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84" i="129" l="1"/>
  <c r="AC6" i="129"/>
  <c r="AD6" i="129" s="1"/>
  <c r="Q24" i="38"/>
  <c r="Q22" i="38"/>
  <c r="Q23" i="38" l="1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W15" i="65"/>
  <c r="P15" i="65"/>
  <c r="R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P9" i="65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Q13" i="129"/>
  <c r="U13" i="129" s="1"/>
  <c r="U12" i="129"/>
  <c r="Q12" i="129"/>
  <c r="Q11" i="129"/>
  <c r="U11" i="129" s="1"/>
  <c r="U10" i="129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D16" i="40"/>
  <c r="AI16" i="40" s="1"/>
  <c r="AB16" i="40"/>
  <c r="AB15" i="40"/>
  <c r="AD15" i="40" s="1"/>
  <c r="AI15" i="40" s="1"/>
  <c r="AI14" i="40"/>
  <c r="AB14" i="40"/>
  <c r="AD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H9" i="40"/>
  <c r="AD9" i="40"/>
  <c r="AI9" i="40" s="1"/>
  <c r="AB9" i="40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Q10" i="205"/>
  <c r="Q9" i="205"/>
  <c r="U9" i="205" s="1"/>
  <c r="U10" i="205" s="1"/>
  <c r="U11" i="205" s="1"/>
  <c r="U12" i="205" s="1"/>
  <c r="U13" i="205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Y73" i="54" l="1"/>
  <c r="AA5" i="54"/>
  <c r="AB5" i="54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U14" i="205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T9" i="205"/>
  <c r="O31" i="205"/>
  <c r="Q30" i="205"/>
  <c r="K1" i="180"/>
  <c r="U1" i="188"/>
  <c r="K1" i="188"/>
  <c r="M1" i="40"/>
  <c r="O83" i="197" l="1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J16" i="129"/>
  <c r="F16" i="129"/>
  <c r="F15" i="129"/>
  <c r="J15" i="129" s="1"/>
  <c r="F14" i="129"/>
  <c r="J14" i="129" s="1"/>
  <c r="J13" i="129"/>
  <c r="F13" i="129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F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1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<sst xmlns="http://schemas.openxmlformats.org/spreadsheetml/2006/main" count="3356" uniqueCount="497">
  <si>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</si>
  <si>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</si>
  <si>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</si>
  <si>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</si>
  <si>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</si>
  <si>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</si>
  <si>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</si>
  <si>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</si>
  <si>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</si>
  <si>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</si>
  <si>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</si>
  <si>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</si>
  <si>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</si>
  <si>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</si>
  <si>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</si>
  <si>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</si>
  <si>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</si>
  <si>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</si>
  <si>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</si>
  <si>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</si>
  <si>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</si>
  <si>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</si>
  <si>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</si>
  <si>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</si>
  <si>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</si>
  <si>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</si>
  <si>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</si>
  <si>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</si>
  <si>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</si>
  <si>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</si>
  <si>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</si>
  <si>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</si>
  <si>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</si>
  <si>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</si>
  <si>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</si>
  <si>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</si>
  <si>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</si>
  <si>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</si>
  <si>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</si>
  <si>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</si>
  <si>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</si>
  <si>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</si>
  <si>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</si>
  <si>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</si>
  <si>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</si>
  <si>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</si>
  <si>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</si>
  <si>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</si>
  <si>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</si>
  <si>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</si>
  <si>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</si>
  <si>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</si>
  <si>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</si>
  <si>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</si>
  <si>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</si>
  <si>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</si>
  <si>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</si>
  <si>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</si>
  <si>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</si>
  <si>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</si>
  <si>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</si>
  <si>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</si>
  <si>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</si>
  <si>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</si>
  <si>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</si>
  <si>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</si>
  <si>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</si>
  <si>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</si>
  <si>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</si>
  <si>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</si>
  <si>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</si>
  <si>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</si>
  <si>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</si>
  <si>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</si>
  <si>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</si>
  <si>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</si>
  <si>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</si>
  <si>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</si>
  <si>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</si>
  <si>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</si>
  <si>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</si>
  <si>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</si>
  <si>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</si>
  <si>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</si>
  <si>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</si>
  <si>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</si>
  <si>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</si>
  <si>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</si>
  <si>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</si>
  <si>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</si>
  <si>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</si>
  <si>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</si>
  <si>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</si>
  <si>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</si>
  <si>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</si>
  <si>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</si>
  <si>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</si>
  <si>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</si>
  <si>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</si>
  <si>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</si>
  <si>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</si>
  <si>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</si>
  <si>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</si>
  <si>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</si>
  <si>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</si>
  <si>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</si>
  <si>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</si>
  <si>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</si>
  <si>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</si>
  <si>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</si>
  <si>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</si>
  <si>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</si>
  <si>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</si>
  <si>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</si>
  <si>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</si>
  <si>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</si>
  <si>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</si>
  <si>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</si>
  <si>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</si>
  <si>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</si>
  <si>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</si>
  <si>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</si>
  <si>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</si>
  <si>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</si>
  <si>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</si>
  <si>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</si>
  <si>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</si>
  <si>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</si>
  <si>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</si>
  <si>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</si>
  <si>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</si>
  <si>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</si>
  <si>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</si>
  <si>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</si>
  <si>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</si>
  <si>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</si>
  <si>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</si>
  <si>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</si>
  <si>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</si>
  <si>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</si>
  <si>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</si>
  <si>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</si>
  <si>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</si>
  <si>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</si>
  <si>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</si>
  <si>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</si>
  <si>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</si>
  <si>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</si>
  <si>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</si>
  <si>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</si>
  <si>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</si>
  <si>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</si>
  <si>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</si>
  <si>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</si>
  <si>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</si>
  <si>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</si>
  <si>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</si>
  <si>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</si>
  <si>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</si>
  <si>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</si>
  <si>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</si>
  <si>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</si>
  <si>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</si>
  <si>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</si>
  <si>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</si>
  <si>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</si>
  <si>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</si>
  <si>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</si>
  <si>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</si>
  <si>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</si>
  <si>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</si>
  <si>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</si>
  <si>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</si>
  <si>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</si>
  <si>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</si>
  <si>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</si>
  <si>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</si>
  <si>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</si>
  <si>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</si>
  <si>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</si>
  <si>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</si>
  <si>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</si>
  <si>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</si>
  <si>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</si>
  <si>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</si>
  <si>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</si>
  <si>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</si>
  <si>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</si>
  <si>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</si>
  <si>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</si>
  <si>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</si>
  <si>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</si>
  <si>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</si>
  <si>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</si>
  <si>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</si>
  <si>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</si>
  <si>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</si>
  <si>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</si>
  <si>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</si>
  <si>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</si>
  <si>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</si>
  <si>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</si>
  <si>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</si>
  <si>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</si>
  <si>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</si>
  <si>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</si>
  <si>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</si>
  <si>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</si>
  <si>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</si>
  <si>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</si>
  <si>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</si>
  <si>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</si>
  <si>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</si>
  <si>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ENTRADA DEL MES DE OCTUBRE  2022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</si>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</sst>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2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0" fontId="41" fillId="0" borderId="33" xfId="0" applyFont="1" applyFill="1" applyBorder="1" applyAlignment="1">
      <alignment horizontal="center" vertical="center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74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00FF00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1013839.5224000001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0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0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53.403865531019989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0.1</c:v>
                </c:pt>
                <c:pt idx="22">
                  <c:v>50.225021716213362</c:v>
                </c:pt>
                <c:pt idx="23">
                  <c:v>50.225966609217885</c:v>
                </c:pt>
                <c:pt idx="24">
                  <c:v>50.522836366650708</c:v>
                </c:pt>
                <c:pt idx="25">
                  <c:v>0.1</c:v>
                </c:pt>
                <c:pt idx="26">
                  <c:v>49.733092683338519</c:v>
                </c:pt>
                <c:pt idx="27">
                  <c:v>49.528674465735655</c:v>
                </c:pt>
                <c:pt idx="28">
                  <c:v>45.25271735538071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I27" activePane="bottomRight" state="frozen"/>
      <selection pane="topRight" activeCell="B1" sqref="B1"/>
      <selection pane="bottomLeft" activeCell="A3" sqref="A3"/>
      <selection pane="bottomRight" activeCell="R33" sqref="R33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51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338</v>
      </c>
      <c r="C1" s="513"/>
      <c r="D1" s="514"/>
      <c r="E1" s="515"/>
      <c r="F1" s="516"/>
      <c r="G1" s="517"/>
      <c r="H1" s="516"/>
      <c r="I1" s="518"/>
      <c r="J1" s="519"/>
      <c r="K1" s="1104" t="s">
        <v>26</v>
      </c>
      <c r="L1" s="663"/>
      <c r="M1" s="1106" t="s">
        <v>27</v>
      </c>
      <c r="N1" s="1039"/>
      <c r="P1" s="97" t="s">
        <v>38</v>
      </c>
      <c r="Q1" s="1102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05"/>
      <c r="L2" s="664" t="s">
        <v>29</v>
      </c>
      <c r="M2" s="1107"/>
      <c r="N2" s="1040" t="s">
        <v>29</v>
      </c>
      <c r="O2" s="387" t="s">
        <v>30</v>
      </c>
      <c r="P2" s="98" t="s">
        <v>39</v>
      </c>
      <c r="Q2" s="1103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39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3" t="str">
        <f>PIERNA!C4</f>
        <v xml:space="preserve">I B P </v>
      </c>
      <c r="D4" s="834" t="str">
        <f>PIERNA!D4</f>
        <v>PED. 89196141</v>
      </c>
      <c r="E4" s="835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4">
        <v>78675</v>
      </c>
      <c r="K4" s="1017">
        <v>12001</v>
      </c>
      <c r="L4" s="1018" t="s">
        <v>393</v>
      </c>
      <c r="M4" s="790">
        <v>33640</v>
      </c>
      <c r="N4" s="852" t="s">
        <v>440</v>
      </c>
      <c r="O4" s="389">
        <v>1165651</v>
      </c>
      <c r="P4" s="384"/>
      <c r="Q4" s="528">
        <f>48466.73*19.73</f>
        <v>956248.58290000004</v>
      </c>
      <c r="R4" s="851" t="s">
        <v>431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7" t="s">
        <v>365</v>
      </c>
      <c r="K5" s="1019">
        <v>12001</v>
      </c>
      <c r="L5" s="1020" t="s">
        <v>393</v>
      </c>
      <c r="M5" s="790">
        <v>33640</v>
      </c>
      <c r="N5" s="809" t="s">
        <v>440</v>
      </c>
      <c r="O5" s="810">
        <v>2100822</v>
      </c>
      <c r="P5" s="811"/>
      <c r="Q5" s="1007">
        <f>48506.94*19.96</f>
        <v>968198.52240000013</v>
      </c>
      <c r="R5" s="1008" t="s">
        <v>390</v>
      </c>
      <c r="S5" s="65">
        <f>Q5+M5+K5+P5</f>
        <v>1013839.5224000001</v>
      </c>
      <c r="T5" s="65">
        <f>S5/H5+0.1</f>
        <v>53.403865531019989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3">
        <v>78676</v>
      </c>
      <c r="K6" s="789">
        <v>12001</v>
      </c>
      <c r="L6" s="808" t="s">
        <v>440</v>
      </c>
      <c r="M6" s="790">
        <v>33640</v>
      </c>
      <c r="N6" s="809" t="s">
        <v>441</v>
      </c>
      <c r="O6" s="813">
        <v>1168387</v>
      </c>
      <c r="P6" s="811"/>
      <c r="Q6" s="529">
        <f>47207.86*19.505</f>
        <v>920789.30929999996</v>
      </c>
      <c r="R6" s="814" t="s">
        <v>434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9" t="s">
        <v>371</v>
      </c>
      <c r="K7" s="789">
        <v>9851</v>
      </c>
      <c r="L7" s="823" t="s">
        <v>441</v>
      </c>
      <c r="M7" s="790">
        <v>33640</v>
      </c>
      <c r="N7" s="809" t="s">
        <v>441</v>
      </c>
      <c r="O7" s="813">
        <v>2101200</v>
      </c>
      <c r="P7" s="811"/>
      <c r="Q7" s="1009">
        <f>48344.99*19.84</f>
        <v>959164.60159999994</v>
      </c>
      <c r="R7" s="1008" t="s">
        <v>391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7" t="s">
        <v>374</v>
      </c>
      <c r="K8" s="789">
        <v>12151</v>
      </c>
      <c r="L8" s="823" t="s">
        <v>441</v>
      </c>
      <c r="M8" s="790">
        <v>33640</v>
      </c>
      <c r="N8" s="815" t="s">
        <v>442</v>
      </c>
      <c r="O8" s="813">
        <v>2101507</v>
      </c>
      <c r="P8" s="811"/>
      <c r="Q8" s="1009">
        <f>47733.28*19.855</f>
        <v>947744.27439999999</v>
      </c>
      <c r="R8" s="1011" t="s">
        <v>392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7" t="s">
        <v>375</v>
      </c>
      <c r="K9" s="789">
        <v>12001</v>
      </c>
      <c r="L9" s="823" t="s">
        <v>441</v>
      </c>
      <c r="M9" s="790">
        <v>33640</v>
      </c>
      <c r="N9" s="815" t="s">
        <v>443</v>
      </c>
      <c r="O9" s="817">
        <v>2101508</v>
      </c>
      <c r="P9" s="811"/>
      <c r="Q9" s="1007">
        <f>46888.38*19.835</f>
        <v>930031.01729999995</v>
      </c>
      <c r="R9" s="1010" t="s">
        <v>220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9" t="s">
        <v>376</v>
      </c>
      <c r="K10" s="789">
        <v>9851</v>
      </c>
      <c r="L10" s="823" t="s">
        <v>441</v>
      </c>
      <c r="M10" s="790">
        <v>27840</v>
      </c>
      <c r="N10" s="815" t="s">
        <v>445</v>
      </c>
      <c r="O10" s="817">
        <v>2101506</v>
      </c>
      <c r="P10" s="811"/>
      <c r="Q10" s="1007">
        <f>49782.46*19.855</f>
        <v>988430.74329999997</v>
      </c>
      <c r="R10" s="1010" t="s">
        <v>392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3">
        <v>78677</v>
      </c>
      <c r="K11" s="789">
        <v>11151</v>
      </c>
      <c r="L11" s="816" t="s">
        <v>443</v>
      </c>
      <c r="M11" s="790">
        <v>37120</v>
      </c>
      <c r="N11" s="815" t="s">
        <v>444</v>
      </c>
      <c r="O11" s="820">
        <v>1176365</v>
      </c>
      <c r="P11" s="811"/>
      <c r="Q11" s="528">
        <f>47663.36*19.575</f>
        <v>933010.272</v>
      </c>
      <c r="R11" s="818" t="s">
        <v>435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7" t="s">
        <v>380</v>
      </c>
      <c r="K12" s="789">
        <v>12001</v>
      </c>
      <c r="L12" s="816" t="s">
        <v>444</v>
      </c>
      <c r="M12" s="790">
        <v>37120</v>
      </c>
      <c r="N12" s="815" t="s">
        <v>445</v>
      </c>
      <c r="O12" s="820">
        <v>2103314</v>
      </c>
      <c r="P12" s="811"/>
      <c r="Q12" s="528">
        <f>48343.79*19.74</f>
        <v>954306.4145999999</v>
      </c>
      <c r="R12" s="818" t="s">
        <v>430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92">
        <v>78678</v>
      </c>
      <c r="K13" s="789">
        <v>11151</v>
      </c>
      <c r="L13" s="816" t="s">
        <v>444</v>
      </c>
      <c r="M13" s="790">
        <v>37120</v>
      </c>
      <c r="N13" s="815" t="s">
        <v>445</v>
      </c>
      <c r="O13" s="820">
        <v>1177754</v>
      </c>
      <c r="P13" s="811"/>
      <c r="Q13" s="386">
        <f>47333.76*19.44</f>
        <v>920168.29440000013</v>
      </c>
      <c r="R13" s="818" t="s">
        <v>436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9" t="s">
        <v>382</v>
      </c>
      <c r="K14" s="789">
        <v>9851</v>
      </c>
      <c r="L14" s="816" t="s">
        <v>445</v>
      </c>
      <c r="M14" s="790">
        <v>37120</v>
      </c>
      <c r="N14" s="815" t="s">
        <v>446</v>
      </c>
      <c r="O14" s="817">
        <v>1182081</v>
      </c>
      <c r="P14" s="811"/>
      <c r="Q14" s="386">
        <f>46213.92*19.368</f>
        <v>895071.20255999989</v>
      </c>
      <c r="R14" s="822" t="s">
        <v>438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1" t="s">
        <v>383</v>
      </c>
      <c r="K15" s="789">
        <v>12151</v>
      </c>
      <c r="L15" s="816" t="s">
        <v>445</v>
      </c>
      <c r="M15" s="790">
        <v>37120</v>
      </c>
      <c r="N15" s="823" t="s">
        <v>446</v>
      </c>
      <c r="O15" s="824">
        <v>2103916</v>
      </c>
      <c r="P15" s="811"/>
      <c r="Q15" s="386">
        <f>47533.53*19.685</f>
        <v>935697.53804999997</v>
      </c>
      <c r="R15" s="825" t="s">
        <v>431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6" t="s">
        <v>384</v>
      </c>
      <c r="K16" s="789">
        <v>11151</v>
      </c>
      <c r="L16" s="816" t="s">
        <v>446</v>
      </c>
      <c r="M16" s="790">
        <v>37120</v>
      </c>
      <c r="N16" s="823" t="s">
        <v>447</v>
      </c>
      <c r="O16" s="820">
        <v>2104268</v>
      </c>
      <c r="P16" s="811"/>
      <c r="Q16" s="528">
        <f>48209.82*19.51</f>
        <v>940573.58820000011</v>
      </c>
      <c r="R16" s="818" t="s">
        <v>432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28" t="s">
        <v>385</v>
      </c>
      <c r="K17" s="789">
        <v>9851</v>
      </c>
      <c r="L17" s="816" t="s">
        <v>446</v>
      </c>
      <c r="M17" s="790">
        <v>37120</v>
      </c>
      <c r="N17" s="823" t="s">
        <v>447</v>
      </c>
      <c r="O17" s="820">
        <v>2104269</v>
      </c>
      <c r="P17" s="811"/>
      <c r="Q17" s="528">
        <f>48297.87*19.51</f>
        <v>942291.44370000018</v>
      </c>
      <c r="R17" s="818" t="s">
        <v>413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3" t="s">
        <v>386</v>
      </c>
      <c r="K18" s="789">
        <v>12161</v>
      </c>
      <c r="L18" s="816" t="s">
        <v>446</v>
      </c>
      <c r="M18" s="790">
        <v>37120</v>
      </c>
      <c r="N18" s="823" t="s">
        <v>447</v>
      </c>
      <c r="O18" s="810">
        <v>1184459</v>
      </c>
      <c r="P18" s="811"/>
      <c r="Q18" s="528">
        <f>47525.54*19.505</f>
        <v>926985.65769999998</v>
      </c>
      <c r="R18" s="822" t="s">
        <v>438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9" t="s">
        <v>400</v>
      </c>
      <c r="K19" s="789">
        <v>12001</v>
      </c>
      <c r="L19" s="816" t="s">
        <v>448</v>
      </c>
      <c r="M19" s="790">
        <v>37120</v>
      </c>
      <c r="N19" s="815" t="s">
        <v>449</v>
      </c>
      <c r="O19" s="817">
        <v>2106058</v>
      </c>
      <c r="P19" s="760"/>
      <c r="Q19" s="528">
        <f>50231.71*19.486</f>
        <v>978815.10106000002</v>
      </c>
      <c r="R19" s="809" t="s">
        <v>433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7" t="s">
        <v>401</v>
      </c>
      <c r="K20" s="789">
        <v>9851</v>
      </c>
      <c r="L20" s="816" t="s">
        <v>448</v>
      </c>
      <c r="M20" s="790">
        <v>37120</v>
      </c>
      <c r="N20" s="815" t="s">
        <v>449</v>
      </c>
      <c r="O20" s="817">
        <v>2106136</v>
      </c>
      <c r="P20" s="811"/>
      <c r="Q20" s="528">
        <f>49815.98*19.486</f>
        <v>970714.18628000014</v>
      </c>
      <c r="R20" s="809" t="s">
        <v>433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7" t="s">
        <v>402</v>
      </c>
      <c r="K21" s="789">
        <v>11151</v>
      </c>
      <c r="L21" s="816" t="s">
        <v>448</v>
      </c>
      <c r="M21" s="790">
        <v>37120</v>
      </c>
      <c r="N21" s="815" t="s">
        <v>449</v>
      </c>
      <c r="O21" s="820">
        <v>1188463</v>
      </c>
      <c r="P21" s="811"/>
      <c r="Q21" s="528">
        <f>49917.55*19.34</f>
        <v>965405.41700000002</v>
      </c>
      <c r="R21" s="809" t="s">
        <v>428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9" t="s">
        <v>403</v>
      </c>
      <c r="K22" s="789">
        <v>12151</v>
      </c>
      <c r="L22" s="816" t="s">
        <v>450</v>
      </c>
      <c r="M22" s="790">
        <v>37120</v>
      </c>
      <c r="N22" s="815" t="s">
        <v>451</v>
      </c>
      <c r="O22" s="820">
        <v>2106988</v>
      </c>
      <c r="P22" s="828"/>
      <c r="Q22" s="528">
        <f>50670.99*19.44</f>
        <v>985044.04560000007</v>
      </c>
      <c r="R22" s="809" t="s">
        <v>436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7" t="s">
        <v>404</v>
      </c>
      <c r="K23" s="789">
        <v>12001</v>
      </c>
      <c r="L23" s="816" t="s">
        <v>450</v>
      </c>
      <c r="M23" s="790">
        <v>37120</v>
      </c>
      <c r="N23" s="815" t="s">
        <v>451</v>
      </c>
      <c r="O23" s="810">
        <v>1192355</v>
      </c>
      <c r="P23" s="811"/>
      <c r="Q23" s="528">
        <f>52209.89*19.44</f>
        <v>1014960.2616000001</v>
      </c>
      <c r="R23" s="809" t="s">
        <v>439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9" t="s">
        <v>406</v>
      </c>
      <c r="K24" s="789">
        <v>12151</v>
      </c>
      <c r="L24" s="816" t="s">
        <v>451</v>
      </c>
      <c r="M24" s="790">
        <v>37120</v>
      </c>
      <c r="N24" s="815" t="s">
        <v>452</v>
      </c>
      <c r="O24" s="817">
        <v>2106988</v>
      </c>
      <c r="P24" s="811"/>
      <c r="Q24" s="528">
        <f>49552*19.505</f>
        <v>966511.75999999989</v>
      </c>
      <c r="R24" s="809" t="s">
        <v>438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7" t="s">
        <v>468</v>
      </c>
      <c r="K25" s="789"/>
      <c r="L25" s="816"/>
      <c r="M25" s="790"/>
      <c r="N25" s="815"/>
      <c r="O25" s="817"/>
      <c r="P25" s="828"/>
      <c r="Q25" s="528"/>
      <c r="R25" s="812"/>
      <c r="S25" s="65">
        <f t="shared" si="0"/>
        <v>0</v>
      </c>
      <c r="T25" s="65">
        <f t="shared" si="1"/>
        <v>0.1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9" t="s">
        <v>471</v>
      </c>
      <c r="K26" s="789"/>
      <c r="L26" s="808"/>
      <c r="M26" s="790"/>
      <c r="N26" s="809"/>
      <c r="O26" s="817">
        <v>2108920</v>
      </c>
      <c r="P26" s="811"/>
      <c r="Q26" s="528">
        <f>49120.45*19.36</f>
        <v>950971.91199999989</v>
      </c>
      <c r="R26" s="809" t="s">
        <v>495</v>
      </c>
      <c r="S26" s="65">
        <f t="shared" si="0"/>
        <v>950971.91199999989</v>
      </c>
      <c r="T26" s="65">
        <f t="shared" si="1"/>
        <v>50.225021716213362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7" t="s">
        <v>472</v>
      </c>
      <c r="K27" s="789"/>
      <c r="L27" s="808"/>
      <c r="M27" s="790"/>
      <c r="N27" s="809"/>
      <c r="O27" s="817">
        <v>2108921</v>
      </c>
      <c r="P27" s="828"/>
      <c r="Q27" s="528">
        <f>48974.83*19.36</f>
        <v>948152.70880000002</v>
      </c>
      <c r="R27" s="809" t="s">
        <v>491</v>
      </c>
      <c r="S27" s="65">
        <f>Q27+M27+K27+P27</f>
        <v>948152.70880000002</v>
      </c>
      <c r="T27" s="65">
        <f t="shared" si="1"/>
        <v>50.225966609217885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9" t="s">
        <v>476</v>
      </c>
      <c r="K28" s="789"/>
      <c r="L28" s="808"/>
      <c r="M28" s="790"/>
      <c r="N28" s="809"/>
      <c r="O28" s="817">
        <v>2108922</v>
      </c>
      <c r="P28" s="811"/>
      <c r="Q28" s="528">
        <f>49193.27*19.475</f>
        <v>958038.93325</v>
      </c>
      <c r="R28" s="812" t="s">
        <v>428</v>
      </c>
      <c r="S28" s="65">
        <f t="shared" si="0"/>
        <v>958038.93325</v>
      </c>
      <c r="T28" s="65">
        <f t="shared" si="1"/>
        <v>50.522836366650708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7" t="s">
        <v>477</v>
      </c>
      <c r="K29" s="720"/>
      <c r="L29" s="808"/>
      <c r="M29" s="790"/>
      <c r="N29" s="809"/>
      <c r="O29" s="810"/>
      <c r="P29" s="811"/>
      <c r="Q29" s="528"/>
      <c r="R29" s="812"/>
      <c r="S29" s="65">
        <f t="shared" si="0"/>
        <v>0</v>
      </c>
      <c r="T29" s="65">
        <f t="shared" si="1"/>
        <v>0.1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7" t="s">
        <v>479</v>
      </c>
      <c r="K30" s="789"/>
      <c r="L30" s="808"/>
      <c r="M30" s="790"/>
      <c r="N30" s="809"/>
      <c r="O30" s="810">
        <v>2108923</v>
      </c>
      <c r="P30" s="811"/>
      <c r="Q30" s="528">
        <f>48278.56*19.49</f>
        <v>940949.13439999986</v>
      </c>
      <c r="R30" s="812" t="s">
        <v>439</v>
      </c>
      <c r="S30" s="65">
        <f>Q30+M30+K30</f>
        <v>940949.13439999986</v>
      </c>
      <c r="T30" s="65">
        <f t="shared" si="1"/>
        <v>49.733092683338519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7" t="s">
        <v>480</v>
      </c>
      <c r="K31" s="789"/>
      <c r="L31" s="808"/>
      <c r="M31" s="790"/>
      <c r="N31" s="809"/>
      <c r="O31" s="810">
        <v>1202505</v>
      </c>
      <c r="P31" s="811"/>
      <c r="Q31" s="528">
        <f>48690.97*19.37</f>
        <v>943144.08890000009</v>
      </c>
      <c r="R31" s="812" t="s">
        <v>493</v>
      </c>
      <c r="S31" s="65">
        <f t="shared" si="0"/>
        <v>943144.08890000009</v>
      </c>
      <c r="T31" s="65">
        <f t="shared" si="1"/>
        <v>49.528674465735655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222" t="str">
        <f>PIERNA!KG5</f>
        <v>PED. 90393224</v>
      </c>
      <c r="E32" s="1223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224" t="s">
        <v>481</v>
      </c>
      <c r="K32" s="789"/>
      <c r="L32" s="808"/>
      <c r="M32" s="790"/>
      <c r="N32" s="809"/>
      <c r="O32" s="810">
        <v>2111044</v>
      </c>
      <c r="P32" s="811"/>
      <c r="Q32" s="528">
        <f>43549.97*19.45</f>
        <v>847046.91649999993</v>
      </c>
      <c r="R32" s="812" t="s">
        <v>487</v>
      </c>
      <c r="S32" s="65">
        <f>Q32+M32+K32+P32</f>
        <v>847046.91649999993</v>
      </c>
      <c r="T32" s="65">
        <f t="shared" ref="T32:T41" si="8">S32/H32+0.1</f>
        <v>45.25271735538071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222" t="str">
        <f>PIERNA!KQ5</f>
        <v>PED. 90393221</v>
      </c>
      <c r="E33" s="1223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224" t="s">
        <v>482</v>
      </c>
      <c r="K33" s="720"/>
      <c r="L33" s="808"/>
      <c r="M33" s="790"/>
      <c r="N33" s="809"/>
      <c r="O33" s="810"/>
      <c r="P33" s="829"/>
      <c r="Q33" s="528"/>
      <c r="R33" s="812"/>
      <c r="S33" s="65">
        <f>Q33+M33+K33+P33</f>
        <v>0</v>
      </c>
      <c r="T33" s="65">
        <f t="shared" si="8"/>
        <v>0.1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7"/>
      <c r="K34" s="789"/>
      <c r="L34" s="808"/>
      <c r="M34" s="790"/>
      <c r="N34" s="809"/>
      <c r="O34" s="813"/>
      <c r="P34" s="811"/>
      <c r="Q34" s="529"/>
      <c r="R34" s="81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7"/>
      <c r="K35" s="789"/>
      <c r="L35" s="808"/>
      <c r="M35" s="790"/>
      <c r="N35" s="809"/>
      <c r="O35" s="813"/>
      <c r="P35" s="829"/>
      <c r="Q35" s="386"/>
      <c r="R35" s="81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7"/>
      <c r="K36" s="789"/>
      <c r="L36" s="808"/>
      <c r="M36" s="790"/>
      <c r="N36" s="815"/>
      <c r="O36" s="813"/>
      <c r="P36" s="829"/>
      <c r="Q36" s="386"/>
      <c r="R36" s="8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7"/>
      <c r="K37" s="789"/>
      <c r="L37" s="808"/>
      <c r="M37" s="790"/>
      <c r="N37" s="809"/>
      <c r="O37" s="817"/>
      <c r="P37" s="811"/>
      <c r="Q37" s="528"/>
      <c r="R37" s="80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30"/>
      <c r="K38" s="789"/>
      <c r="L38" s="831"/>
      <c r="M38" s="790"/>
      <c r="N38" s="809"/>
      <c r="O38" s="817"/>
      <c r="P38" s="811"/>
      <c r="Q38" s="528"/>
      <c r="R38" s="81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2"/>
      <c r="K39" s="386"/>
      <c r="L39" s="831"/>
      <c r="M39" s="790"/>
      <c r="N39" s="809"/>
      <c r="O39" s="810"/>
      <c r="P39" s="811"/>
      <c r="Q39" s="528"/>
      <c r="R39" s="81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8"/>
      <c r="M40" s="790"/>
      <c r="N40" s="809"/>
      <c r="O40" s="810"/>
      <c r="P40" s="811"/>
      <c r="Q40" s="528"/>
      <c r="R40" s="81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8"/>
      <c r="M41" s="790"/>
      <c r="N41" s="809"/>
      <c r="O41" s="810"/>
      <c r="P41" s="811"/>
      <c r="Q41" s="528"/>
      <c r="R41" s="81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8"/>
      <c r="M42" s="790"/>
      <c r="N42" s="809"/>
      <c r="O42" s="810"/>
      <c r="P42" s="811"/>
      <c r="Q42" s="528"/>
      <c r="R42" s="81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8"/>
      <c r="M43" s="790"/>
      <c r="N43" s="809"/>
      <c r="O43" s="810"/>
      <c r="P43" s="811"/>
      <c r="Q43" s="528"/>
      <c r="R43" s="81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2"/>
      <c r="P98" s="842"/>
      <c r="Q98" s="967"/>
      <c r="R98" s="850"/>
      <c r="S98" s="65"/>
      <c r="T98" s="170"/>
    </row>
    <row r="99" spans="1:20" s="152" customFormat="1" ht="43.5" x14ac:dyDescent="0.25">
      <c r="A99" s="100">
        <v>61</v>
      </c>
      <c r="B99" s="75" t="s">
        <v>408</v>
      </c>
      <c r="C99" s="148" t="s">
        <v>409</v>
      </c>
      <c r="D99" s="1026" t="s">
        <v>410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41"/>
      <c r="O99" s="1027" t="s">
        <v>411</v>
      </c>
      <c r="P99" s="1023"/>
      <c r="Q99" s="1024">
        <v>9776</v>
      </c>
      <c r="R99" s="1025" t="s">
        <v>412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71" t="s">
        <v>218</v>
      </c>
      <c r="C100" s="1022" t="s">
        <v>219</v>
      </c>
      <c r="D100" s="786"/>
      <c r="E100" s="853">
        <v>44866</v>
      </c>
      <c r="F100" s="977">
        <v>1985.6</v>
      </c>
      <c r="G100" s="699"/>
      <c r="H100" s="981">
        <v>1993.8</v>
      </c>
      <c r="I100" s="469">
        <f t="shared" si="18"/>
        <v>8.2000000000000455</v>
      </c>
      <c r="J100" s="443"/>
      <c r="K100" s="382"/>
      <c r="L100" s="608"/>
      <c r="M100" s="382"/>
      <c r="N100" s="1041"/>
      <c r="O100" s="975" t="s">
        <v>364</v>
      </c>
      <c r="P100" s="968"/>
      <c r="Q100" s="974">
        <f>150000+41404.8</f>
        <v>191404.79999999999</v>
      </c>
      <c r="R100" s="1021" t="s">
        <v>407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70" t="s">
        <v>366</v>
      </c>
      <c r="C101" s="982" t="s">
        <v>367</v>
      </c>
      <c r="D101" s="970"/>
      <c r="E101" s="976">
        <v>44866</v>
      </c>
      <c r="F101" s="978">
        <v>18544</v>
      </c>
      <c r="G101" s="970">
        <v>650</v>
      </c>
      <c r="H101" s="978">
        <v>18544</v>
      </c>
      <c r="I101" s="469">
        <f t="shared" si="18"/>
        <v>0</v>
      </c>
      <c r="J101" s="1012" t="s">
        <v>368</v>
      </c>
      <c r="K101" s="1014">
        <v>12161</v>
      </c>
      <c r="L101" s="1015" t="s">
        <v>393</v>
      </c>
      <c r="M101" s="1052">
        <v>33640</v>
      </c>
      <c r="N101" s="1038" t="s">
        <v>440</v>
      </c>
      <c r="O101" s="1005">
        <v>2100355</v>
      </c>
      <c r="P101" s="966"/>
      <c r="Q101" s="1003">
        <f>42926.31*20.01</f>
        <v>858955.46310000005</v>
      </c>
      <c r="R101" s="1004" t="s">
        <v>389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70" t="s">
        <v>212</v>
      </c>
      <c r="C102" s="970" t="s">
        <v>214</v>
      </c>
      <c r="D102" s="970"/>
      <c r="E102" s="976">
        <v>44866</v>
      </c>
      <c r="F102" s="978">
        <v>5012.16</v>
      </c>
      <c r="G102" s="970">
        <v>184</v>
      </c>
      <c r="H102" s="978">
        <v>5012.16</v>
      </c>
      <c r="I102" s="469">
        <f t="shared" si="18"/>
        <v>0</v>
      </c>
      <c r="J102" s="509"/>
      <c r="K102" s="382"/>
      <c r="L102" s="666"/>
      <c r="M102" s="382"/>
      <c r="N102" s="1038"/>
      <c r="O102" s="1037" t="s">
        <v>369</v>
      </c>
      <c r="P102" s="792"/>
      <c r="Q102" s="530">
        <v>451094.4</v>
      </c>
      <c r="R102" s="969" t="s">
        <v>437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70" t="s">
        <v>366</v>
      </c>
      <c r="C103" s="983" t="s">
        <v>88</v>
      </c>
      <c r="D103" s="970"/>
      <c r="E103" s="976">
        <v>44867</v>
      </c>
      <c r="F103" s="978">
        <v>18564</v>
      </c>
      <c r="G103" s="970">
        <v>922</v>
      </c>
      <c r="H103" s="978">
        <v>18564</v>
      </c>
      <c r="I103" s="469">
        <f t="shared" si="18"/>
        <v>0</v>
      </c>
      <c r="J103" s="1012" t="s">
        <v>370</v>
      </c>
      <c r="K103" s="1013">
        <v>9851</v>
      </c>
      <c r="L103" s="1016" t="s">
        <v>393</v>
      </c>
      <c r="M103" s="1052">
        <v>27840</v>
      </c>
      <c r="N103" s="1038" t="s">
        <v>444</v>
      </c>
      <c r="O103" s="1005">
        <v>2100356</v>
      </c>
      <c r="P103" s="792"/>
      <c r="Q103" s="1003">
        <f>56477.47*19.88</f>
        <v>1122772.1036</v>
      </c>
      <c r="R103" s="1006" t="s">
        <v>389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70" t="s">
        <v>372</v>
      </c>
      <c r="C104" s="970" t="s">
        <v>82</v>
      </c>
      <c r="D104" s="970"/>
      <c r="E104" s="976">
        <v>44868</v>
      </c>
      <c r="F104" s="978">
        <v>511.02</v>
      </c>
      <c r="G104" s="970">
        <v>27</v>
      </c>
      <c r="H104" s="978">
        <v>511.02</v>
      </c>
      <c r="I104" s="469">
        <f t="shared" si="18"/>
        <v>0</v>
      </c>
      <c r="J104" s="509"/>
      <c r="K104" s="382"/>
      <c r="L104" s="666"/>
      <c r="M104" s="382"/>
      <c r="N104" s="1042"/>
      <c r="O104" s="793" t="s">
        <v>373</v>
      </c>
      <c r="P104" s="792"/>
      <c r="Q104" s="530">
        <v>21973.86</v>
      </c>
      <c r="R104" s="803" t="s">
        <v>415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85" t="s">
        <v>408</v>
      </c>
      <c r="C105" s="970" t="s">
        <v>409</v>
      </c>
      <c r="D105" s="1033" t="s">
        <v>426</v>
      </c>
      <c r="E105" s="976">
        <v>44868</v>
      </c>
      <c r="F105" s="978">
        <v>37877</v>
      </c>
      <c r="G105" s="970">
        <v>1</v>
      </c>
      <c r="H105" s="978">
        <v>37877</v>
      </c>
      <c r="I105" s="469">
        <f t="shared" si="18"/>
        <v>0</v>
      </c>
      <c r="J105" s="509"/>
      <c r="K105" s="382"/>
      <c r="L105" s="666"/>
      <c r="M105" s="382"/>
      <c r="N105" s="1042"/>
      <c r="O105" s="1073" t="s">
        <v>425</v>
      </c>
      <c r="P105" s="792"/>
      <c r="Q105" s="530">
        <v>37877</v>
      </c>
      <c r="R105" s="803" t="s">
        <v>418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078" t="s">
        <v>98</v>
      </c>
      <c r="C106" s="373" t="s">
        <v>214</v>
      </c>
      <c r="D106" s="373"/>
      <c r="E106" s="976">
        <v>44870</v>
      </c>
      <c r="F106" s="978">
        <v>5008.4799999999996</v>
      </c>
      <c r="G106" s="970">
        <v>184</v>
      </c>
      <c r="H106" s="978">
        <v>5008.4799999999996</v>
      </c>
      <c r="I106" s="469">
        <f t="shared" si="18"/>
        <v>0</v>
      </c>
      <c r="J106" s="443"/>
      <c r="K106" s="382"/>
      <c r="L106" s="666"/>
      <c r="M106" s="382"/>
      <c r="N106" s="1038"/>
      <c r="O106" s="1087" t="s">
        <v>488</v>
      </c>
      <c r="P106" s="1091" t="s">
        <v>485</v>
      </c>
      <c r="Q106" s="530">
        <v>460780.16</v>
      </c>
      <c r="R106" s="1089" t="s">
        <v>489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079"/>
      <c r="C107" s="373" t="s">
        <v>216</v>
      </c>
      <c r="D107" s="373"/>
      <c r="E107" s="976">
        <v>44870</v>
      </c>
      <c r="F107" s="978">
        <v>5085.3100000000004</v>
      </c>
      <c r="G107" s="970">
        <v>168</v>
      </c>
      <c r="H107" s="978">
        <v>5085.3100000000004</v>
      </c>
      <c r="I107" s="469">
        <f t="shared" si="18"/>
        <v>0</v>
      </c>
      <c r="J107" s="443"/>
      <c r="K107" s="382"/>
      <c r="L107" s="666"/>
      <c r="M107" s="382"/>
      <c r="N107" s="1038"/>
      <c r="O107" s="1088"/>
      <c r="P107" s="1092"/>
      <c r="Q107" s="530">
        <v>653462.34</v>
      </c>
      <c r="R107" s="1090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85" t="s">
        <v>212</v>
      </c>
      <c r="C108" s="985" t="s">
        <v>377</v>
      </c>
      <c r="D108" s="985"/>
      <c r="E108" s="989">
        <v>44872</v>
      </c>
      <c r="F108" s="996">
        <v>506.1</v>
      </c>
      <c r="G108" s="985">
        <v>29</v>
      </c>
      <c r="H108" s="996">
        <v>506.1</v>
      </c>
      <c r="I108" s="997">
        <f t="shared" si="18"/>
        <v>0</v>
      </c>
      <c r="J108" s="443"/>
      <c r="K108" s="382"/>
      <c r="L108" s="666"/>
      <c r="M108" s="382"/>
      <c r="N108" s="1038"/>
      <c r="O108" s="1074" t="s">
        <v>378</v>
      </c>
      <c r="P108" s="790"/>
      <c r="Q108" s="530">
        <v>72372.3</v>
      </c>
      <c r="R108" s="804" t="s">
        <v>427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70" t="s">
        <v>387</v>
      </c>
      <c r="C109" s="970" t="s">
        <v>43</v>
      </c>
      <c r="D109" s="970"/>
      <c r="E109" s="976">
        <v>44872</v>
      </c>
      <c r="F109" s="978">
        <v>2002.14</v>
      </c>
      <c r="G109" s="970">
        <v>441</v>
      </c>
      <c r="H109" s="978">
        <v>2002.14</v>
      </c>
      <c r="I109" s="409">
        <f t="shared" si="18"/>
        <v>0</v>
      </c>
      <c r="J109" s="443"/>
      <c r="K109" s="382"/>
      <c r="L109" s="666"/>
      <c r="M109" s="382"/>
      <c r="N109" s="1038"/>
      <c r="O109" s="995" t="s">
        <v>388</v>
      </c>
      <c r="P109" s="789"/>
      <c r="Q109" s="530">
        <v>90096.3</v>
      </c>
      <c r="R109" s="1036" t="s">
        <v>414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080" t="s">
        <v>372</v>
      </c>
      <c r="C110" s="998" t="s">
        <v>63</v>
      </c>
      <c r="D110" s="999"/>
      <c r="E110" s="1082">
        <v>44873</v>
      </c>
      <c r="F110" s="1000">
        <v>507.83</v>
      </c>
      <c r="G110" s="986">
        <v>43</v>
      </c>
      <c r="H110" s="1001">
        <v>507.83</v>
      </c>
      <c r="I110" s="1002">
        <f>H110-F110</f>
        <v>0</v>
      </c>
      <c r="J110" s="509"/>
      <c r="K110" s="382"/>
      <c r="L110" s="666"/>
      <c r="M110" s="382"/>
      <c r="N110" s="1038"/>
      <c r="O110" s="1084" t="s">
        <v>379</v>
      </c>
      <c r="P110" s="789"/>
      <c r="Q110" s="1035">
        <v>48243.85</v>
      </c>
      <c r="R110" s="1075" t="s">
        <v>429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080"/>
      <c r="C111" s="984" t="s">
        <v>217</v>
      </c>
      <c r="D111" s="987"/>
      <c r="E111" s="1082"/>
      <c r="F111" s="988">
        <v>1003.37</v>
      </c>
      <c r="G111" s="970">
        <v>83</v>
      </c>
      <c r="H111" s="978">
        <v>1003.37</v>
      </c>
      <c r="I111" s="469">
        <f t="shared" si="18"/>
        <v>0</v>
      </c>
      <c r="J111" s="443"/>
      <c r="K111" s="382"/>
      <c r="L111" s="666"/>
      <c r="M111" s="382"/>
      <c r="N111" s="1038"/>
      <c r="O111" s="1085"/>
      <c r="P111" s="991"/>
      <c r="Q111" s="1035">
        <v>99333.63</v>
      </c>
      <c r="R111" s="1076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080"/>
      <c r="C112" s="984" t="s">
        <v>215</v>
      </c>
      <c r="D112" s="987"/>
      <c r="E112" s="1082"/>
      <c r="F112" s="988">
        <v>201.59</v>
      </c>
      <c r="G112" s="970">
        <v>17</v>
      </c>
      <c r="H112" s="978">
        <v>201.59</v>
      </c>
      <c r="I112" s="469">
        <f t="shared" si="18"/>
        <v>0</v>
      </c>
      <c r="J112" s="443"/>
      <c r="K112" s="382"/>
      <c r="L112" s="667"/>
      <c r="M112" s="382"/>
      <c r="N112" s="1042"/>
      <c r="O112" s="1085"/>
      <c r="P112" s="991"/>
      <c r="Q112" s="1035">
        <v>17135.150000000001</v>
      </c>
      <c r="R112" s="1076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081"/>
      <c r="C113" s="984" t="s">
        <v>82</v>
      </c>
      <c r="D113" s="987"/>
      <c r="E113" s="1083"/>
      <c r="F113" s="988">
        <v>513.49</v>
      </c>
      <c r="G113" s="970">
        <v>28</v>
      </c>
      <c r="H113" s="978">
        <v>513.49</v>
      </c>
      <c r="I113" s="469">
        <f t="shared" si="18"/>
        <v>0</v>
      </c>
      <c r="J113" s="443"/>
      <c r="K113" s="382"/>
      <c r="L113" s="667"/>
      <c r="M113" s="382"/>
      <c r="N113" s="1042"/>
      <c r="O113" s="1086"/>
      <c r="P113" s="991"/>
      <c r="Q113" s="1035">
        <v>20539.599999999999</v>
      </c>
      <c r="R113" s="1077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29" t="s">
        <v>408</v>
      </c>
      <c r="C114" s="984" t="s">
        <v>416</v>
      </c>
      <c r="D114" s="1032" t="s">
        <v>421</v>
      </c>
      <c r="E114" s="1030">
        <v>44872</v>
      </c>
      <c r="F114" s="988">
        <v>17536.439999999999</v>
      </c>
      <c r="G114" s="970">
        <v>1</v>
      </c>
      <c r="H114" s="978">
        <v>17536.439999999999</v>
      </c>
      <c r="I114" s="469">
        <f t="shared" si="18"/>
        <v>0</v>
      </c>
      <c r="J114" s="443"/>
      <c r="K114" s="382"/>
      <c r="L114" s="667"/>
      <c r="M114" s="382"/>
      <c r="N114" s="1042"/>
      <c r="O114" s="1031" t="s">
        <v>422</v>
      </c>
      <c r="P114" s="991"/>
      <c r="Q114" s="530">
        <v>17536</v>
      </c>
      <c r="R114" s="1034" t="s">
        <v>418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86" t="s">
        <v>381</v>
      </c>
      <c r="C115" s="970" t="s">
        <v>377</v>
      </c>
      <c r="D115" s="970"/>
      <c r="E115" s="990">
        <v>44874</v>
      </c>
      <c r="F115" s="978">
        <v>2545.4699999999998</v>
      </c>
      <c r="G115" s="970">
        <v>128</v>
      </c>
      <c r="H115" s="978">
        <v>2545.4699999999998</v>
      </c>
      <c r="I115" s="469">
        <f t="shared" si="18"/>
        <v>0</v>
      </c>
      <c r="J115" s="443"/>
      <c r="K115" s="382"/>
      <c r="L115" s="666"/>
      <c r="M115" s="382"/>
      <c r="N115" s="1038"/>
      <c r="O115" s="1070" t="s">
        <v>486</v>
      </c>
      <c r="P115" s="1071" t="s">
        <v>485</v>
      </c>
      <c r="Q115" s="530">
        <f>369465.12-2917.44</f>
        <v>366547.68</v>
      </c>
      <c r="R115" s="791" t="s">
        <v>487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86" t="s">
        <v>408</v>
      </c>
      <c r="C116" s="970" t="s">
        <v>419</v>
      </c>
      <c r="D116" s="1033" t="s">
        <v>423</v>
      </c>
      <c r="E116" s="990">
        <v>44875</v>
      </c>
      <c r="F116" s="978">
        <v>204.8</v>
      </c>
      <c r="G116" s="970">
        <v>10</v>
      </c>
      <c r="H116" s="978">
        <v>204.8</v>
      </c>
      <c r="I116" s="733">
        <f t="shared" si="18"/>
        <v>0</v>
      </c>
      <c r="J116" s="443"/>
      <c r="K116" s="382"/>
      <c r="L116" s="666"/>
      <c r="M116" s="382"/>
      <c r="N116" s="1038"/>
      <c r="O116" s="975" t="s">
        <v>420</v>
      </c>
      <c r="P116" s="966"/>
      <c r="Q116" s="530">
        <v>24576</v>
      </c>
      <c r="R116" s="791" t="s">
        <v>418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86" t="s">
        <v>408</v>
      </c>
      <c r="C117" s="449" t="s">
        <v>416</v>
      </c>
      <c r="D117" s="1033" t="s">
        <v>424</v>
      </c>
      <c r="E117" s="990">
        <v>44876</v>
      </c>
      <c r="F117" s="978">
        <v>33529</v>
      </c>
      <c r="G117" s="970">
        <v>1</v>
      </c>
      <c r="H117" s="978">
        <v>33529</v>
      </c>
      <c r="I117" s="733">
        <f t="shared" si="18"/>
        <v>0</v>
      </c>
      <c r="J117" s="443"/>
      <c r="K117" s="382"/>
      <c r="L117" s="666"/>
      <c r="M117" s="382"/>
      <c r="N117" s="1038"/>
      <c r="O117" s="975" t="s">
        <v>417</v>
      </c>
      <c r="P117" s="966"/>
      <c r="Q117" s="530">
        <v>33529</v>
      </c>
      <c r="R117" s="791" t="s">
        <v>418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70" t="s">
        <v>216</v>
      </c>
      <c r="D118" s="970"/>
      <c r="E118" s="976">
        <v>44881</v>
      </c>
      <c r="F118" s="978">
        <v>1036.8900000000001</v>
      </c>
      <c r="G118" s="970">
        <v>35</v>
      </c>
      <c r="H118" s="978">
        <v>1036.8900000000001</v>
      </c>
      <c r="I118" s="105">
        <f t="shared" si="18"/>
        <v>0</v>
      </c>
      <c r="J118" s="443"/>
      <c r="K118" s="382"/>
      <c r="L118" s="666"/>
      <c r="M118" s="382"/>
      <c r="N118" s="1038"/>
      <c r="O118" s="796" t="s">
        <v>483</v>
      </c>
      <c r="P118" s="1069" t="s">
        <v>485</v>
      </c>
      <c r="Q118" s="527">
        <v>131685.03</v>
      </c>
      <c r="R118" s="791" t="s">
        <v>484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70" t="s">
        <v>372</v>
      </c>
      <c r="C119" s="970" t="s">
        <v>215</v>
      </c>
      <c r="D119" s="970"/>
      <c r="E119" s="976">
        <v>44882</v>
      </c>
      <c r="F119" s="978">
        <v>210.37</v>
      </c>
      <c r="G119" s="970">
        <v>18</v>
      </c>
      <c r="H119" s="978">
        <v>210.37</v>
      </c>
      <c r="I119" s="105">
        <f t="shared" si="18"/>
        <v>0</v>
      </c>
      <c r="J119" s="443"/>
      <c r="K119" s="382"/>
      <c r="L119" s="666"/>
      <c r="M119" s="382"/>
      <c r="N119" s="1038"/>
      <c r="O119" s="796" t="s">
        <v>405</v>
      </c>
      <c r="P119" s="795"/>
      <c r="Q119" s="527">
        <v>17881.45</v>
      </c>
      <c r="R119" s="791" t="s">
        <v>492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x14ac:dyDescent="0.25">
      <c r="A120" s="100">
        <v>82</v>
      </c>
      <c r="B120" s="970" t="s">
        <v>387</v>
      </c>
      <c r="C120" s="970" t="s">
        <v>43</v>
      </c>
      <c r="D120" s="970"/>
      <c r="E120" s="976">
        <v>44884</v>
      </c>
      <c r="F120" s="978">
        <v>2002.14</v>
      </c>
      <c r="G120" s="970">
        <v>441</v>
      </c>
      <c r="H120" s="978">
        <v>2002.14</v>
      </c>
      <c r="I120" s="105">
        <f t="shared" si="18"/>
        <v>0</v>
      </c>
      <c r="J120" s="443"/>
      <c r="K120" s="382"/>
      <c r="L120" s="666"/>
      <c r="M120" s="382"/>
      <c r="N120" s="1038"/>
      <c r="O120" s="805" t="s">
        <v>496</v>
      </c>
      <c r="P120" s="795"/>
      <c r="Q120" s="527">
        <v>90096.3</v>
      </c>
      <c r="R120" s="791" t="s">
        <v>487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1" customHeight="1" x14ac:dyDescent="0.25">
      <c r="A121" s="100">
        <v>83</v>
      </c>
      <c r="B121" s="1093" t="s">
        <v>469</v>
      </c>
      <c r="C121" s="970" t="s">
        <v>216</v>
      </c>
      <c r="D121" s="970"/>
      <c r="E121" s="976">
        <v>44886</v>
      </c>
      <c r="F121" s="978">
        <v>17078.599999999999</v>
      </c>
      <c r="G121" s="970">
        <v>551</v>
      </c>
      <c r="H121" s="978">
        <v>17078.599999999999</v>
      </c>
      <c r="I121" s="105">
        <f t="shared" si="18"/>
        <v>0</v>
      </c>
      <c r="J121" s="443"/>
      <c r="K121" s="382"/>
      <c r="L121" s="666"/>
      <c r="M121" s="382"/>
      <c r="N121" s="1038"/>
      <c r="O121" s="796"/>
      <c r="P121" s="795"/>
      <c r="Q121" s="527"/>
      <c r="R121" s="791"/>
      <c r="S121" s="65">
        <f t="shared" si="36"/>
        <v>0</v>
      </c>
      <c r="T121" s="170">
        <f t="shared" si="37"/>
        <v>0</v>
      </c>
    </row>
    <row r="122" spans="1:20" s="152" customFormat="1" ht="18.75" customHeight="1" thickBot="1" x14ac:dyDescent="0.3">
      <c r="A122" s="100">
        <v>84</v>
      </c>
      <c r="B122" s="1094"/>
      <c r="C122" s="970" t="s">
        <v>470</v>
      </c>
      <c r="D122" s="970"/>
      <c r="E122" s="989">
        <v>44886</v>
      </c>
      <c r="F122" s="978">
        <v>1020.9</v>
      </c>
      <c r="G122" s="970">
        <v>40</v>
      </c>
      <c r="H122" s="978">
        <v>1020.9</v>
      </c>
      <c r="I122" s="105">
        <f t="shared" si="18"/>
        <v>0</v>
      </c>
      <c r="J122" s="443"/>
      <c r="K122" s="382"/>
      <c r="L122" s="666"/>
      <c r="M122" s="382"/>
      <c r="N122" s="1038"/>
      <c r="O122" s="1063"/>
      <c r="P122" s="795"/>
      <c r="Q122" s="527"/>
      <c r="R122" s="791"/>
      <c r="S122" s="65">
        <f t="shared" si="36"/>
        <v>0</v>
      </c>
      <c r="T122" s="170">
        <f t="shared" si="37"/>
        <v>0</v>
      </c>
    </row>
    <row r="123" spans="1:20" s="152" customFormat="1" ht="19.5" customHeight="1" x14ac:dyDescent="0.25">
      <c r="A123" s="100">
        <v>85</v>
      </c>
      <c r="B123" s="1095" t="s">
        <v>473</v>
      </c>
      <c r="C123" s="984" t="s">
        <v>474</v>
      </c>
      <c r="D123" s="987"/>
      <c r="E123" s="1098">
        <v>44887</v>
      </c>
      <c r="F123" s="988">
        <v>2081.2600000000002</v>
      </c>
      <c r="G123" s="970">
        <v>80</v>
      </c>
      <c r="H123" s="978">
        <v>2081.2600000000002</v>
      </c>
      <c r="I123" s="105">
        <f t="shared" si="18"/>
        <v>0</v>
      </c>
      <c r="J123" s="443"/>
      <c r="K123" s="382"/>
      <c r="L123" s="666"/>
      <c r="M123" s="382"/>
      <c r="N123" s="1038"/>
      <c r="O123" s="1087"/>
      <c r="P123" s="1061"/>
      <c r="Q123" s="527"/>
      <c r="R123" s="791"/>
      <c r="S123" s="65">
        <f t="shared" si="36"/>
        <v>0</v>
      </c>
      <c r="T123" s="170">
        <f t="shared" si="37"/>
        <v>0</v>
      </c>
    </row>
    <row r="124" spans="1:20" s="152" customFormat="1" ht="28.5" customHeight="1" x14ac:dyDescent="0.25">
      <c r="A124" s="100">
        <v>86</v>
      </c>
      <c r="B124" s="1096"/>
      <c r="C124" s="1065" t="s">
        <v>475</v>
      </c>
      <c r="D124" s="1067"/>
      <c r="E124" s="1099"/>
      <c r="F124" s="1068">
        <v>2997.33</v>
      </c>
      <c r="G124" s="699">
        <v>113</v>
      </c>
      <c r="H124" s="981">
        <v>2997.33</v>
      </c>
      <c r="I124" s="105">
        <f t="shared" si="18"/>
        <v>0</v>
      </c>
      <c r="J124" s="443"/>
      <c r="K124" s="382"/>
      <c r="L124" s="666"/>
      <c r="M124" s="382"/>
      <c r="N124" s="1038"/>
      <c r="O124" s="1101"/>
      <c r="P124" s="1062"/>
      <c r="Q124" s="972"/>
      <c r="R124" s="973"/>
      <c r="S124" s="65">
        <f t="shared" si="36"/>
        <v>0</v>
      </c>
      <c r="T124" s="170">
        <f t="shared" si="37"/>
        <v>0</v>
      </c>
    </row>
    <row r="125" spans="1:20" s="152" customFormat="1" ht="18.75" customHeight="1" thickBot="1" x14ac:dyDescent="0.3">
      <c r="A125" s="100">
        <v>87</v>
      </c>
      <c r="B125" s="1097"/>
      <c r="C125" s="1065" t="s">
        <v>78</v>
      </c>
      <c r="D125" s="1067"/>
      <c r="E125" s="1100"/>
      <c r="F125" s="1068">
        <v>1008.76</v>
      </c>
      <c r="G125" s="699">
        <v>36</v>
      </c>
      <c r="H125" s="981">
        <v>1008.76</v>
      </c>
      <c r="I125" s="105">
        <f t="shared" si="18"/>
        <v>0</v>
      </c>
      <c r="J125" s="443"/>
      <c r="K125" s="382"/>
      <c r="L125" s="666"/>
      <c r="M125" s="382"/>
      <c r="N125" s="1038"/>
      <c r="O125" s="1088"/>
      <c r="P125" s="1061"/>
      <c r="Q125" s="527"/>
      <c r="R125" s="797"/>
      <c r="S125" s="65">
        <f t="shared" si="36"/>
        <v>0</v>
      </c>
      <c r="T125" s="170">
        <f t="shared" si="37"/>
        <v>0</v>
      </c>
    </row>
    <row r="126" spans="1:20" s="152" customFormat="1" ht="38.25" customHeight="1" x14ac:dyDescent="0.25">
      <c r="A126" s="100">
        <v>88</v>
      </c>
      <c r="B126" s="1066" t="s">
        <v>65</v>
      </c>
      <c r="C126" s="837" t="s">
        <v>217</v>
      </c>
      <c r="D126" s="698"/>
      <c r="E126" s="853">
        <v>44888</v>
      </c>
      <c r="F126" s="977">
        <v>507.33</v>
      </c>
      <c r="G126" s="699">
        <v>43</v>
      </c>
      <c r="H126" s="977">
        <v>507.33</v>
      </c>
      <c r="I126" s="105">
        <f t="shared" si="18"/>
        <v>0</v>
      </c>
      <c r="J126" s="443"/>
      <c r="K126" s="382"/>
      <c r="L126" s="666"/>
      <c r="M126" s="382"/>
      <c r="N126" s="1038"/>
      <c r="O126" s="1064" t="s">
        <v>478</v>
      </c>
      <c r="P126" s="795"/>
      <c r="Q126" s="527">
        <v>50225.67</v>
      </c>
      <c r="R126" s="791" t="s">
        <v>494</v>
      </c>
      <c r="S126" s="65">
        <f t="shared" si="36"/>
        <v>50225.67</v>
      </c>
      <c r="T126" s="170">
        <f t="shared" si="37"/>
        <v>99</v>
      </c>
    </row>
    <row r="127" spans="1:20" s="152" customFormat="1" ht="38.25" customHeight="1" x14ac:dyDescent="0.25">
      <c r="A127" s="100">
        <v>89</v>
      </c>
      <c r="B127" s="1221" t="s">
        <v>473</v>
      </c>
      <c r="C127" s="837" t="s">
        <v>71</v>
      </c>
      <c r="D127" s="716"/>
      <c r="E127" s="697">
        <v>44893</v>
      </c>
      <c r="F127" s="977">
        <v>2810.63</v>
      </c>
      <c r="G127" s="699">
        <v>94</v>
      </c>
      <c r="H127" s="977">
        <v>2810.63</v>
      </c>
      <c r="I127" s="105">
        <f t="shared" si="18"/>
        <v>0</v>
      </c>
      <c r="J127" s="443"/>
      <c r="K127" s="382"/>
      <c r="L127" s="666"/>
      <c r="M127" s="382"/>
      <c r="N127" s="1038"/>
      <c r="O127" s="798"/>
      <c r="P127" s="795"/>
      <c r="Q127" s="527"/>
      <c r="R127" s="791"/>
      <c r="S127" s="65">
        <f t="shared" si="36"/>
        <v>0</v>
      </c>
      <c r="T127" s="170">
        <f t="shared" si="37"/>
        <v>0</v>
      </c>
    </row>
    <row r="128" spans="1:20" s="152" customFormat="1" ht="33" customHeight="1" x14ac:dyDescent="0.25">
      <c r="A128" s="100">
        <v>90</v>
      </c>
      <c r="B128" s="836" t="s">
        <v>65</v>
      </c>
      <c r="C128" s="837" t="s">
        <v>215</v>
      </c>
      <c r="D128" s="698"/>
      <c r="E128" s="697">
        <v>44894</v>
      </c>
      <c r="F128" s="977">
        <v>248.57</v>
      </c>
      <c r="G128" s="699">
        <v>21</v>
      </c>
      <c r="H128" s="977">
        <v>248.57</v>
      </c>
      <c r="I128" s="105">
        <f t="shared" si="18"/>
        <v>0</v>
      </c>
      <c r="J128" s="443"/>
      <c r="K128" s="382"/>
      <c r="L128" s="666"/>
      <c r="M128" s="382"/>
      <c r="N128" s="1038"/>
      <c r="O128" s="793" t="s">
        <v>490</v>
      </c>
      <c r="P128" s="794"/>
      <c r="Q128" s="527" t="s">
        <v>41</v>
      </c>
      <c r="R128" s="791"/>
      <c r="S128" s="65" t="e">
        <f t="shared" si="36"/>
        <v>#VALUE!</v>
      </c>
      <c r="T128" s="170" t="e">
        <f t="shared" si="37"/>
        <v>#VALUE!</v>
      </c>
    </row>
    <row r="129" spans="1:20" s="152" customFormat="1" ht="18.75" x14ac:dyDescent="0.25">
      <c r="A129" s="100">
        <v>91</v>
      </c>
      <c r="B129" s="836"/>
      <c r="C129" s="837"/>
      <c r="D129" s="716"/>
      <c r="E129" s="697"/>
      <c r="F129" s="977"/>
      <c r="G129" s="699"/>
      <c r="H129" s="977"/>
      <c r="I129" s="105">
        <f t="shared" si="18"/>
        <v>0</v>
      </c>
      <c r="J129" s="443"/>
      <c r="K129" s="382"/>
      <c r="L129" s="666"/>
      <c r="M129" s="382"/>
      <c r="N129" s="1038"/>
      <c r="O129" s="793"/>
      <c r="P129" s="794"/>
      <c r="Q129" s="527"/>
      <c r="R129" s="791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9"/>
      <c r="C130" s="837"/>
      <c r="D130" s="698"/>
      <c r="E130" s="787"/>
      <c r="F130" s="977"/>
      <c r="G130" s="699"/>
      <c r="H130" s="977"/>
      <c r="I130" s="105">
        <f t="shared" ref="I130:I133" si="38">H130-F130</f>
        <v>0</v>
      </c>
      <c r="J130" s="443"/>
      <c r="K130" s="382"/>
      <c r="L130" s="666"/>
      <c r="M130" s="382"/>
      <c r="N130" s="1038"/>
      <c r="O130" s="805"/>
      <c r="P130" s="794"/>
      <c r="Q130" s="527"/>
      <c r="R130" s="799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9"/>
      <c r="C131" s="838"/>
      <c r="D131" s="530"/>
      <c r="E131" s="787"/>
      <c r="F131" s="979"/>
      <c r="G131" s="602"/>
      <c r="H131" s="980"/>
      <c r="I131" s="469">
        <f t="shared" si="38"/>
        <v>0</v>
      </c>
      <c r="J131" s="507"/>
      <c r="K131" s="382"/>
      <c r="L131" s="666"/>
      <c r="M131" s="382"/>
      <c r="N131" s="1042"/>
      <c r="O131" s="805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9"/>
      <c r="C132" s="837"/>
      <c r="D132" s="373"/>
      <c r="E132" s="787"/>
      <c r="F132" s="980"/>
      <c r="G132" s="583"/>
      <c r="H132" s="980"/>
      <c r="I132" s="340">
        <f t="shared" si="38"/>
        <v>0</v>
      </c>
      <c r="J132" s="444"/>
      <c r="K132" s="382"/>
      <c r="L132" s="666"/>
      <c r="M132" s="382"/>
      <c r="N132" s="1038"/>
      <c r="O132" s="805"/>
      <c r="P132" s="795"/>
      <c r="Q132" s="527"/>
      <c r="R132" s="799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9"/>
      <c r="C133" s="836"/>
      <c r="D133" s="640"/>
      <c r="E133" s="787"/>
      <c r="F133" s="980"/>
      <c r="G133" s="583"/>
      <c r="H133" s="980"/>
      <c r="I133" s="340">
        <f t="shared" si="38"/>
        <v>0</v>
      </c>
      <c r="J133" s="444"/>
      <c r="K133" s="382"/>
      <c r="L133" s="666"/>
      <c r="M133" s="382"/>
      <c r="N133" s="1038"/>
      <c r="O133" s="805"/>
      <c r="P133" s="795"/>
      <c r="Q133" s="527"/>
      <c r="R133" s="799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7"/>
      <c r="C134" s="837"/>
      <c r="D134" s="373"/>
      <c r="E134" s="565"/>
      <c r="F134" s="980"/>
      <c r="G134" s="583"/>
      <c r="H134" s="980"/>
      <c r="I134" s="105">
        <f t="shared" ref="I134:I186" si="41">H134-F134</f>
        <v>0</v>
      </c>
      <c r="J134" s="443"/>
      <c r="K134" s="382"/>
      <c r="L134" s="666"/>
      <c r="M134" s="382"/>
      <c r="N134" s="1038"/>
      <c r="O134" s="800"/>
      <c r="P134" s="794"/>
      <c r="Q134" s="527"/>
      <c r="R134" s="799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7"/>
      <c r="C135" s="837"/>
      <c r="D135" s="717"/>
      <c r="E135" s="565"/>
      <c r="F135" s="980"/>
      <c r="G135" s="583"/>
      <c r="H135" s="980"/>
      <c r="I135" s="105">
        <f t="shared" si="41"/>
        <v>0</v>
      </c>
      <c r="J135" s="443"/>
      <c r="K135" s="382"/>
      <c r="L135" s="666"/>
      <c r="M135" s="382"/>
      <c r="N135" s="1038"/>
      <c r="O135" s="801"/>
      <c r="P135" s="794"/>
      <c r="Q135" s="527"/>
      <c r="R135" s="799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7"/>
      <c r="C136" s="837"/>
      <c r="D136" s="717"/>
      <c r="E136" s="565"/>
      <c r="F136" s="980"/>
      <c r="G136" s="583"/>
      <c r="H136" s="980"/>
      <c r="I136" s="105">
        <f t="shared" si="41"/>
        <v>0</v>
      </c>
      <c r="J136" s="443"/>
      <c r="K136" s="382"/>
      <c r="L136" s="666"/>
      <c r="M136" s="382"/>
      <c r="N136" s="1038"/>
      <c r="O136" s="801"/>
      <c r="P136" s="794"/>
      <c r="Q136" s="527"/>
      <c r="R136" s="799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7"/>
      <c r="C137" s="837"/>
      <c r="D137" s="717"/>
      <c r="E137" s="565"/>
      <c r="F137" s="980"/>
      <c r="G137" s="583"/>
      <c r="H137" s="980"/>
      <c r="I137" s="105">
        <f t="shared" si="41"/>
        <v>0</v>
      </c>
      <c r="J137" s="443"/>
      <c r="K137" s="382"/>
      <c r="L137" s="666"/>
      <c r="M137" s="382"/>
      <c r="N137" s="1038"/>
      <c r="O137" s="800"/>
      <c r="P137" s="794"/>
      <c r="Q137" s="527"/>
      <c r="R137" s="799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7"/>
      <c r="C138" s="837"/>
      <c r="D138" s="717"/>
      <c r="E138" s="565"/>
      <c r="F138" s="980"/>
      <c r="G138" s="583"/>
      <c r="H138" s="980"/>
      <c r="I138" s="105">
        <f t="shared" si="41"/>
        <v>0</v>
      </c>
      <c r="J138" s="443"/>
      <c r="K138" s="382"/>
      <c r="L138" s="666"/>
      <c r="M138" s="382"/>
      <c r="N138" s="1038"/>
      <c r="O138" s="800"/>
      <c r="P138" s="794"/>
      <c r="Q138" s="527"/>
      <c r="R138" s="799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7"/>
      <c r="C139" s="837"/>
      <c r="D139" s="717"/>
      <c r="E139" s="565"/>
      <c r="F139" s="980"/>
      <c r="G139" s="583"/>
      <c r="H139" s="980"/>
      <c r="I139" s="105">
        <f t="shared" si="41"/>
        <v>0</v>
      </c>
      <c r="J139" s="443"/>
      <c r="K139" s="382"/>
      <c r="L139" s="666"/>
      <c r="M139" s="382"/>
      <c r="N139" s="1038"/>
      <c r="O139" s="801"/>
      <c r="P139" s="794"/>
      <c r="Q139" s="527"/>
      <c r="R139" s="799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7"/>
      <c r="C140" s="837"/>
      <c r="D140" s="373"/>
      <c r="E140" s="565"/>
      <c r="F140" s="980"/>
      <c r="G140" s="583"/>
      <c r="H140" s="980"/>
      <c r="I140" s="105">
        <f t="shared" si="41"/>
        <v>0</v>
      </c>
      <c r="J140" s="443"/>
      <c r="K140" s="382"/>
      <c r="L140" s="666"/>
      <c r="M140" s="382"/>
      <c r="N140" s="1038"/>
      <c r="O140" s="806"/>
      <c r="P140" s="795"/>
      <c r="Q140" s="527"/>
      <c r="R140" s="799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7"/>
      <c r="C141" s="837"/>
      <c r="D141" s="717"/>
      <c r="E141" s="565"/>
      <c r="F141" s="980"/>
      <c r="G141" s="583"/>
      <c r="H141" s="980"/>
      <c r="I141" s="105">
        <f t="shared" si="41"/>
        <v>0</v>
      </c>
      <c r="J141" s="443"/>
      <c r="K141" s="382"/>
      <c r="L141" s="666"/>
      <c r="M141" s="382"/>
      <c r="N141" s="1038"/>
      <c r="O141" s="801"/>
      <c r="P141" s="794"/>
      <c r="Q141" s="527"/>
      <c r="R141" s="799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7"/>
      <c r="C142" s="837"/>
      <c r="D142" s="717"/>
      <c r="E142" s="565"/>
      <c r="F142" s="980"/>
      <c r="G142" s="583"/>
      <c r="H142" s="980"/>
      <c r="I142" s="105">
        <f t="shared" si="41"/>
        <v>0</v>
      </c>
      <c r="J142" s="445"/>
      <c r="K142" s="382"/>
      <c r="L142" s="666"/>
      <c r="M142" s="382"/>
      <c r="N142" s="1043"/>
      <c r="O142" s="801"/>
      <c r="P142" s="795"/>
      <c r="Q142" s="527"/>
      <c r="R142" s="799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7"/>
      <c r="C143" s="837"/>
      <c r="D143" s="373"/>
      <c r="E143" s="788"/>
      <c r="F143" s="980"/>
      <c r="G143" s="583"/>
      <c r="H143" s="980"/>
      <c r="I143" s="105">
        <f t="shared" si="41"/>
        <v>0</v>
      </c>
      <c r="J143" s="584"/>
      <c r="K143" s="382"/>
      <c r="L143" s="666"/>
      <c r="M143" s="382"/>
      <c r="N143" s="1043"/>
      <c r="O143" s="796"/>
      <c r="P143" s="795"/>
      <c r="Q143" s="527"/>
      <c r="R143" s="799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7"/>
      <c r="C144" s="837"/>
      <c r="D144" s="373"/>
      <c r="E144" s="788"/>
      <c r="F144" s="980"/>
      <c r="G144" s="583"/>
      <c r="H144" s="980"/>
      <c r="I144" s="105">
        <f t="shared" si="41"/>
        <v>0</v>
      </c>
      <c r="J144" s="584"/>
      <c r="K144" s="382"/>
      <c r="L144" s="666"/>
      <c r="M144" s="382"/>
      <c r="N144" s="1043"/>
      <c r="O144" s="796"/>
      <c r="P144" s="795"/>
      <c r="Q144" s="527"/>
      <c r="R144" s="799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7"/>
      <c r="C145" s="837"/>
      <c r="D145" s="373"/>
      <c r="E145" s="788"/>
      <c r="F145" s="980"/>
      <c r="G145" s="583"/>
      <c r="H145" s="980"/>
      <c r="I145" s="105">
        <f t="shared" si="41"/>
        <v>0</v>
      </c>
      <c r="J145" s="584"/>
      <c r="K145" s="382"/>
      <c r="L145" s="666"/>
      <c r="M145" s="382"/>
      <c r="N145" s="1043"/>
      <c r="O145" s="796"/>
      <c r="P145" s="795"/>
      <c r="Q145" s="527"/>
      <c r="R145" s="799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7"/>
      <c r="C146" s="837"/>
      <c r="D146" s="373"/>
      <c r="E146" s="788"/>
      <c r="F146" s="980"/>
      <c r="G146" s="583"/>
      <c r="H146" s="980"/>
      <c r="I146" s="105">
        <f t="shared" si="41"/>
        <v>0</v>
      </c>
      <c r="J146" s="584"/>
      <c r="K146" s="382"/>
      <c r="L146" s="666"/>
      <c r="M146" s="382"/>
      <c r="N146" s="1043"/>
      <c r="O146" s="796"/>
      <c r="P146" s="795"/>
      <c r="Q146" s="527"/>
      <c r="R146" s="799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7"/>
      <c r="C147" s="837"/>
      <c r="D147" s="717"/>
      <c r="E147" s="565"/>
      <c r="F147" s="980"/>
      <c r="G147" s="583"/>
      <c r="H147" s="980"/>
      <c r="I147" s="105">
        <f t="shared" ref="I147" si="42">H147-F147</f>
        <v>0</v>
      </c>
      <c r="J147" s="443"/>
      <c r="K147" s="382"/>
      <c r="L147" s="666"/>
      <c r="M147" s="382"/>
      <c r="N147" s="1038"/>
      <c r="O147" s="801"/>
      <c r="P147" s="794"/>
      <c r="Q147" s="527"/>
      <c r="R147" s="799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40"/>
      <c r="C148" s="837"/>
      <c r="D148" s="373"/>
      <c r="E148" s="565"/>
      <c r="F148" s="980"/>
      <c r="G148" s="583"/>
      <c r="H148" s="980"/>
      <c r="I148" s="409">
        <f t="shared" si="41"/>
        <v>0</v>
      </c>
      <c r="J148" s="445"/>
      <c r="K148" s="382"/>
      <c r="L148" s="666"/>
      <c r="M148" s="382"/>
      <c r="N148" s="1043"/>
      <c r="O148" s="800"/>
      <c r="P148" s="795"/>
      <c r="Q148" s="527"/>
      <c r="R148" s="802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7"/>
      <c r="C149" s="837"/>
      <c r="D149" s="373"/>
      <c r="E149" s="565"/>
      <c r="F149" s="980"/>
      <c r="G149" s="583"/>
      <c r="H149" s="980"/>
      <c r="I149" s="105">
        <f t="shared" si="41"/>
        <v>0</v>
      </c>
      <c r="J149" s="445"/>
      <c r="K149" s="382"/>
      <c r="L149" s="666"/>
      <c r="M149" s="382"/>
      <c r="N149" s="1043"/>
      <c r="O149" s="801"/>
      <c r="P149" s="795"/>
      <c r="Q149" s="527"/>
      <c r="R149" s="802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7"/>
      <c r="C150" s="837"/>
      <c r="D150" s="373"/>
      <c r="E150" s="565"/>
      <c r="F150" s="561"/>
      <c r="G150" s="583"/>
      <c r="H150" s="980"/>
      <c r="I150" s="105">
        <f t="shared" si="41"/>
        <v>0</v>
      </c>
      <c r="J150" s="445"/>
      <c r="K150" s="382"/>
      <c r="L150" s="666"/>
      <c r="M150" s="382"/>
      <c r="N150" s="1043"/>
      <c r="O150" s="801"/>
      <c r="P150" s="795"/>
      <c r="Q150" s="527"/>
      <c r="R150" s="802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7"/>
      <c r="C151" s="837"/>
      <c r="D151" s="373"/>
      <c r="E151" s="565"/>
      <c r="F151" s="561"/>
      <c r="G151" s="583"/>
      <c r="H151" s="980"/>
      <c r="I151" s="105">
        <f t="shared" si="41"/>
        <v>0</v>
      </c>
      <c r="J151" s="445"/>
      <c r="K151" s="382"/>
      <c r="L151" s="666"/>
      <c r="M151" s="382"/>
      <c r="N151" s="1043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7"/>
      <c r="C152" s="837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43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7"/>
      <c r="C153" s="837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43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1"/>
      <c r="C154" s="837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43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43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43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43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44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45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46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42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42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42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47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47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47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47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47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47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47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48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48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48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48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48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48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48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48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48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48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48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48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48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48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48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49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755728.90999999992</v>
      </c>
      <c r="I187" s="470">
        <f>PIERNA!I37</f>
        <v>0</v>
      </c>
      <c r="J187" s="46"/>
      <c r="K187" s="164">
        <f>SUM(K5:K186)</f>
        <v>248642</v>
      </c>
      <c r="L187" s="670"/>
      <c r="M187" s="164">
        <f>SUM(M5:M186)</f>
        <v>777200</v>
      </c>
      <c r="N187" s="1050"/>
      <c r="O187" s="391"/>
      <c r="P187" s="117"/>
      <c r="Q187" s="536">
        <f>SUM(Q5:Q186)</f>
        <v>29520111.431600001</v>
      </c>
      <c r="R187" s="686"/>
      <c r="S187" s="167">
        <f>Q187+M187+K187</f>
        <v>30545953.431600001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51"/>
      <c r="O188" s="161"/>
      <c r="P188" s="95"/>
      <c r="Q188" s="394"/>
      <c r="R188" s="482" t="s">
        <v>42</v>
      </c>
    </row>
  </sheetData>
  <sortState ref="B98:O105">
    <sortCondition ref="E98:E105"/>
  </sortState>
  <mergeCells count="15">
    <mergeCell ref="B121:B122"/>
    <mergeCell ref="B123:B125"/>
    <mergeCell ref="E123:E125"/>
    <mergeCell ref="O123:O125"/>
    <mergeCell ref="Q1:Q2"/>
    <mergeCell ref="K1:K2"/>
    <mergeCell ref="M1:M2"/>
    <mergeCell ref="R110:R113"/>
    <mergeCell ref="B106:B107"/>
    <mergeCell ref="B110:B113"/>
    <mergeCell ref="E110:E113"/>
    <mergeCell ref="O110:O113"/>
    <mergeCell ref="O106:O107"/>
    <mergeCell ref="R106:R107"/>
    <mergeCell ref="P106:P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32"/>
      <c r="B5" s="1133" t="s">
        <v>77</v>
      </c>
      <c r="C5" s="230"/>
      <c r="D5" s="134"/>
      <c r="E5" s="78"/>
      <c r="F5" s="62"/>
      <c r="G5" s="5"/>
    </row>
    <row r="6" spans="1:9" x14ac:dyDescent="0.25">
      <c r="A6" s="1132"/>
      <c r="B6" s="1133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132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23" t="s">
        <v>150</v>
      </c>
      <c r="B1" s="1123"/>
      <c r="C1" s="1123"/>
      <c r="D1" s="1123"/>
      <c r="E1" s="1123"/>
      <c r="F1" s="1123"/>
      <c r="G1" s="1123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32"/>
      <c r="B5" s="1134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32"/>
      <c r="B6" s="1134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K16" sqref="K15:K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23" t="s">
        <v>213</v>
      </c>
      <c r="B1" s="1123"/>
      <c r="C1" s="1123"/>
      <c r="D1" s="1123"/>
      <c r="E1" s="1123"/>
      <c r="F1" s="1123"/>
      <c r="G1" s="1123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135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27" t="s">
        <v>52</v>
      </c>
      <c r="B5" s="1136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27"/>
      <c r="B6" s="1136"/>
      <c r="C6" s="471"/>
      <c r="D6" s="229"/>
      <c r="E6" s="78"/>
      <c r="F6" s="62"/>
      <c r="G6" s="47">
        <f>F35</f>
        <v>254.74</v>
      </c>
      <c r="H6" s="7">
        <f>E6-G6+E7+E5-G5+E4+E8</f>
        <v>1727.08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261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268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303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7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304</v>
      </c>
      <c r="H13" s="71">
        <v>84</v>
      </c>
      <c r="I13" s="896">
        <f t="shared" si="2"/>
        <v>1727.08</v>
      </c>
    </row>
    <row r="14" spans="1:9" x14ac:dyDescent="0.25">
      <c r="A14" s="73"/>
      <c r="B14" s="235">
        <f t="shared" si="1"/>
        <v>69</v>
      </c>
      <c r="C14" s="15"/>
      <c r="D14" s="889"/>
      <c r="E14" s="890"/>
      <c r="F14" s="889">
        <f t="shared" si="0"/>
        <v>0</v>
      </c>
      <c r="G14" s="891"/>
      <c r="H14" s="892"/>
      <c r="I14" s="60">
        <f t="shared" si="2"/>
        <v>1727.08</v>
      </c>
    </row>
    <row r="15" spans="1:9" x14ac:dyDescent="0.25">
      <c r="A15" s="73"/>
      <c r="B15" s="235">
        <f t="shared" si="1"/>
        <v>69</v>
      </c>
      <c r="C15" s="15"/>
      <c r="D15" s="889"/>
      <c r="E15" s="890"/>
      <c r="F15" s="889">
        <f t="shared" si="0"/>
        <v>0</v>
      </c>
      <c r="G15" s="891"/>
      <c r="H15" s="892"/>
      <c r="I15" s="60">
        <f t="shared" si="2"/>
        <v>1727.08</v>
      </c>
    </row>
    <row r="16" spans="1:9" x14ac:dyDescent="0.25">
      <c r="B16" s="235">
        <f t="shared" si="1"/>
        <v>69</v>
      </c>
      <c r="C16" s="15"/>
      <c r="D16" s="889"/>
      <c r="E16" s="894"/>
      <c r="F16" s="893">
        <f t="shared" si="0"/>
        <v>0</v>
      </c>
      <c r="G16" s="895"/>
      <c r="H16" s="898"/>
      <c r="I16" s="765">
        <f t="shared" si="2"/>
        <v>1727.08</v>
      </c>
    </row>
    <row r="17" spans="1:9" x14ac:dyDescent="0.25">
      <c r="B17" s="235">
        <f t="shared" si="1"/>
        <v>69</v>
      </c>
      <c r="C17" s="15"/>
      <c r="D17" s="889"/>
      <c r="E17" s="894"/>
      <c r="F17" s="893">
        <f t="shared" si="0"/>
        <v>0</v>
      </c>
      <c r="G17" s="895"/>
      <c r="H17" s="898"/>
      <c r="I17" s="765">
        <f t="shared" si="2"/>
        <v>1727.08</v>
      </c>
    </row>
    <row r="18" spans="1:9" x14ac:dyDescent="0.25">
      <c r="A18" s="122"/>
      <c r="B18" s="235">
        <f t="shared" si="1"/>
        <v>69</v>
      </c>
      <c r="C18" s="15"/>
      <c r="D18" s="889"/>
      <c r="E18" s="894"/>
      <c r="F18" s="893">
        <f t="shared" si="0"/>
        <v>0</v>
      </c>
      <c r="G18" s="895"/>
      <c r="H18" s="898"/>
      <c r="I18" s="765">
        <f t="shared" si="2"/>
        <v>1727.08</v>
      </c>
    </row>
    <row r="19" spans="1:9" x14ac:dyDescent="0.25">
      <c r="A19" s="122"/>
      <c r="B19" s="235">
        <f t="shared" si="1"/>
        <v>69</v>
      </c>
      <c r="C19" s="15"/>
      <c r="D19" s="889"/>
      <c r="E19" s="894"/>
      <c r="F19" s="893">
        <f t="shared" si="0"/>
        <v>0</v>
      </c>
      <c r="G19" s="895"/>
      <c r="H19" s="898"/>
      <c r="I19" s="765">
        <f t="shared" si="2"/>
        <v>1727.08</v>
      </c>
    </row>
    <row r="20" spans="1:9" x14ac:dyDescent="0.25">
      <c r="A20" s="122"/>
      <c r="B20" s="235">
        <f t="shared" si="1"/>
        <v>69</v>
      </c>
      <c r="C20" s="15"/>
      <c r="D20" s="889"/>
      <c r="E20" s="894"/>
      <c r="F20" s="893">
        <f t="shared" si="0"/>
        <v>0</v>
      </c>
      <c r="G20" s="895"/>
      <c r="H20" s="898"/>
      <c r="I20" s="765">
        <f t="shared" si="2"/>
        <v>1727.08</v>
      </c>
    </row>
    <row r="21" spans="1:9" x14ac:dyDescent="0.25">
      <c r="A21" s="122"/>
      <c r="B21" s="235">
        <f t="shared" si="1"/>
        <v>69</v>
      </c>
      <c r="C21" s="15"/>
      <c r="D21" s="889"/>
      <c r="E21" s="894"/>
      <c r="F21" s="893">
        <f t="shared" si="0"/>
        <v>0</v>
      </c>
      <c r="G21" s="895"/>
      <c r="H21" s="898"/>
      <c r="I21" s="765">
        <f t="shared" si="2"/>
        <v>1727.08</v>
      </c>
    </row>
    <row r="22" spans="1:9" x14ac:dyDescent="0.25">
      <c r="A22" s="122"/>
      <c r="B22" s="235">
        <f t="shared" si="1"/>
        <v>69</v>
      </c>
      <c r="C22" s="15"/>
      <c r="D22" s="889"/>
      <c r="E22" s="894"/>
      <c r="F22" s="893">
        <f t="shared" si="0"/>
        <v>0</v>
      </c>
      <c r="G22" s="895"/>
      <c r="H22" s="898"/>
      <c r="I22" s="765">
        <f t="shared" si="2"/>
        <v>1727.08</v>
      </c>
    </row>
    <row r="23" spans="1:9" x14ac:dyDescent="0.25">
      <c r="A23" s="123"/>
      <c r="B23" s="235">
        <f t="shared" si="1"/>
        <v>69</v>
      </c>
      <c r="C23" s="15"/>
      <c r="D23" s="889"/>
      <c r="E23" s="894"/>
      <c r="F23" s="893">
        <f t="shared" si="0"/>
        <v>0</v>
      </c>
      <c r="G23" s="895"/>
      <c r="H23" s="898"/>
      <c r="I23" s="765">
        <f t="shared" si="2"/>
        <v>1727.08</v>
      </c>
    </row>
    <row r="24" spans="1:9" x14ac:dyDescent="0.25">
      <c r="A24" s="122"/>
      <c r="B24" s="235">
        <f t="shared" si="1"/>
        <v>69</v>
      </c>
      <c r="C24" s="15"/>
      <c r="D24" s="889"/>
      <c r="E24" s="894"/>
      <c r="F24" s="893">
        <f t="shared" si="0"/>
        <v>0</v>
      </c>
      <c r="G24" s="895"/>
      <c r="H24" s="898"/>
      <c r="I24" s="765">
        <f t="shared" si="2"/>
        <v>1727.08</v>
      </c>
    </row>
    <row r="25" spans="1:9" x14ac:dyDescent="0.25">
      <c r="A25" s="122"/>
      <c r="B25" s="235">
        <f t="shared" si="1"/>
        <v>69</v>
      </c>
      <c r="C25" s="15"/>
      <c r="D25" s="889"/>
      <c r="E25" s="894"/>
      <c r="F25" s="893">
        <f t="shared" si="0"/>
        <v>0</v>
      </c>
      <c r="G25" s="895"/>
      <c r="H25" s="898"/>
      <c r="I25" s="765">
        <f t="shared" si="2"/>
        <v>1727.08</v>
      </c>
    </row>
    <row r="26" spans="1:9" x14ac:dyDescent="0.25">
      <c r="A26" s="122"/>
      <c r="B26" s="235">
        <f t="shared" si="1"/>
        <v>69</v>
      </c>
      <c r="C26" s="15"/>
      <c r="D26" s="889"/>
      <c r="E26" s="894"/>
      <c r="F26" s="893">
        <f t="shared" si="0"/>
        <v>0</v>
      </c>
      <c r="G26" s="895"/>
      <c r="H26" s="898"/>
      <c r="I26" s="765">
        <f t="shared" si="2"/>
        <v>1727.08</v>
      </c>
    </row>
    <row r="27" spans="1:9" x14ac:dyDescent="0.25">
      <c r="A27" s="122"/>
      <c r="B27" s="235">
        <f t="shared" si="1"/>
        <v>69</v>
      </c>
      <c r="C27" s="15"/>
      <c r="D27" s="889"/>
      <c r="E27" s="894"/>
      <c r="F27" s="893">
        <v>0</v>
      </c>
      <c r="G27" s="895"/>
      <c r="H27" s="898"/>
      <c r="I27" s="765">
        <f t="shared" si="2"/>
        <v>1727.08</v>
      </c>
    </row>
    <row r="28" spans="1:9" x14ac:dyDescent="0.25">
      <c r="A28" s="122"/>
      <c r="B28" s="235">
        <f t="shared" si="1"/>
        <v>69</v>
      </c>
      <c r="C28" s="15"/>
      <c r="D28" s="889"/>
      <c r="E28" s="890"/>
      <c r="F28" s="889">
        <f t="shared" ref="F28:F33" si="3">D28</f>
        <v>0</v>
      </c>
      <c r="G28" s="891"/>
      <c r="H28" s="892"/>
      <c r="I28" s="60">
        <f t="shared" si="2"/>
        <v>1727.08</v>
      </c>
    </row>
    <row r="29" spans="1:9" x14ac:dyDescent="0.25">
      <c r="A29" s="122"/>
      <c r="B29" s="235"/>
      <c r="C29" s="15"/>
      <c r="D29" s="889"/>
      <c r="E29" s="890"/>
      <c r="F29" s="889">
        <f t="shared" si="3"/>
        <v>0</v>
      </c>
      <c r="G29" s="891"/>
      <c r="H29" s="892"/>
      <c r="I29" s="60">
        <f t="shared" si="2"/>
        <v>1727.08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23" t="s">
        <v>345</v>
      </c>
      <c r="B1" s="1123"/>
      <c r="C1" s="1123"/>
      <c r="D1" s="1123"/>
      <c r="E1" s="1123"/>
      <c r="F1" s="1123"/>
      <c r="G1" s="1123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27" t="s">
        <v>456</v>
      </c>
      <c r="B5" s="1137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27"/>
      <c r="B6" s="1137"/>
      <c r="C6" s="471" t="s">
        <v>36</v>
      </c>
      <c r="D6" s="229"/>
      <c r="E6" s="78"/>
      <c r="F6" s="62"/>
      <c r="G6" s="47">
        <f>F35</f>
        <v>0</v>
      </c>
      <c r="H6" s="7">
        <f>E6-G6+E7+E5-G5+E4+E8</f>
        <v>1020.9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40</v>
      </c>
      <c r="C10" s="15"/>
      <c r="D10" s="69"/>
      <c r="E10" s="202"/>
      <c r="F10" s="69">
        <f t="shared" ref="F10:F33" si="0">D10</f>
        <v>0</v>
      </c>
      <c r="G10" s="70"/>
      <c r="H10" s="71"/>
      <c r="I10" s="205">
        <f>E4+E5+E6+E7-F10+E8</f>
        <v>1020.9</v>
      </c>
    </row>
    <row r="11" spans="1:9" x14ac:dyDescent="0.25">
      <c r="A11" s="194"/>
      <c r="B11" s="235">
        <f>B10-C11</f>
        <v>40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1020.9</v>
      </c>
    </row>
    <row r="12" spans="1:9" x14ac:dyDescent="0.25">
      <c r="A12" s="182"/>
      <c r="B12" s="235">
        <f t="shared" ref="B12:B28" si="1">B11-C12</f>
        <v>40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1020.9</v>
      </c>
    </row>
    <row r="13" spans="1:9" x14ac:dyDescent="0.25">
      <c r="A13" s="82" t="s">
        <v>33</v>
      </c>
      <c r="B13" s="235">
        <f t="shared" si="1"/>
        <v>40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1020.9</v>
      </c>
    </row>
    <row r="14" spans="1:9" x14ac:dyDescent="0.25">
      <c r="A14" s="73"/>
      <c r="B14" s="235">
        <f t="shared" si="1"/>
        <v>40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1020.9</v>
      </c>
    </row>
    <row r="15" spans="1:9" x14ac:dyDescent="0.25">
      <c r="A15" s="73"/>
      <c r="B15" s="235">
        <f t="shared" si="1"/>
        <v>40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1020.9</v>
      </c>
    </row>
    <row r="16" spans="1:9" x14ac:dyDescent="0.25">
      <c r="B16" s="235">
        <f t="shared" si="1"/>
        <v>40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1020.9</v>
      </c>
    </row>
    <row r="17" spans="1:9" x14ac:dyDescent="0.25">
      <c r="B17" s="235">
        <f t="shared" si="1"/>
        <v>40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1020.9</v>
      </c>
    </row>
    <row r="18" spans="1:9" x14ac:dyDescent="0.25">
      <c r="A18" s="122"/>
      <c r="B18" s="235">
        <f t="shared" si="1"/>
        <v>40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1020.9</v>
      </c>
    </row>
    <row r="19" spans="1:9" x14ac:dyDescent="0.25">
      <c r="A19" s="122"/>
      <c r="B19" s="235">
        <f t="shared" si="1"/>
        <v>40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1020.9</v>
      </c>
    </row>
    <row r="20" spans="1:9" x14ac:dyDescent="0.25">
      <c r="A20" s="122"/>
      <c r="B20" s="235">
        <f t="shared" si="1"/>
        <v>40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1020.9</v>
      </c>
    </row>
    <row r="21" spans="1:9" x14ac:dyDescent="0.25">
      <c r="A21" s="122"/>
      <c r="B21" s="235">
        <f t="shared" si="1"/>
        <v>40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1020.9</v>
      </c>
    </row>
    <row r="22" spans="1:9" x14ac:dyDescent="0.25">
      <c r="A22" s="122"/>
      <c r="B22" s="235">
        <f t="shared" si="1"/>
        <v>40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1020.9</v>
      </c>
    </row>
    <row r="23" spans="1:9" x14ac:dyDescent="0.25">
      <c r="A23" s="123"/>
      <c r="B23" s="235">
        <f t="shared" si="1"/>
        <v>40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1020.9</v>
      </c>
    </row>
    <row r="24" spans="1:9" x14ac:dyDescent="0.25">
      <c r="A24" s="122"/>
      <c r="B24" s="235">
        <f t="shared" si="1"/>
        <v>40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1020.9</v>
      </c>
    </row>
    <row r="25" spans="1:9" x14ac:dyDescent="0.25">
      <c r="A25" s="122"/>
      <c r="B25" s="235">
        <f t="shared" si="1"/>
        <v>40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1020.9</v>
      </c>
    </row>
    <row r="26" spans="1:9" x14ac:dyDescent="0.25">
      <c r="A26" s="122"/>
      <c r="B26" s="235">
        <f t="shared" si="1"/>
        <v>40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1020.9</v>
      </c>
    </row>
    <row r="27" spans="1:9" x14ac:dyDescent="0.25">
      <c r="A27" s="122"/>
      <c r="B27" s="235">
        <f t="shared" si="1"/>
        <v>40</v>
      </c>
      <c r="C27" s="15"/>
      <c r="D27" s="69"/>
      <c r="E27" s="202"/>
      <c r="F27" s="69">
        <v>0</v>
      </c>
      <c r="G27" s="70"/>
      <c r="H27" s="71"/>
      <c r="I27" s="205">
        <f t="shared" si="2"/>
        <v>1020.9</v>
      </c>
    </row>
    <row r="28" spans="1:9" x14ac:dyDescent="0.25">
      <c r="A28" s="122"/>
      <c r="B28" s="235">
        <f t="shared" si="1"/>
        <v>40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1020.9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1020.9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1020.9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1020.9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D27" sqref="D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23" t="s">
        <v>348</v>
      </c>
      <c r="B1" s="1123"/>
      <c r="C1" s="1123"/>
      <c r="D1" s="1123"/>
      <c r="E1" s="1123"/>
      <c r="F1" s="1123"/>
      <c r="G1" s="1123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32" t="s">
        <v>81</v>
      </c>
      <c r="B5" s="1137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0</v>
      </c>
      <c r="H5" s="7">
        <f>E5-G5+E4+E6</f>
        <v>1024.51</v>
      </c>
    </row>
    <row r="6" spans="1:9" ht="15.75" customHeight="1" thickBot="1" x14ac:dyDescent="0.3">
      <c r="A6" s="1132"/>
      <c r="B6" s="1138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55</v>
      </c>
      <c r="C8" s="15"/>
      <c r="D8" s="69"/>
      <c r="E8" s="245"/>
      <c r="F8" s="105">
        <f t="shared" ref="F8:F15" si="0">D8</f>
        <v>0</v>
      </c>
      <c r="G8" s="70"/>
      <c r="H8" s="71"/>
      <c r="I8" s="214">
        <f>E5-F8+E4+E6</f>
        <v>1024.51</v>
      </c>
    </row>
    <row r="9" spans="1:9" ht="15" customHeight="1" x14ac:dyDescent="0.25">
      <c r="B9" s="540">
        <f>B8-C9</f>
        <v>55</v>
      </c>
      <c r="C9" s="53"/>
      <c r="D9" s="69"/>
      <c r="E9" s="245"/>
      <c r="F9" s="105">
        <f t="shared" si="0"/>
        <v>0</v>
      </c>
      <c r="G9" s="70"/>
      <c r="H9" s="71"/>
      <c r="I9" s="214">
        <f>I8-F9</f>
        <v>1024.51</v>
      </c>
    </row>
    <row r="10" spans="1:9" ht="15" customHeight="1" x14ac:dyDescent="0.25">
      <c r="B10" s="540">
        <f t="shared" ref="B10:B35" si="1">B9-C10</f>
        <v>55</v>
      </c>
      <c r="C10" s="15"/>
      <c r="D10" s="69"/>
      <c r="E10" s="245"/>
      <c r="F10" s="105">
        <f t="shared" si="0"/>
        <v>0</v>
      </c>
      <c r="G10" s="70"/>
      <c r="H10" s="71"/>
      <c r="I10" s="214">
        <f>I9-F10</f>
        <v>1024.51</v>
      </c>
    </row>
    <row r="11" spans="1:9" ht="15" customHeight="1" x14ac:dyDescent="0.25">
      <c r="A11" s="55" t="s">
        <v>33</v>
      </c>
      <c r="B11" s="540">
        <f t="shared" si="1"/>
        <v>55</v>
      </c>
      <c r="C11" s="53"/>
      <c r="D11" s="69"/>
      <c r="E11" s="245"/>
      <c r="F11" s="105">
        <f t="shared" si="0"/>
        <v>0</v>
      </c>
      <c r="G11" s="70"/>
      <c r="H11" s="71"/>
      <c r="I11" s="214">
        <f t="shared" ref="I11:I34" si="2">I10-F11</f>
        <v>1024.51</v>
      </c>
    </row>
    <row r="12" spans="1:9" ht="15" customHeight="1" x14ac:dyDescent="0.25">
      <c r="A12" s="19"/>
      <c r="B12" s="540">
        <f t="shared" si="1"/>
        <v>55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1024.51</v>
      </c>
    </row>
    <row r="13" spans="1:9" ht="15" customHeight="1" x14ac:dyDescent="0.25">
      <c r="B13" s="540">
        <f t="shared" si="1"/>
        <v>55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1024.51</v>
      </c>
    </row>
    <row r="14" spans="1:9" ht="15" customHeight="1" x14ac:dyDescent="0.25">
      <c r="B14" s="540">
        <f t="shared" si="1"/>
        <v>55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1024.51</v>
      </c>
    </row>
    <row r="15" spans="1:9" ht="15" customHeight="1" x14ac:dyDescent="0.25">
      <c r="B15" s="540">
        <f t="shared" si="1"/>
        <v>55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1024.51</v>
      </c>
    </row>
    <row r="16" spans="1:9" ht="15" customHeight="1" x14ac:dyDescent="0.25">
      <c r="B16" s="540">
        <f t="shared" si="1"/>
        <v>55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1024.51</v>
      </c>
    </row>
    <row r="17" spans="1:9" ht="15" customHeight="1" x14ac:dyDescent="0.25">
      <c r="B17" s="540">
        <f t="shared" si="1"/>
        <v>55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1024.51</v>
      </c>
    </row>
    <row r="18" spans="1:9" ht="15" customHeight="1" x14ac:dyDescent="0.25">
      <c r="B18" s="540">
        <f t="shared" si="1"/>
        <v>55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1024.51</v>
      </c>
    </row>
    <row r="19" spans="1:9" ht="15" customHeight="1" x14ac:dyDescent="0.25">
      <c r="B19" s="540">
        <f t="shared" si="1"/>
        <v>55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1024.51</v>
      </c>
    </row>
    <row r="20" spans="1:9" ht="15" customHeight="1" x14ac:dyDescent="0.25">
      <c r="B20" s="540">
        <f t="shared" si="1"/>
        <v>55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1024.51</v>
      </c>
    </row>
    <row r="21" spans="1:9" ht="15" customHeight="1" x14ac:dyDescent="0.25">
      <c r="B21" s="540">
        <f t="shared" si="1"/>
        <v>55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1024.51</v>
      </c>
    </row>
    <row r="22" spans="1:9" ht="15" customHeight="1" x14ac:dyDescent="0.25">
      <c r="B22" s="540">
        <f t="shared" si="1"/>
        <v>55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1024.51</v>
      </c>
    </row>
    <row r="23" spans="1:9" ht="15" customHeight="1" x14ac:dyDescent="0.25">
      <c r="B23" s="540">
        <f t="shared" si="1"/>
        <v>55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1024.51</v>
      </c>
    </row>
    <row r="24" spans="1:9" ht="15" customHeight="1" x14ac:dyDescent="0.25">
      <c r="B24" s="540">
        <f t="shared" si="1"/>
        <v>55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1024.51</v>
      </c>
    </row>
    <row r="25" spans="1:9" ht="15" customHeight="1" x14ac:dyDescent="0.25">
      <c r="B25" s="540">
        <f t="shared" si="1"/>
        <v>55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1024.51</v>
      </c>
    </row>
    <row r="26" spans="1:9" ht="15" customHeight="1" x14ac:dyDescent="0.25">
      <c r="B26" s="540">
        <f t="shared" si="1"/>
        <v>55</v>
      </c>
      <c r="C26" s="15"/>
      <c r="D26" s="69"/>
      <c r="E26" s="899"/>
      <c r="F26" s="766">
        <f>D26</f>
        <v>0</v>
      </c>
      <c r="G26" s="728"/>
      <c r="H26" s="729"/>
      <c r="I26" s="900">
        <f t="shared" si="2"/>
        <v>1024.51</v>
      </c>
    </row>
    <row r="27" spans="1:9" ht="15" customHeight="1" x14ac:dyDescent="0.25">
      <c r="B27" s="540">
        <f t="shared" si="1"/>
        <v>55</v>
      </c>
      <c r="C27" s="15"/>
      <c r="D27" s="69">
        <v>0</v>
      </c>
      <c r="E27" s="899"/>
      <c r="F27" s="766">
        <f t="shared" si="3"/>
        <v>0</v>
      </c>
      <c r="G27" s="728"/>
      <c r="H27" s="729"/>
      <c r="I27" s="900">
        <f t="shared" si="2"/>
        <v>1024.51</v>
      </c>
    </row>
    <row r="28" spans="1:9" ht="15" customHeight="1" x14ac:dyDescent="0.25">
      <c r="A28" s="47"/>
      <c r="B28" s="540">
        <f t="shared" si="1"/>
        <v>55</v>
      </c>
      <c r="C28" s="15"/>
      <c r="D28" s="69">
        <v>0</v>
      </c>
      <c r="E28" s="899"/>
      <c r="F28" s="766">
        <f t="shared" si="3"/>
        <v>0</v>
      </c>
      <c r="G28" s="728"/>
      <c r="H28" s="729"/>
      <c r="I28" s="900">
        <f t="shared" si="2"/>
        <v>1024.51</v>
      </c>
    </row>
    <row r="29" spans="1:9" ht="15" customHeight="1" x14ac:dyDescent="0.25">
      <c r="A29" s="47"/>
      <c r="B29" s="540">
        <f t="shared" si="1"/>
        <v>55</v>
      </c>
      <c r="C29" s="15"/>
      <c r="D29" s="69">
        <v>0</v>
      </c>
      <c r="E29" s="899"/>
      <c r="F29" s="766">
        <f t="shared" si="3"/>
        <v>0</v>
      </c>
      <c r="G29" s="728"/>
      <c r="H29" s="729"/>
      <c r="I29" s="900">
        <f t="shared" si="2"/>
        <v>1024.51</v>
      </c>
    </row>
    <row r="30" spans="1:9" ht="15" customHeight="1" x14ac:dyDescent="0.25">
      <c r="A30" s="47"/>
      <c r="B30" s="540">
        <f t="shared" si="1"/>
        <v>55</v>
      </c>
      <c r="C30" s="15"/>
      <c r="D30" s="69">
        <v>0</v>
      </c>
      <c r="E30" s="899"/>
      <c r="F30" s="766">
        <f t="shared" si="3"/>
        <v>0</v>
      </c>
      <c r="G30" s="728"/>
      <c r="H30" s="729"/>
      <c r="I30" s="900">
        <f t="shared" si="2"/>
        <v>1024.51</v>
      </c>
    </row>
    <row r="31" spans="1:9" ht="15" customHeight="1" x14ac:dyDescent="0.25">
      <c r="A31" s="47"/>
      <c r="B31" s="540">
        <f t="shared" si="1"/>
        <v>55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1024.51</v>
      </c>
    </row>
    <row r="32" spans="1:9" ht="15" customHeight="1" x14ac:dyDescent="0.25">
      <c r="A32" s="47"/>
      <c r="B32" s="540">
        <f t="shared" si="1"/>
        <v>55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1024.51</v>
      </c>
    </row>
    <row r="33" spans="1:9" ht="15" customHeight="1" x14ac:dyDescent="0.25">
      <c r="A33" s="47"/>
      <c r="B33" s="540">
        <f t="shared" si="1"/>
        <v>55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1024.51</v>
      </c>
    </row>
    <row r="34" spans="1:9" ht="15" customHeight="1" x14ac:dyDescent="0.25">
      <c r="A34" s="47"/>
      <c r="B34" s="540">
        <f t="shared" si="1"/>
        <v>55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1024.51</v>
      </c>
    </row>
    <row r="35" spans="1:9" ht="15.75" thickBot="1" x14ac:dyDescent="0.3">
      <c r="A35" s="121"/>
      <c r="B35" s="540">
        <f t="shared" si="1"/>
        <v>55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38"/>
      <c r="D38" s="1113" t="s">
        <v>21</v>
      </c>
      <c r="E38" s="1114"/>
      <c r="F38" s="141">
        <f>E4+E5-F36+E6</f>
        <v>1024.51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55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27"/>
      <c r="B5" s="1139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27"/>
      <c r="B6" s="1140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3" t="s">
        <v>21</v>
      </c>
      <c r="E42" s="1114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27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2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13" t="s">
        <v>21</v>
      </c>
      <c r="E31" s="1114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41" t="s">
        <v>86</v>
      </c>
      <c r="C4" s="128"/>
      <c r="D4" s="134"/>
      <c r="E4" s="180"/>
      <c r="F4" s="137"/>
      <c r="G4" s="38"/>
    </row>
    <row r="5" spans="1:15" ht="15.75" x14ac:dyDescent="0.25">
      <c r="A5" s="1127"/>
      <c r="B5" s="1142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2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13" t="s">
        <v>21</v>
      </c>
      <c r="E31" s="1114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13" t="s">
        <v>21</v>
      </c>
      <c r="E31" s="1114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8"/>
      <c r="B1" s="1108"/>
      <c r="C1" s="1108"/>
      <c r="D1" s="1108"/>
      <c r="E1" s="1108"/>
      <c r="F1" s="1108"/>
      <c r="G1" s="110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32" t="s">
        <v>96</v>
      </c>
      <c r="B5" s="1143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32"/>
      <c r="B6" s="114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13" t="s">
        <v>21</v>
      </c>
      <c r="E32" s="111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KN12" activePane="bottomRight" state="frozen"/>
      <selection activeCell="I1" sqref="I1"/>
      <selection pane="topRight" activeCell="K1" sqref="K1"/>
      <selection pane="bottomLeft" activeCell="I8" sqref="I8"/>
      <selection pane="bottomRight" activeCell="KR34" sqref="KR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10" t="s">
        <v>325</v>
      </c>
      <c r="L1" s="1110"/>
      <c r="M1" s="1110"/>
      <c r="N1" s="1110"/>
      <c r="O1" s="1110"/>
      <c r="P1" s="1110"/>
      <c r="Q1" s="1110"/>
      <c r="R1" s="269">
        <f>I1+1</f>
        <v>1</v>
      </c>
      <c r="S1" s="269"/>
      <c r="U1" s="1108" t="str">
        <f>K1</f>
        <v>ENTRADA DEL MES DE NOVIEMBRE    2022</v>
      </c>
      <c r="V1" s="1108"/>
      <c r="W1" s="1108"/>
      <c r="X1" s="1108"/>
      <c r="Y1" s="1108"/>
      <c r="Z1" s="1108"/>
      <c r="AA1" s="1108"/>
      <c r="AB1" s="269">
        <f>R1+1</f>
        <v>2</v>
      </c>
      <c r="AC1" s="395"/>
      <c r="AE1" s="1108" t="str">
        <f>U1</f>
        <v>ENTRADA DEL MES DE NOVIEMBRE    2022</v>
      </c>
      <c r="AF1" s="1108"/>
      <c r="AG1" s="1108"/>
      <c r="AH1" s="1108"/>
      <c r="AI1" s="1108"/>
      <c r="AJ1" s="1108"/>
      <c r="AK1" s="1108"/>
      <c r="AL1" s="269">
        <f>AB1+1</f>
        <v>3</v>
      </c>
      <c r="AM1" s="269"/>
      <c r="AO1" s="1108" t="str">
        <f>AE1</f>
        <v>ENTRADA DEL MES DE NOVIEMBRE    2022</v>
      </c>
      <c r="AP1" s="1108"/>
      <c r="AQ1" s="1108"/>
      <c r="AR1" s="1108"/>
      <c r="AS1" s="1108"/>
      <c r="AT1" s="1108"/>
      <c r="AU1" s="1108"/>
      <c r="AV1" s="269">
        <f>AL1+1</f>
        <v>4</v>
      </c>
      <c r="AW1" s="395"/>
      <c r="AY1" s="1108" t="str">
        <f>AO1</f>
        <v>ENTRADA DEL MES DE NOVIEMBRE    2022</v>
      </c>
      <c r="AZ1" s="1108"/>
      <c r="BA1" s="1108"/>
      <c r="BB1" s="1108"/>
      <c r="BC1" s="1108"/>
      <c r="BD1" s="1108"/>
      <c r="BE1" s="1108"/>
      <c r="BF1" s="269">
        <f>AV1+1</f>
        <v>5</v>
      </c>
      <c r="BG1" s="411"/>
      <c r="BI1" s="1108" t="str">
        <f>AY1</f>
        <v>ENTRADA DEL MES DE NOVIEMBRE    2022</v>
      </c>
      <c r="BJ1" s="1108"/>
      <c r="BK1" s="1108"/>
      <c r="BL1" s="1108"/>
      <c r="BM1" s="1108"/>
      <c r="BN1" s="1108"/>
      <c r="BO1" s="1108"/>
      <c r="BP1" s="269">
        <f>BF1+1</f>
        <v>6</v>
      </c>
      <c r="BQ1" s="395"/>
      <c r="BS1" s="1108" t="str">
        <f>BI1</f>
        <v>ENTRADA DEL MES DE NOVIEMBRE    2022</v>
      </c>
      <c r="BT1" s="1108"/>
      <c r="BU1" s="1108"/>
      <c r="BV1" s="1108"/>
      <c r="BW1" s="1108"/>
      <c r="BX1" s="1108"/>
      <c r="BY1" s="1108"/>
      <c r="BZ1" s="269">
        <f>BP1+1</f>
        <v>7</v>
      </c>
      <c r="CC1" s="1108" t="str">
        <f>BS1</f>
        <v>ENTRADA DEL MES DE NOVIEMBRE    2022</v>
      </c>
      <c r="CD1" s="1108"/>
      <c r="CE1" s="1108"/>
      <c r="CF1" s="1108"/>
      <c r="CG1" s="1108"/>
      <c r="CH1" s="1108"/>
      <c r="CI1" s="1108"/>
      <c r="CJ1" s="269">
        <f>BZ1+1</f>
        <v>8</v>
      </c>
      <c r="CM1" s="1108" t="str">
        <f>CC1</f>
        <v>ENTRADA DEL MES DE NOVIEMBRE    2022</v>
      </c>
      <c r="CN1" s="1108"/>
      <c r="CO1" s="1108"/>
      <c r="CP1" s="1108"/>
      <c r="CQ1" s="1108"/>
      <c r="CR1" s="1108"/>
      <c r="CS1" s="1108"/>
      <c r="CT1" s="269">
        <f>CJ1+1</f>
        <v>9</v>
      </c>
      <c r="CU1" s="395"/>
      <c r="CW1" s="1108" t="str">
        <f>CM1</f>
        <v>ENTRADA DEL MES DE NOVIEMBRE    2022</v>
      </c>
      <c r="CX1" s="1108"/>
      <c r="CY1" s="1108"/>
      <c r="CZ1" s="1108"/>
      <c r="DA1" s="1108"/>
      <c r="DB1" s="1108"/>
      <c r="DC1" s="1108"/>
      <c r="DD1" s="269">
        <f>CT1+1</f>
        <v>10</v>
      </c>
      <c r="DE1" s="395"/>
      <c r="DG1" s="1108" t="str">
        <f>CW1</f>
        <v>ENTRADA DEL MES DE NOVIEMBRE    2022</v>
      </c>
      <c r="DH1" s="1108"/>
      <c r="DI1" s="1108"/>
      <c r="DJ1" s="1108"/>
      <c r="DK1" s="1108"/>
      <c r="DL1" s="1108"/>
      <c r="DM1" s="1108"/>
      <c r="DN1" s="269">
        <f>DD1+1</f>
        <v>11</v>
      </c>
      <c r="DO1" s="395"/>
      <c r="DQ1" s="1108" t="str">
        <f>DG1</f>
        <v>ENTRADA DEL MES DE NOVIEMBRE    2022</v>
      </c>
      <c r="DR1" s="1108"/>
      <c r="DS1" s="1108"/>
      <c r="DT1" s="1108"/>
      <c r="DU1" s="1108"/>
      <c r="DV1" s="1108"/>
      <c r="DW1" s="1108"/>
      <c r="DX1" s="269">
        <f>DN1+1</f>
        <v>12</v>
      </c>
      <c r="EA1" s="1108" t="str">
        <f>DQ1</f>
        <v>ENTRADA DEL MES DE NOVIEMBRE    2022</v>
      </c>
      <c r="EB1" s="1108"/>
      <c r="EC1" s="1108"/>
      <c r="ED1" s="1108"/>
      <c r="EE1" s="1108"/>
      <c r="EF1" s="1108"/>
      <c r="EG1" s="1108"/>
      <c r="EH1" s="269">
        <f>DX1+1</f>
        <v>13</v>
      </c>
      <c r="EI1" s="395"/>
      <c r="EK1" s="1108" t="str">
        <f>EA1</f>
        <v>ENTRADA DEL MES DE NOVIEMBRE    2022</v>
      </c>
      <c r="EL1" s="1108"/>
      <c r="EM1" s="1108"/>
      <c r="EN1" s="1108"/>
      <c r="EO1" s="1108"/>
      <c r="EP1" s="1108"/>
      <c r="EQ1" s="1108"/>
      <c r="ER1" s="269">
        <f>EH1+1</f>
        <v>14</v>
      </c>
      <c r="ES1" s="395"/>
      <c r="EU1" s="1108" t="str">
        <f>EK1</f>
        <v>ENTRADA DEL MES DE NOVIEMBRE    2022</v>
      </c>
      <c r="EV1" s="1108"/>
      <c r="EW1" s="1108"/>
      <c r="EX1" s="1108"/>
      <c r="EY1" s="1108"/>
      <c r="EZ1" s="1108"/>
      <c r="FA1" s="1108"/>
      <c r="FB1" s="269">
        <f>ER1+1</f>
        <v>15</v>
      </c>
      <c r="FC1" s="395"/>
      <c r="FE1" s="1108" t="str">
        <f>EU1</f>
        <v>ENTRADA DEL MES DE NOVIEMBRE    2022</v>
      </c>
      <c r="FF1" s="1108"/>
      <c r="FG1" s="1108"/>
      <c r="FH1" s="1108"/>
      <c r="FI1" s="1108"/>
      <c r="FJ1" s="1108"/>
      <c r="FK1" s="1108"/>
      <c r="FL1" s="269">
        <f>FB1+1</f>
        <v>16</v>
      </c>
      <c r="FM1" s="395"/>
      <c r="FO1" s="1108" t="str">
        <f>FE1</f>
        <v>ENTRADA DEL MES DE NOVIEMBRE    2022</v>
      </c>
      <c r="FP1" s="1108"/>
      <c r="FQ1" s="1108"/>
      <c r="FR1" s="1108"/>
      <c r="FS1" s="1108"/>
      <c r="FT1" s="1108"/>
      <c r="FU1" s="1108"/>
      <c r="FV1" s="269">
        <f>FL1+1</f>
        <v>17</v>
      </c>
      <c r="FW1" s="395"/>
      <c r="FY1" s="1108" t="str">
        <f>FO1</f>
        <v>ENTRADA DEL MES DE NOVIEMBRE    2022</v>
      </c>
      <c r="FZ1" s="1108"/>
      <c r="GA1" s="1108"/>
      <c r="GB1" s="1108"/>
      <c r="GC1" s="1108"/>
      <c r="GD1" s="1108"/>
      <c r="GE1" s="1108"/>
      <c r="GF1" s="269">
        <f>FV1+1</f>
        <v>18</v>
      </c>
      <c r="GG1" s="395"/>
      <c r="GH1" s="75" t="s">
        <v>37</v>
      </c>
      <c r="GI1" s="1108" t="str">
        <f>FY1</f>
        <v>ENTRADA DEL MES DE NOVIEMBRE    2022</v>
      </c>
      <c r="GJ1" s="1108"/>
      <c r="GK1" s="1108"/>
      <c r="GL1" s="1108"/>
      <c r="GM1" s="1108"/>
      <c r="GN1" s="1108"/>
      <c r="GO1" s="1108"/>
      <c r="GP1" s="269">
        <f>GF1+1</f>
        <v>19</v>
      </c>
      <c r="GQ1" s="395"/>
      <c r="GS1" s="1108" t="str">
        <f>GI1</f>
        <v>ENTRADA DEL MES DE NOVIEMBRE    2022</v>
      </c>
      <c r="GT1" s="1108"/>
      <c r="GU1" s="1108"/>
      <c r="GV1" s="1108"/>
      <c r="GW1" s="1108"/>
      <c r="GX1" s="1108"/>
      <c r="GY1" s="1108"/>
      <c r="GZ1" s="269">
        <f>GP1+1</f>
        <v>20</v>
      </c>
      <c r="HA1" s="395"/>
      <c r="HC1" s="1108" t="str">
        <f>GS1</f>
        <v>ENTRADA DEL MES DE NOVIEMBRE    2022</v>
      </c>
      <c r="HD1" s="1108"/>
      <c r="HE1" s="1108"/>
      <c r="HF1" s="1108"/>
      <c r="HG1" s="1108"/>
      <c r="HH1" s="1108"/>
      <c r="HI1" s="1108"/>
      <c r="HJ1" s="269">
        <f>GZ1+1</f>
        <v>21</v>
      </c>
      <c r="HK1" s="395"/>
      <c r="HM1" s="1108" t="str">
        <f>HC1</f>
        <v>ENTRADA DEL MES DE NOVIEMBRE    2022</v>
      </c>
      <c r="HN1" s="1108"/>
      <c r="HO1" s="1108"/>
      <c r="HP1" s="1108"/>
      <c r="HQ1" s="1108"/>
      <c r="HR1" s="1108"/>
      <c r="HS1" s="1108"/>
      <c r="HT1" s="269">
        <f>HJ1+1</f>
        <v>22</v>
      </c>
      <c r="HU1" s="395"/>
      <c r="HW1" s="1108" t="str">
        <f>HM1</f>
        <v>ENTRADA DEL MES DE NOVIEMBRE    2022</v>
      </c>
      <c r="HX1" s="1108"/>
      <c r="HY1" s="1108"/>
      <c r="HZ1" s="1108"/>
      <c r="IA1" s="1108"/>
      <c r="IB1" s="1108"/>
      <c r="IC1" s="1108"/>
      <c r="ID1" s="269">
        <f>HT1+1</f>
        <v>23</v>
      </c>
      <c r="IE1" s="395"/>
      <c r="IG1" s="1108" t="str">
        <f>HW1</f>
        <v>ENTRADA DEL MES DE NOVIEMBRE    2022</v>
      </c>
      <c r="IH1" s="1108"/>
      <c r="II1" s="1108"/>
      <c r="IJ1" s="1108"/>
      <c r="IK1" s="1108"/>
      <c r="IL1" s="1108"/>
      <c r="IM1" s="1108"/>
      <c r="IN1" s="269">
        <f>ID1+1</f>
        <v>24</v>
      </c>
      <c r="IO1" s="395"/>
      <c r="IQ1" s="1108" t="str">
        <f>IG1</f>
        <v>ENTRADA DEL MES DE NOVIEMBRE    2022</v>
      </c>
      <c r="IR1" s="1108"/>
      <c r="IS1" s="1108"/>
      <c r="IT1" s="1108"/>
      <c r="IU1" s="1108"/>
      <c r="IV1" s="1108"/>
      <c r="IW1" s="1108"/>
      <c r="IX1" s="269">
        <f>IN1+1</f>
        <v>25</v>
      </c>
      <c r="IY1" s="395"/>
      <c r="JA1" s="1108" t="str">
        <f>IQ1</f>
        <v>ENTRADA DEL MES DE NOVIEMBRE    2022</v>
      </c>
      <c r="JB1" s="1108"/>
      <c r="JC1" s="1108"/>
      <c r="JD1" s="1108"/>
      <c r="JE1" s="1108"/>
      <c r="JF1" s="1108"/>
      <c r="JG1" s="1108"/>
      <c r="JH1" s="269">
        <f>IX1+1</f>
        <v>26</v>
      </c>
      <c r="JI1" s="395"/>
      <c r="JK1" s="1118" t="str">
        <f>JA1</f>
        <v>ENTRADA DEL MES DE NOVIEMBRE    2022</v>
      </c>
      <c r="JL1" s="1118"/>
      <c r="JM1" s="1118"/>
      <c r="JN1" s="1118"/>
      <c r="JO1" s="1118"/>
      <c r="JP1" s="1118"/>
      <c r="JQ1" s="1118"/>
      <c r="JR1" s="269">
        <f>JH1+1</f>
        <v>27</v>
      </c>
      <c r="JS1" s="395"/>
      <c r="JU1" s="1108" t="str">
        <f>JK1</f>
        <v>ENTRADA DEL MES DE NOVIEMBRE    2022</v>
      </c>
      <c r="JV1" s="1108"/>
      <c r="JW1" s="1108"/>
      <c r="JX1" s="1108"/>
      <c r="JY1" s="1108"/>
      <c r="JZ1" s="1108"/>
      <c r="KA1" s="1108"/>
      <c r="KB1" s="269">
        <f>JR1+1</f>
        <v>28</v>
      </c>
      <c r="KC1" s="395"/>
      <c r="KE1" s="1108" t="str">
        <f>JU1</f>
        <v>ENTRADA DEL MES DE NOVIEMBRE    2022</v>
      </c>
      <c r="KF1" s="1108"/>
      <c r="KG1" s="1108"/>
      <c r="KH1" s="1108"/>
      <c r="KI1" s="1108"/>
      <c r="KJ1" s="1108"/>
      <c r="KK1" s="1108"/>
      <c r="KL1" s="269">
        <f>KB1+1</f>
        <v>29</v>
      </c>
      <c r="KM1" s="395"/>
      <c r="KO1" s="1108" t="str">
        <f>KE1</f>
        <v>ENTRADA DEL MES DE NOVIEMBRE    2022</v>
      </c>
      <c r="KP1" s="1108"/>
      <c r="KQ1" s="1108"/>
      <c r="KR1" s="1108"/>
      <c r="KS1" s="1108"/>
      <c r="KT1" s="1108"/>
      <c r="KU1" s="1108"/>
      <c r="KV1" s="269">
        <f>KL1+1</f>
        <v>30</v>
      </c>
      <c r="KW1" s="395"/>
      <c r="KY1" s="1108" t="str">
        <f>KO1</f>
        <v>ENTRADA DEL MES DE NOVIEMBRE    2022</v>
      </c>
      <c r="KZ1" s="1108"/>
      <c r="LA1" s="1108"/>
      <c r="LB1" s="1108"/>
      <c r="LC1" s="1108"/>
      <c r="LD1" s="1108"/>
      <c r="LE1" s="1108"/>
      <c r="LF1" s="269">
        <f>KV1+1</f>
        <v>31</v>
      </c>
      <c r="LG1" s="395"/>
      <c r="LI1" s="1108" t="str">
        <f>KY1</f>
        <v>ENTRADA DEL MES DE NOVIEMBRE    2022</v>
      </c>
      <c r="LJ1" s="1108"/>
      <c r="LK1" s="1108"/>
      <c r="LL1" s="1108"/>
      <c r="LM1" s="1108"/>
      <c r="LN1" s="1108"/>
      <c r="LO1" s="1108"/>
      <c r="LP1" s="269">
        <f>LF1+1</f>
        <v>32</v>
      </c>
      <c r="LQ1" s="395"/>
      <c r="LS1" s="1108" t="str">
        <f>LI1</f>
        <v>ENTRADA DEL MES DE NOVIEMBRE    2022</v>
      </c>
      <c r="LT1" s="1108"/>
      <c r="LU1" s="1108"/>
      <c r="LV1" s="1108"/>
      <c r="LW1" s="1108"/>
      <c r="LX1" s="1108"/>
      <c r="LY1" s="1108"/>
      <c r="LZ1" s="269">
        <f>LP1+1</f>
        <v>33</v>
      </c>
      <c r="MC1" s="1108" t="str">
        <f>LS1</f>
        <v>ENTRADA DEL MES DE NOVIEMBRE    2022</v>
      </c>
      <c r="MD1" s="1108"/>
      <c r="ME1" s="1108"/>
      <c r="MF1" s="1108"/>
      <c r="MG1" s="1108"/>
      <c r="MH1" s="1108"/>
      <c r="MI1" s="1108"/>
      <c r="MJ1" s="269">
        <f>LZ1+1</f>
        <v>34</v>
      </c>
      <c r="MK1" s="269"/>
      <c r="MM1" s="1108" t="str">
        <f>MC1</f>
        <v>ENTRADA DEL MES DE NOVIEMBRE    2022</v>
      </c>
      <c r="MN1" s="1108"/>
      <c r="MO1" s="1108"/>
      <c r="MP1" s="1108"/>
      <c r="MQ1" s="1108"/>
      <c r="MR1" s="1108"/>
      <c r="MS1" s="1108"/>
      <c r="MT1" s="269">
        <f>MJ1+1</f>
        <v>35</v>
      </c>
      <c r="MU1" s="269"/>
      <c r="MW1" s="1108" t="str">
        <f>MM1</f>
        <v>ENTRADA DEL MES DE NOVIEMBRE    2022</v>
      </c>
      <c r="MX1" s="1108"/>
      <c r="MY1" s="1108"/>
      <c r="MZ1" s="1108"/>
      <c r="NA1" s="1108"/>
      <c r="NB1" s="1108"/>
      <c r="NC1" s="1108"/>
      <c r="ND1" s="269">
        <f>MT1+1</f>
        <v>36</v>
      </c>
      <c r="NE1" s="269"/>
      <c r="NG1" s="1108" t="str">
        <f>MW1</f>
        <v>ENTRADA DEL MES DE NOVIEMBRE    2022</v>
      </c>
      <c r="NH1" s="1108"/>
      <c r="NI1" s="1108"/>
      <c r="NJ1" s="1108"/>
      <c r="NK1" s="1108"/>
      <c r="NL1" s="1108"/>
      <c r="NM1" s="1108"/>
      <c r="NN1" s="269">
        <f>ND1+1</f>
        <v>37</v>
      </c>
      <c r="NO1" s="269"/>
      <c r="NQ1" s="1108" t="str">
        <f>NG1</f>
        <v>ENTRADA DEL MES DE NOVIEMBRE    2022</v>
      </c>
      <c r="NR1" s="1108"/>
      <c r="NS1" s="1108"/>
      <c r="NT1" s="1108"/>
      <c r="NU1" s="1108"/>
      <c r="NV1" s="1108"/>
      <c r="NW1" s="1108"/>
      <c r="NX1" s="269">
        <f>NN1+1</f>
        <v>38</v>
      </c>
      <c r="NY1" s="269"/>
      <c r="OA1" s="1108" t="str">
        <f>NQ1</f>
        <v>ENTRADA DEL MES DE NOVIEMBRE    2022</v>
      </c>
      <c r="OB1" s="1108"/>
      <c r="OC1" s="1108"/>
      <c r="OD1" s="1108"/>
      <c r="OE1" s="1108"/>
      <c r="OF1" s="1108"/>
      <c r="OG1" s="1108"/>
      <c r="OH1" s="269">
        <f>NX1+1</f>
        <v>39</v>
      </c>
      <c r="OI1" s="269"/>
      <c r="OK1" s="1108" t="str">
        <f>OA1</f>
        <v>ENTRADA DEL MES DE NOVIEMBRE    2022</v>
      </c>
      <c r="OL1" s="1108"/>
      <c r="OM1" s="1108"/>
      <c r="ON1" s="1108"/>
      <c r="OO1" s="1108"/>
      <c r="OP1" s="1108"/>
      <c r="OQ1" s="1108"/>
      <c r="OR1" s="269">
        <f>OH1+1</f>
        <v>40</v>
      </c>
      <c r="OS1" s="269"/>
      <c r="OU1" s="1108" t="str">
        <f>OK1</f>
        <v>ENTRADA DEL MES DE NOVIEMBRE    2022</v>
      </c>
      <c r="OV1" s="1108"/>
      <c r="OW1" s="1108"/>
      <c r="OX1" s="1108"/>
      <c r="OY1" s="1108"/>
      <c r="OZ1" s="1108"/>
      <c r="PA1" s="1108"/>
      <c r="PB1" s="269">
        <f>OR1+1</f>
        <v>41</v>
      </c>
      <c r="PC1" s="269"/>
      <c r="PE1" s="1108" t="str">
        <f>OU1</f>
        <v>ENTRADA DEL MES DE NOVIEMBRE    2022</v>
      </c>
      <c r="PF1" s="1108"/>
      <c r="PG1" s="1108"/>
      <c r="PH1" s="1108"/>
      <c r="PI1" s="1108"/>
      <c r="PJ1" s="1108"/>
      <c r="PK1" s="1108"/>
      <c r="PL1" s="269">
        <f>PB1+1</f>
        <v>42</v>
      </c>
      <c r="PM1" s="269"/>
      <c r="PO1" s="1108" t="str">
        <f>PE1</f>
        <v>ENTRADA DEL MES DE NOVIEMBRE    2022</v>
      </c>
      <c r="PP1" s="1108"/>
      <c r="PQ1" s="1108"/>
      <c r="PR1" s="1108"/>
      <c r="PS1" s="1108"/>
      <c r="PT1" s="1108"/>
      <c r="PU1" s="1108"/>
      <c r="PV1" s="269">
        <f>PL1+1</f>
        <v>43</v>
      </c>
      <c r="PX1" s="1108" t="str">
        <f>PO1</f>
        <v>ENTRADA DEL MES DE NOVIEMBRE    2022</v>
      </c>
      <c r="PY1" s="1108"/>
      <c r="PZ1" s="1108"/>
      <c r="QA1" s="1108"/>
      <c r="QB1" s="1108"/>
      <c r="QC1" s="1108"/>
      <c r="QD1" s="1108"/>
      <c r="QE1" s="269">
        <f>PV1+1</f>
        <v>44</v>
      </c>
      <c r="QG1" s="1108" t="str">
        <f>PX1</f>
        <v>ENTRADA DEL MES DE NOVIEMBRE    2022</v>
      </c>
      <c r="QH1" s="1108"/>
      <c r="QI1" s="1108"/>
      <c r="QJ1" s="1108"/>
      <c r="QK1" s="1108"/>
      <c r="QL1" s="1108"/>
      <c r="QM1" s="1108"/>
      <c r="QN1" s="269">
        <f>QE1+1</f>
        <v>45</v>
      </c>
      <c r="QP1" s="1108" t="str">
        <f>QG1</f>
        <v>ENTRADA DEL MES DE NOVIEMBRE    2022</v>
      </c>
      <c r="QQ1" s="1108"/>
      <c r="QR1" s="1108"/>
      <c r="QS1" s="1108"/>
      <c r="QT1" s="1108"/>
      <c r="QU1" s="1108"/>
      <c r="QV1" s="1108"/>
      <c r="QW1" s="269">
        <f>QN1+1</f>
        <v>46</v>
      </c>
      <c r="QY1" s="1108" t="str">
        <f>QP1</f>
        <v>ENTRADA DEL MES DE NOVIEMBRE    2022</v>
      </c>
      <c r="QZ1" s="1108"/>
      <c r="RA1" s="1108"/>
      <c r="RB1" s="1108"/>
      <c r="RC1" s="1108"/>
      <c r="RD1" s="1108"/>
      <c r="RE1" s="1108"/>
      <c r="RF1" s="269">
        <f>QW1+1</f>
        <v>47</v>
      </c>
      <c r="RH1" s="1108" t="str">
        <f>QY1</f>
        <v>ENTRADA DEL MES DE NOVIEMBRE    2022</v>
      </c>
      <c r="RI1" s="1108"/>
      <c r="RJ1" s="1108"/>
      <c r="RK1" s="1108"/>
      <c r="RL1" s="1108"/>
      <c r="RM1" s="1108"/>
      <c r="RN1" s="1108"/>
      <c r="RO1" s="269">
        <f>RF1+1</f>
        <v>48</v>
      </c>
      <c r="RQ1" s="1108" t="str">
        <f>RH1</f>
        <v>ENTRADA DEL MES DE NOVIEMBRE    2022</v>
      </c>
      <c r="RR1" s="1108"/>
      <c r="RS1" s="1108"/>
      <c r="RT1" s="1108"/>
      <c r="RU1" s="1108"/>
      <c r="RV1" s="1108"/>
      <c r="RW1" s="1108"/>
      <c r="RX1" s="269">
        <f>RO1+1</f>
        <v>49</v>
      </c>
      <c r="RZ1" s="1108" t="str">
        <f>RQ1</f>
        <v>ENTRADA DEL MES DE NOVIEMBRE    2022</v>
      </c>
      <c r="SA1" s="1108"/>
      <c r="SB1" s="1108"/>
      <c r="SC1" s="1108"/>
      <c r="SD1" s="1108"/>
      <c r="SE1" s="1108"/>
      <c r="SF1" s="1108"/>
      <c r="SG1" s="269">
        <f>RX1+1</f>
        <v>50</v>
      </c>
      <c r="SI1" s="1108" t="str">
        <f>RZ1</f>
        <v>ENTRADA DEL MES DE NOVIEMBRE    2022</v>
      </c>
      <c r="SJ1" s="1108"/>
      <c r="SK1" s="1108"/>
      <c r="SL1" s="1108"/>
      <c r="SM1" s="1108"/>
      <c r="SN1" s="1108"/>
      <c r="SO1" s="1108"/>
      <c r="SP1" s="269">
        <f>SG1+1</f>
        <v>51</v>
      </c>
      <c r="SR1" s="1108" t="str">
        <f>SI1</f>
        <v>ENTRADA DEL MES DE NOVIEMBRE    2022</v>
      </c>
      <c r="SS1" s="1108"/>
      <c r="ST1" s="1108"/>
      <c r="SU1" s="1108"/>
      <c r="SV1" s="1108"/>
      <c r="SW1" s="1108"/>
      <c r="SX1" s="1108"/>
      <c r="SY1" s="269">
        <f>SP1+1</f>
        <v>52</v>
      </c>
      <c r="TA1" s="1108" t="str">
        <f>SR1</f>
        <v>ENTRADA DEL MES DE NOVIEMBRE    2022</v>
      </c>
      <c r="TB1" s="1108"/>
      <c r="TC1" s="1108"/>
      <c r="TD1" s="1108"/>
      <c r="TE1" s="1108"/>
      <c r="TF1" s="1108"/>
      <c r="TG1" s="1108"/>
      <c r="TH1" s="269">
        <f>SY1+1</f>
        <v>53</v>
      </c>
      <c r="TJ1" s="1108" t="str">
        <f>TA1</f>
        <v>ENTRADA DEL MES DE NOVIEMBRE    2022</v>
      </c>
      <c r="TK1" s="1108"/>
      <c r="TL1" s="1108"/>
      <c r="TM1" s="1108"/>
      <c r="TN1" s="1108"/>
      <c r="TO1" s="1108"/>
      <c r="TP1" s="1108"/>
      <c r="TQ1" s="269">
        <f>TH1+1</f>
        <v>54</v>
      </c>
      <c r="TS1" s="1108" t="str">
        <f>TJ1</f>
        <v>ENTRADA DEL MES DE NOVIEMBRE    2022</v>
      </c>
      <c r="TT1" s="1108"/>
      <c r="TU1" s="1108"/>
      <c r="TV1" s="1108"/>
      <c r="TW1" s="1108"/>
      <c r="TX1" s="1108"/>
      <c r="TY1" s="1108"/>
      <c r="TZ1" s="269">
        <f>TQ1+1</f>
        <v>55</v>
      </c>
      <c r="UB1" s="1108" t="str">
        <f>TS1</f>
        <v>ENTRADA DEL MES DE NOVIEMBRE    2022</v>
      </c>
      <c r="UC1" s="1108"/>
      <c r="UD1" s="1108"/>
      <c r="UE1" s="1108"/>
      <c r="UF1" s="1108"/>
      <c r="UG1" s="1108"/>
      <c r="UH1" s="1108"/>
      <c r="UI1" s="269">
        <f>TZ1+1</f>
        <v>56</v>
      </c>
      <c r="UK1" s="1108" t="str">
        <f>UB1</f>
        <v>ENTRADA DEL MES DE NOVIEMBRE    2022</v>
      </c>
      <c r="UL1" s="1108"/>
      <c r="UM1" s="1108"/>
      <c r="UN1" s="1108"/>
      <c r="UO1" s="1108"/>
      <c r="UP1" s="1108"/>
      <c r="UQ1" s="1108"/>
      <c r="UR1" s="269">
        <f>UI1+1</f>
        <v>57</v>
      </c>
      <c r="UT1" s="1108" t="str">
        <f>UK1</f>
        <v>ENTRADA DEL MES DE NOVIEMBRE    2022</v>
      </c>
      <c r="UU1" s="1108"/>
      <c r="UV1" s="1108"/>
      <c r="UW1" s="1108"/>
      <c r="UX1" s="1108"/>
      <c r="UY1" s="1108"/>
      <c r="UZ1" s="1108"/>
      <c r="VA1" s="269">
        <f>UR1+1</f>
        <v>58</v>
      </c>
      <c r="VC1" s="1108" t="str">
        <f>UT1</f>
        <v>ENTRADA DEL MES DE NOVIEMBRE    2022</v>
      </c>
      <c r="VD1" s="1108"/>
      <c r="VE1" s="1108"/>
      <c r="VF1" s="1108"/>
      <c r="VG1" s="1108"/>
      <c r="VH1" s="1108"/>
      <c r="VI1" s="1108"/>
      <c r="VJ1" s="269">
        <f>VA1+1</f>
        <v>59</v>
      </c>
      <c r="VL1" s="1108" t="str">
        <f>VC1</f>
        <v>ENTRADA DEL MES DE NOVIEMBRE    2022</v>
      </c>
      <c r="VM1" s="1108"/>
      <c r="VN1" s="1108"/>
      <c r="VO1" s="1108"/>
      <c r="VP1" s="1108"/>
      <c r="VQ1" s="1108"/>
      <c r="VR1" s="1108"/>
      <c r="VS1" s="269">
        <f>VJ1+1</f>
        <v>60</v>
      </c>
      <c r="VU1" s="1108" t="str">
        <f>VL1</f>
        <v>ENTRADA DEL MES DE NOVIEMBRE    2022</v>
      </c>
      <c r="VV1" s="1108"/>
      <c r="VW1" s="1108"/>
      <c r="VX1" s="1108"/>
      <c r="VY1" s="1108"/>
      <c r="VZ1" s="1108"/>
      <c r="WA1" s="1108"/>
      <c r="WB1" s="269">
        <f>VS1+1</f>
        <v>61</v>
      </c>
      <c r="WD1" s="1108" t="str">
        <f>VU1</f>
        <v>ENTRADA DEL MES DE NOVIEMBRE    2022</v>
      </c>
      <c r="WE1" s="1108"/>
      <c r="WF1" s="1108"/>
      <c r="WG1" s="1108"/>
      <c r="WH1" s="1108"/>
      <c r="WI1" s="1108"/>
      <c r="WJ1" s="1108"/>
      <c r="WK1" s="269">
        <f>WB1+1</f>
        <v>62</v>
      </c>
      <c r="WM1" s="1108" t="str">
        <f>WD1</f>
        <v>ENTRADA DEL MES DE NOVIEMBRE    2022</v>
      </c>
      <c r="WN1" s="1108"/>
      <c r="WO1" s="1108"/>
      <c r="WP1" s="1108"/>
      <c r="WQ1" s="1108"/>
      <c r="WR1" s="1108"/>
      <c r="WS1" s="1108"/>
      <c r="WT1" s="269">
        <f>WK1+1</f>
        <v>63</v>
      </c>
      <c r="WV1" s="1108" t="str">
        <f>WM1</f>
        <v>ENTRADA DEL MES DE NOVIEMBRE    2022</v>
      </c>
      <c r="WW1" s="1108"/>
      <c r="WX1" s="1108"/>
      <c r="WY1" s="1108"/>
      <c r="WZ1" s="1108"/>
      <c r="XA1" s="1108"/>
      <c r="XB1" s="1108"/>
      <c r="XC1" s="269">
        <f>WT1+1</f>
        <v>64</v>
      </c>
      <c r="XE1" s="1108" t="str">
        <f>WV1</f>
        <v>ENTRADA DEL MES DE NOVIEMBRE    2022</v>
      </c>
      <c r="XF1" s="1108"/>
      <c r="XG1" s="1108"/>
      <c r="XH1" s="1108"/>
      <c r="XI1" s="1108"/>
      <c r="XJ1" s="1108"/>
      <c r="XK1" s="1108"/>
      <c r="XL1" s="269">
        <f>XC1+1</f>
        <v>65</v>
      </c>
      <c r="XN1" s="1108" t="str">
        <f>XE1</f>
        <v>ENTRADA DEL MES DE NOVIEMBRE    2022</v>
      </c>
      <c r="XO1" s="1108"/>
      <c r="XP1" s="1108"/>
      <c r="XQ1" s="1108"/>
      <c r="XR1" s="1108"/>
      <c r="XS1" s="1108"/>
      <c r="XT1" s="1108"/>
      <c r="XU1" s="269">
        <f>XL1+1</f>
        <v>66</v>
      </c>
      <c r="XW1" s="1108" t="str">
        <f>XN1</f>
        <v>ENTRADA DEL MES DE NOVIEMBRE    2022</v>
      </c>
      <c r="XX1" s="1108"/>
      <c r="XY1" s="1108"/>
      <c r="XZ1" s="1108"/>
      <c r="YA1" s="1108"/>
      <c r="YB1" s="1108"/>
      <c r="YC1" s="1108"/>
      <c r="YD1" s="269">
        <f>XU1+1</f>
        <v>67</v>
      </c>
      <c r="YF1" s="1108" t="str">
        <f>XW1</f>
        <v>ENTRADA DEL MES DE NOVIEMBRE    2022</v>
      </c>
      <c r="YG1" s="1108"/>
      <c r="YH1" s="1108"/>
      <c r="YI1" s="1108"/>
      <c r="YJ1" s="1108"/>
      <c r="YK1" s="1108"/>
      <c r="YL1" s="1108"/>
      <c r="YM1" s="269">
        <f>YD1+1</f>
        <v>68</v>
      </c>
      <c r="YO1" s="1108" t="str">
        <f>YF1</f>
        <v>ENTRADA DEL MES DE NOVIEMBRE    2022</v>
      </c>
      <c r="YP1" s="1108"/>
      <c r="YQ1" s="1108"/>
      <c r="YR1" s="1108"/>
      <c r="YS1" s="1108"/>
      <c r="YT1" s="1108"/>
      <c r="YU1" s="1108"/>
      <c r="YV1" s="269">
        <f>YM1+1</f>
        <v>69</v>
      </c>
      <c r="YX1" s="1108" t="str">
        <f>YO1</f>
        <v>ENTRADA DEL MES DE NOVIEMBRE    2022</v>
      </c>
      <c r="YY1" s="1108"/>
      <c r="YZ1" s="1108"/>
      <c r="ZA1" s="1108"/>
      <c r="ZB1" s="1108"/>
      <c r="ZC1" s="1108"/>
      <c r="ZD1" s="1108"/>
      <c r="ZE1" s="269">
        <f>YV1+1</f>
        <v>70</v>
      </c>
      <c r="ZG1" s="1108" t="str">
        <f>YX1</f>
        <v>ENTRADA DEL MES DE NOVIEMBRE    2022</v>
      </c>
      <c r="ZH1" s="1108"/>
      <c r="ZI1" s="1108"/>
      <c r="ZJ1" s="1108"/>
      <c r="ZK1" s="1108"/>
      <c r="ZL1" s="1108"/>
      <c r="ZM1" s="1108"/>
      <c r="ZN1" s="269">
        <f>ZE1+1</f>
        <v>71</v>
      </c>
      <c r="ZP1" s="1108" t="str">
        <f>ZG1</f>
        <v>ENTRADA DEL MES DE NOVIEMBRE    2022</v>
      </c>
      <c r="ZQ1" s="1108"/>
      <c r="ZR1" s="1108"/>
      <c r="ZS1" s="1108"/>
      <c r="ZT1" s="1108"/>
      <c r="ZU1" s="1108"/>
      <c r="ZV1" s="1108"/>
      <c r="ZW1" s="269">
        <f>ZN1+1</f>
        <v>72</v>
      </c>
      <c r="ZY1" s="1108" t="str">
        <f>ZP1</f>
        <v>ENTRADA DEL MES DE NOVIEMBRE    2022</v>
      </c>
      <c r="ZZ1" s="1108"/>
      <c r="AAA1" s="1108"/>
      <c r="AAB1" s="1108"/>
      <c r="AAC1" s="1108"/>
      <c r="AAD1" s="1108"/>
      <c r="AAE1" s="1108"/>
      <c r="AAF1" s="269">
        <f>ZW1+1</f>
        <v>73</v>
      </c>
      <c r="AAH1" s="1108" t="str">
        <f>ZY1</f>
        <v>ENTRADA DEL MES DE NOVIEMBRE    2022</v>
      </c>
      <c r="AAI1" s="1108"/>
      <c r="AAJ1" s="1108"/>
      <c r="AAK1" s="1108"/>
      <c r="AAL1" s="1108"/>
      <c r="AAM1" s="1108"/>
      <c r="AAN1" s="1108"/>
      <c r="AAO1" s="269">
        <f>AAF1+1</f>
        <v>74</v>
      </c>
      <c r="AAQ1" s="1108" t="str">
        <f>AAH1</f>
        <v>ENTRADA DEL MES DE NOVIEMBRE    2022</v>
      </c>
      <c r="AAR1" s="1108"/>
      <c r="AAS1" s="1108"/>
      <c r="AAT1" s="1108"/>
      <c r="AAU1" s="1108"/>
      <c r="AAV1" s="1108"/>
      <c r="AAW1" s="1108"/>
      <c r="AAX1" s="269">
        <f>AAO1+1</f>
        <v>75</v>
      </c>
      <c r="AAZ1" s="1108" t="str">
        <f>AAQ1</f>
        <v>ENTRADA DEL MES DE NOVIEMBRE    2022</v>
      </c>
      <c r="ABA1" s="1108"/>
      <c r="ABB1" s="1108"/>
      <c r="ABC1" s="1108"/>
      <c r="ABD1" s="1108"/>
      <c r="ABE1" s="1108"/>
      <c r="ABF1" s="1108"/>
      <c r="ABG1" s="269">
        <f>AAX1+1</f>
        <v>76</v>
      </c>
      <c r="ABI1" s="1108" t="str">
        <f>AAZ1</f>
        <v>ENTRADA DEL MES DE NOVIEMBRE    2022</v>
      </c>
      <c r="ABJ1" s="1108"/>
      <c r="ABK1" s="1108"/>
      <c r="ABL1" s="1108"/>
      <c r="ABM1" s="1108"/>
      <c r="ABN1" s="1108"/>
      <c r="ABO1" s="1108"/>
      <c r="ABP1" s="269">
        <f>ABG1+1</f>
        <v>77</v>
      </c>
      <c r="ABR1" s="1108" t="str">
        <f>ABI1</f>
        <v>ENTRADA DEL MES DE NOVIEMBRE    2022</v>
      </c>
      <c r="ABS1" s="1108"/>
      <c r="ABT1" s="1108"/>
      <c r="ABU1" s="1108"/>
      <c r="ABV1" s="1108"/>
      <c r="ABW1" s="1108"/>
      <c r="ABX1" s="1108"/>
      <c r="ABY1" s="269">
        <f>ABP1+1</f>
        <v>78</v>
      </c>
      <c r="ACA1" s="1108" t="str">
        <f>ABR1</f>
        <v>ENTRADA DEL MES DE NOVIEMBRE    2022</v>
      </c>
      <c r="ACB1" s="1108"/>
      <c r="ACC1" s="1108"/>
      <c r="ACD1" s="1108"/>
      <c r="ACE1" s="1108"/>
      <c r="ACF1" s="1108"/>
      <c r="ACG1" s="1108"/>
      <c r="ACH1" s="269">
        <f>ABY1+1</f>
        <v>79</v>
      </c>
      <c r="ACJ1" s="1108" t="str">
        <f>ACA1</f>
        <v>ENTRADA DEL MES DE NOVIEMBRE    2022</v>
      </c>
      <c r="ACK1" s="1108"/>
      <c r="ACL1" s="1108"/>
      <c r="ACM1" s="1108"/>
      <c r="ACN1" s="1108"/>
      <c r="ACO1" s="1108"/>
      <c r="ACP1" s="1108"/>
      <c r="ACQ1" s="269">
        <f>ACH1+1</f>
        <v>80</v>
      </c>
      <c r="ACS1" s="1108" t="str">
        <f>ACJ1</f>
        <v>ENTRADA DEL MES DE NOVIEMBRE    2022</v>
      </c>
      <c r="ACT1" s="1108"/>
      <c r="ACU1" s="1108"/>
      <c r="ACV1" s="1108"/>
      <c r="ACW1" s="1108"/>
      <c r="ACX1" s="1108"/>
      <c r="ACY1" s="1108"/>
      <c r="ACZ1" s="269">
        <f>ACQ1+1</f>
        <v>81</v>
      </c>
      <c r="ADB1" s="1108" t="str">
        <f>ACS1</f>
        <v>ENTRADA DEL MES DE NOVIEMBRE    2022</v>
      </c>
      <c r="ADC1" s="1108"/>
      <c r="ADD1" s="1108"/>
      <c r="ADE1" s="1108"/>
      <c r="ADF1" s="1108"/>
      <c r="ADG1" s="1108"/>
      <c r="ADH1" s="1108"/>
      <c r="ADI1" s="269">
        <f>ACZ1+1</f>
        <v>82</v>
      </c>
      <c r="ADK1" s="1108" t="str">
        <f>ADB1</f>
        <v>ENTRADA DEL MES DE NOVIEMBRE    2022</v>
      </c>
      <c r="ADL1" s="1108"/>
      <c r="ADM1" s="1108"/>
      <c r="ADN1" s="1108"/>
      <c r="ADO1" s="1108"/>
      <c r="ADP1" s="1108"/>
      <c r="ADQ1" s="1108"/>
      <c r="ADR1" s="269">
        <f>ADI1+1</f>
        <v>83</v>
      </c>
      <c r="ADT1" s="1108" t="str">
        <f>ADK1</f>
        <v>ENTRADA DEL MES DE NOVIEMBRE    2022</v>
      </c>
      <c r="ADU1" s="1108"/>
      <c r="ADV1" s="1108"/>
      <c r="ADW1" s="1108"/>
      <c r="ADX1" s="1108"/>
      <c r="ADY1" s="1108"/>
      <c r="ADZ1" s="1108"/>
      <c r="AEA1" s="269">
        <f>ADR1+1</f>
        <v>84</v>
      </c>
      <c r="AEC1" s="1108" t="str">
        <f>ADT1</f>
        <v>ENTRADA DEL MES DE NOVIEMBRE    2022</v>
      </c>
      <c r="AED1" s="1108"/>
      <c r="AEE1" s="1108"/>
      <c r="AEF1" s="1108"/>
      <c r="AEG1" s="1108"/>
      <c r="AEH1" s="1108"/>
      <c r="AEI1" s="1108"/>
      <c r="AEJ1" s="269">
        <f>AEA1+1</f>
        <v>85</v>
      </c>
      <c r="AEL1" s="1108" t="str">
        <f>AEC1</f>
        <v>ENTRADA DEL MES DE NOVIEMBRE    2022</v>
      </c>
      <c r="AEM1" s="1108"/>
      <c r="AEN1" s="1108"/>
      <c r="AEO1" s="1108"/>
      <c r="AEP1" s="1108"/>
      <c r="AEQ1" s="1108"/>
      <c r="AER1" s="1108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339</v>
      </c>
      <c r="L5" s="920" t="s">
        <v>340</v>
      </c>
      <c r="M5" s="744" t="s">
        <v>341</v>
      </c>
      <c r="N5" s="745">
        <v>44866</v>
      </c>
      <c r="O5" s="746">
        <v>18661.57</v>
      </c>
      <c r="P5" s="743">
        <v>20</v>
      </c>
      <c r="Q5" s="747">
        <v>18733.669999999998</v>
      </c>
      <c r="R5" s="138">
        <f>O5-Q5</f>
        <v>-72.099999999998545</v>
      </c>
      <c r="S5" s="397"/>
      <c r="U5" s="742" t="s">
        <v>342</v>
      </c>
      <c r="V5" s="919" t="s">
        <v>343</v>
      </c>
      <c r="W5" s="744" t="s">
        <v>344</v>
      </c>
      <c r="X5" s="745">
        <v>44866</v>
      </c>
      <c r="Y5" s="746">
        <v>19040</v>
      </c>
      <c r="Z5" s="743">
        <v>21</v>
      </c>
      <c r="AA5" s="747">
        <v>19020</v>
      </c>
      <c r="AB5" s="138">
        <f>Y5-AA5</f>
        <v>20</v>
      </c>
      <c r="AC5" s="397"/>
      <c r="AE5" s="742" t="s">
        <v>339</v>
      </c>
      <c r="AF5" s="920" t="s">
        <v>340</v>
      </c>
      <c r="AG5" s="744" t="s">
        <v>347</v>
      </c>
      <c r="AH5" s="748">
        <v>44836</v>
      </c>
      <c r="AI5" s="746">
        <v>18402.509999999998</v>
      </c>
      <c r="AJ5" s="743">
        <v>20</v>
      </c>
      <c r="AK5" s="747">
        <v>18470.64</v>
      </c>
      <c r="AL5" s="138">
        <f>AI5-AK5</f>
        <v>-68.130000000001019</v>
      </c>
      <c r="AM5" s="397"/>
      <c r="AN5" s="75" t="s">
        <v>41</v>
      </c>
      <c r="AO5" s="749" t="s">
        <v>342</v>
      </c>
      <c r="AP5" s="919" t="s">
        <v>343</v>
      </c>
      <c r="AQ5" s="750" t="s">
        <v>349</v>
      </c>
      <c r="AR5" s="745">
        <v>44868</v>
      </c>
      <c r="AS5" s="746">
        <v>19005.400000000001</v>
      </c>
      <c r="AT5" s="743">
        <v>21</v>
      </c>
      <c r="AU5" s="747">
        <v>18956.400000000001</v>
      </c>
      <c r="AV5" s="138">
        <f>AS5-AU5</f>
        <v>49</v>
      </c>
      <c r="AW5" s="397"/>
      <c r="AY5" s="749" t="s">
        <v>342</v>
      </c>
      <c r="AZ5" s="919" t="s">
        <v>343</v>
      </c>
      <c r="BA5" s="750" t="s">
        <v>350</v>
      </c>
      <c r="BB5" s="745">
        <v>44869</v>
      </c>
      <c r="BC5" s="746">
        <v>18164.89</v>
      </c>
      <c r="BD5" s="743">
        <v>20</v>
      </c>
      <c r="BE5" s="747">
        <v>18194.400000000001</v>
      </c>
      <c r="BF5" s="138">
        <f>BC5-BE5</f>
        <v>-29.510000000002037</v>
      </c>
      <c r="BG5" s="397"/>
      <c r="BI5" s="1109" t="s">
        <v>342</v>
      </c>
      <c r="BJ5" s="954" t="s">
        <v>343</v>
      </c>
      <c r="BK5" s="750" t="s">
        <v>351</v>
      </c>
      <c r="BL5" s="748">
        <v>44869</v>
      </c>
      <c r="BM5" s="746">
        <v>17828.64</v>
      </c>
      <c r="BN5" s="743">
        <v>20</v>
      </c>
      <c r="BO5" s="747">
        <v>17872.3</v>
      </c>
      <c r="BP5" s="138">
        <f>BM5-BO5</f>
        <v>-43.659999999999854</v>
      </c>
      <c r="BQ5" s="397"/>
      <c r="BS5" s="1112" t="s">
        <v>342</v>
      </c>
      <c r="BT5" s="956" t="s">
        <v>343</v>
      </c>
      <c r="BU5" s="750" t="s">
        <v>352</v>
      </c>
      <c r="BV5" s="745">
        <v>44871</v>
      </c>
      <c r="BW5" s="746">
        <v>18899.59</v>
      </c>
      <c r="BX5" s="743">
        <v>21</v>
      </c>
      <c r="BY5" s="747">
        <v>18974.400000000001</v>
      </c>
      <c r="BZ5" s="138">
        <f>BW5-BY5</f>
        <v>-74.81000000000131</v>
      </c>
      <c r="CA5" s="244"/>
      <c r="CB5" s="244"/>
      <c r="CC5" s="742" t="s">
        <v>354</v>
      </c>
      <c r="CD5" s="963" t="s">
        <v>340</v>
      </c>
      <c r="CE5" s="750" t="s">
        <v>355</v>
      </c>
      <c r="CF5" s="745">
        <v>44873</v>
      </c>
      <c r="CG5" s="746">
        <v>18910.900000000001</v>
      </c>
      <c r="CH5" s="743">
        <v>20</v>
      </c>
      <c r="CI5" s="747">
        <v>18944.189999999999</v>
      </c>
      <c r="CJ5" s="138">
        <f>CG5-CI5</f>
        <v>-33.289999999997235</v>
      </c>
      <c r="CK5" s="244"/>
      <c r="CL5" s="244"/>
      <c r="CM5" s="1109" t="s">
        <v>342</v>
      </c>
      <c r="CN5" s="965" t="s">
        <v>343</v>
      </c>
      <c r="CO5" s="744" t="s">
        <v>356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339</v>
      </c>
      <c r="CX5" s="920" t="s">
        <v>340</v>
      </c>
      <c r="CY5" s="744" t="s">
        <v>357</v>
      </c>
      <c r="CZ5" s="745">
        <v>44874</v>
      </c>
      <c r="DA5" s="746">
        <v>18494.38</v>
      </c>
      <c r="DB5" s="743">
        <v>20</v>
      </c>
      <c r="DC5" s="747">
        <v>18566.349999999999</v>
      </c>
      <c r="DD5" s="138">
        <f>DA5-DC5</f>
        <v>-71.969999999997526</v>
      </c>
      <c r="DE5" s="397"/>
      <c r="DG5" s="749" t="s">
        <v>354</v>
      </c>
      <c r="DH5" s="963" t="s">
        <v>340</v>
      </c>
      <c r="DI5" s="750" t="s">
        <v>359</v>
      </c>
      <c r="DJ5" s="745">
        <v>44875</v>
      </c>
      <c r="DK5" s="746">
        <v>18213.439999999999</v>
      </c>
      <c r="DL5" s="743">
        <v>20</v>
      </c>
      <c r="DM5" s="747">
        <v>18234.310000000001</v>
      </c>
      <c r="DN5" s="138">
        <f>DK5-DM5</f>
        <v>-20.870000000002619</v>
      </c>
      <c r="DO5" s="397"/>
      <c r="DQ5" s="1111" t="s">
        <v>342</v>
      </c>
      <c r="DR5" s="956" t="s">
        <v>343</v>
      </c>
      <c r="DS5" s="750" t="s">
        <v>360</v>
      </c>
      <c r="DT5" s="745">
        <v>44875</v>
      </c>
      <c r="DU5" s="746">
        <v>18786.919999999998</v>
      </c>
      <c r="DV5" s="743">
        <v>21</v>
      </c>
      <c r="DW5" s="747">
        <v>18795</v>
      </c>
      <c r="DX5" s="138">
        <f>DU5-DW5</f>
        <v>-8.0800000000017462</v>
      </c>
      <c r="DY5" s="244"/>
      <c r="EA5" s="749" t="s">
        <v>342</v>
      </c>
      <c r="EB5" s="919" t="s">
        <v>343</v>
      </c>
      <c r="EC5" s="750" t="s">
        <v>361</v>
      </c>
      <c r="ED5" s="745">
        <v>44876</v>
      </c>
      <c r="EE5" s="746">
        <v>18803.580000000002</v>
      </c>
      <c r="EF5" s="743">
        <v>21</v>
      </c>
      <c r="EG5" s="747">
        <v>18876</v>
      </c>
      <c r="EH5" s="138">
        <f>EE5-EG5</f>
        <v>-72.419999999998254</v>
      </c>
      <c r="EI5" s="397"/>
      <c r="EJ5" s="75" t="s">
        <v>49</v>
      </c>
      <c r="EK5" s="749" t="s">
        <v>342</v>
      </c>
      <c r="EL5" s="919" t="s">
        <v>343</v>
      </c>
      <c r="EM5" s="750" t="s">
        <v>362</v>
      </c>
      <c r="EN5" s="745">
        <v>44876</v>
      </c>
      <c r="EO5" s="746">
        <v>18868.87</v>
      </c>
      <c r="EP5" s="743">
        <v>21</v>
      </c>
      <c r="EQ5" s="747">
        <v>18910.099999999999</v>
      </c>
      <c r="ER5" s="138">
        <f>EO5-EQ5</f>
        <v>-41.229999999999563</v>
      </c>
      <c r="ES5" s="397"/>
      <c r="ET5" s="75" t="s">
        <v>49</v>
      </c>
      <c r="EU5" s="742" t="s">
        <v>354</v>
      </c>
      <c r="EV5" s="920" t="s">
        <v>340</v>
      </c>
      <c r="EW5" s="744" t="s">
        <v>363</v>
      </c>
      <c r="EX5" s="745">
        <v>44876</v>
      </c>
      <c r="EY5" s="746">
        <v>18509.34</v>
      </c>
      <c r="EZ5" s="743">
        <v>20</v>
      </c>
      <c r="FA5" s="721">
        <v>18567.68</v>
      </c>
      <c r="FB5" s="138">
        <f>EY5-FA5</f>
        <v>-58.340000000000146</v>
      </c>
      <c r="FC5" s="397"/>
      <c r="FE5" s="749" t="s">
        <v>342</v>
      </c>
      <c r="FF5" s="919" t="s">
        <v>343</v>
      </c>
      <c r="FG5" s="750" t="s">
        <v>394</v>
      </c>
      <c r="FH5" s="745">
        <v>44880</v>
      </c>
      <c r="FI5" s="746">
        <v>19080.77</v>
      </c>
      <c r="FJ5" s="743">
        <v>21</v>
      </c>
      <c r="FK5" s="721">
        <v>19127.599999999999</v>
      </c>
      <c r="FL5" s="138">
        <f>FI5-FK5</f>
        <v>-46.829999999998108</v>
      </c>
      <c r="FM5" s="397"/>
      <c r="FO5" s="758" t="s">
        <v>342</v>
      </c>
      <c r="FP5" s="919" t="s">
        <v>343</v>
      </c>
      <c r="FQ5" s="750" t="s">
        <v>395</v>
      </c>
      <c r="FR5" s="745">
        <v>44880</v>
      </c>
      <c r="FS5" s="746">
        <v>18967.689999999999</v>
      </c>
      <c r="FT5" s="743">
        <v>21</v>
      </c>
      <c r="FU5" s="747">
        <v>18968.400000000001</v>
      </c>
      <c r="FV5" s="138">
        <f>FS5-FU5</f>
        <v>-0.71000000000276486</v>
      </c>
      <c r="FW5" s="397"/>
      <c r="FY5" s="742" t="s">
        <v>354</v>
      </c>
      <c r="FZ5" s="920" t="s">
        <v>340</v>
      </c>
      <c r="GA5" s="744" t="s">
        <v>396</v>
      </c>
      <c r="GB5" s="745">
        <v>44880</v>
      </c>
      <c r="GC5" s="746">
        <v>18855.12</v>
      </c>
      <c r="GD5" s="743">
        <v>20</v>
      </c>
      <c r="GE5" s="747">
        <v>19025.29</v>
      </c>
      <c r="GF5" s="138">
        <f>GC5-GE5</f>
        <v>-170.17000000000189</v>
      </c>
      <c r="GG5" s="397"/>
      <c r="GI5" s="855" t="s">
        <v>342</v>
      </c>
      <c r="GJ5" s="919" t="s">
        <v>343</v>
      </c>
      <c r="GK5" s="750" t="s">
        <v>397</v>
      </c>
      <c r="GL5" s="748">
        <v>44882</v>
      </c>
      <c r="GM5" s="746">
        <v>18291.560000000001</v>
      </c>
      <c r="GN5" s="743">
        <v>20</v>
      </c>
      <c r="GO5" s="747">
        <v>18305.099999999999</v>
      </c>
      <c r="GP5" s="138">
        <f>GM5-GO5</f>
        <v>-13.539999999997235</v>
      </c>
      <c r="GQ5" s="397"/>
      <c r="GS5" s="1109" t="s">
        <v>354</v>
      </c>
      <c r="GT5" s="920" t="s">
        <v>340</v>
      </c>
      <c r="GU5" s="743" t="s">
        <v>398</v>
      </c>
      <c r="GV5" s="748">
        <v>44882</v>
      </c>
      <c r="GW5" s="746">
        <v>18774.439999999999</v>
      </c>
      <c r="GX5" s="743">
        <v>20</v>
      </c>
      <c r="GY5" s="747">
        <v>18823.54</v>
      </c>
      <c r="GZ5" s="138">
        <f>GW5-GY5</f>
        <v>-49.100000000002183</v>
      </c>
      <c r="HA5" s="397"/>
      <c r="HC5" s="1112" t="s">
        <v>342</v>
      </c>
      <c r="HD5" s="919" t="s">
        <v>343</v>
      </c>
      <c r="HE5" s="750" t="s">
        <v>399</v>
      </c>
      <c r="HF5" s="748">
        <v>44883</v>
      </c>
      <c r="HG5" s="746">
        <v>18877.599999999999</v>
      </c>
      <c r="HH5" s="743">
        <v>21</v>
      </c>
      <c r="HI5" s="747">
        <v>18927.400000000001</v>
      </c>
      <c r="HJ5" s="138">
        <f>HG5-HI5</f>
        <v>-49.80000000000291</v>
      </c>
      <c r="HK5" s="397"/>
      <c r="HM5" s="749" t="s">
        <v>342</v>
      </c>
      <c r="HN5" s="919" t="s">
        <v>343</v>
      </c>
      <c r="HO5" s="750" t="s">
        <v>453</v>
      </c>
      <c r="HP5" s="745">
        <v>44883</v>
      </c>
      <c r="HQ5" s="746">
        <v>19018.3</v>
      </c>
      <c r="HR5" s="743">
        <v>21</v>
      </c>
      <c r="HS5" s="721">
        <v>19103.3</v>
      </c>
      <c r="HT5" s="138">
        <f>HQ5-HS5</f>
        <v>-85</v>
      </c>
      <c r="HU5" s="397"/>
      <c r="HW5" s="1109" t="s">
        <v>457</v>
      </c>
      <c r="HX5" s="919" t="s">
        <v>343</v>
      </c>
      <c r="HY5" s="750" t="s">
        <v>458</v>
      </c>
      <c r="HZ5" s="745">
        <v>44887</v>
      </c>
      <c r="IA5" s="746">
        <v>18991.330000000002</v>
      </c>
      <c r="IB5" s="743">
        <v>21</v>
      </c>
      <c r="IC5" s="747">
        <v>18972</v>
      </c>
      <c r="ID5" s="138">
        <f>IA5-IC5</f>
        <v>19.330000000001746</v>
      </c>
      <c r="IE5" s="397"/>
      <c r="IG5" s="1109" t="s">
        <v>342</v>
      </c>
      <c r="IH5" s="919" t="s">
        <v>343</v>
      </c>
      <c r="II5" s="750" t="s">
        <v>459</v>
      </c>
      <c r="IJ5" s="745">
        <v>44887</v>
      </c>
      <c r="IK5" s="746">
        <v>18887.84</v>
      </c>
      <c r="IL5" s="743">
        <v>21</v>
      </c>
      <c r="IM5" s="747">
        <v>18915.400000000001</v>
      </c>
      <c r="IN5" s="138">
        <f>IK5-IM5</f>
        <v>-27.56000000000131</v>
      </c>
      <c r="IO5" s="397"/>
      <c r="IQ5" s="1109" t="s">
        <v>342</v>
      </c>
      <c r="IR5" s="1057" t="s">
        <v>343</v>
      </c>
      <c r="IS5" s="744" t="s">
        <v>461</v>
      </c>
      <c r="IT5" s="748">
        <v>44888</v>
      </c>
      <c r="IU5" s="746">
        <v>18984.8</v>
      </c>
      <c r="IV5" s="743">
        <v>21</v>
      </c>
      <c r="IW5" s="747">
        <v>19000.099999999999</v>
      </c>
      <c r="IX5" s="138">
        <f>IU5-IW5</f>
        <v>-15.299999999999272</v>
      </c>
      <c r="IY5" s="397"/>
      <c r="JA5" s="749" t="s">
        <v>339</v>
      </c>
      <c r="JB5" s="920" t="s">
        <v>340</v>
      </c>
      <c r="JC5" s="744" t="s">
        <v>462</v>
      </c>
      <c r="JD5" s="745">
        <v>44888</v>
      </c>
      <c r="JE5" s="746">
        <v>18697.599999999999</v>
      </c>
      <c r="JF5" s="743">
        <v>20</v>
      </c>
      <c r="JG5" s="747">
        <v>18876.150000000001</v>
      </c>
      <c r="JH5" s="138">
        <f>JE5-JG5</f>
        <v>-178.55000000000291</v>
      </c>
      <c r="JI5" s="397"/>
      <c r="JK5" s="1111" t="s">
        <v>342</v>
      </c>
      <c r="JL5" s="1060" t="s">
        <v>343</v>
      </c>
      <c r="JM5" s="750" t="s">
        <v>464</v>
      </c>
      <c r="JN5" s="745">
        <v>44889</v>
      </c>
      <c r="JO5" s="746">
        <v>18918.27</v>
      </c>
      <c r="JP5" s="743">
        <v>21</v>
      </c>
      <c r="JQ5" s="721">
        <v>18958.099999999999</v>
      </c>
      <c r="JR5" s="138">
        <f>JO5-JQ5</f>
        <v>-39.829999999998108</v>
      </c>
      <c r="JS5" s="397"/>
      <c r="JU5" s="742" t="s">
        <v>354</v>
      </c>
      <c r="JV5" s="920" t="s">
        <v>340</v>
      </c>
      <c r="JW5" s="744" t="s">
        <v>465</v>
      </c>
      <c r="JX5" s="745">
        <v>44889</v>
      </c>
      <c r="JY5" s="746">
        <v>19049.38</v>
      </c>
      <c r="JZ5" s="743">
        <v>20</v>
      </c>
      <c r="KA5" s="747">
        <v>19080.91</v>
      </c>
      <c r="KB5" s="138">
        <f>JY5-KA5</f>
        <v>-31.529999999998836</v>
      </c>
      <c r="KC5" s="397"/>
      <c r="KE5" s="1117" t="s">
        <v>342</v>
      </c>
      <c r="KF5" s="919" t="s">
        <v>343</v>
      </c>
      <c r="KG5" s="744" t="s">
        <v>466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342</v>
      </c>
      <c r="KP5" s="919" t="s">
        <v>343</v>
      </c>
      <c r="KQ5" s="744" t="s">
        <v>467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09"/>
      <c r="BJ6" s="752"/>
      <c r="BK6" s="749"/>
      <c r="BL6" s="749"/>
      <c r="BM6" s="749"/>
      <c r="BN6" s="749"/>
      <c r="BO6" s="743"/>
      <c r="BQ6" s="244"/>
      <c r="BS6" s="1112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09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11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6"/>
      <c r="GJ6" s="857"/>
      <c r="GK6" s="749"/>
      <c r="GL6" s="749"/>
      <c r="GM6" s="749"/>
      <c r="GN6" s="749"/>
      <c r="GO6" s="743"/>
      <c r="GQ6" s="244"/>
      <c r="GS6" s="1109"/>
      <c r="GT6" s="759"/>
      <c r="GU6" s="749"/>
      <c r="GV6" s="749"/>
      <c r="GW6" s="749"/>
      <c r="GX6" s="749"/>
      <c r="GY6" s="743"/>
      <c r="HA6" s="244"/>
      <c r="HC6" s="1112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09"/>
      <c r="HX6" s="749"/>
      <c r="HY6" s="749"/>
      <c r="HZ6" s="749"/>
      <c r="IA6" s="749"/>
      <c r="IB6" s="749"/>
      <c r="IC6" s="743"/>
      <c r="IE6" s="244"/>
      <c r="IG6" s="1109"/>
      <c r="IH6" s="749"/>
      <c r="II6" s="749"/>
      <c r="IJ6" s="749"/>
      <c r="IK6" s="749"/>
      <c r="IL6" s="749"/>
      <c r="IM6" s="743"/>
      <c r="IO6" s="244"/>
      <c r="IQ6" s="1109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11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17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940.7</v>
      </c>
      <c r="Y8" s="253"/>
      <c r="Z8" s="92"/>
      <c r="AA8" s="70"/>
      <c r="AB8" s="71"/>
      <c r="AC8" s="394">
        <f>AB8*Z8</f>
        <v>0</v>
      </c>
      <c r="AE8" s="61"/>
      <c r="AF8" s="106"/>
      <c r="AG8" s="15">
        <v>1</v>
      </c>
      <c r="AH8" s="92">
        <v>893.57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925.3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930.8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923.5</v>
      </c>
      <c r="BM8" s="135"/>
      <c r="BN8" s="92"/>
      <c r="BO8" s="95"/>
      <c r="BP8" s="289"/>
      <c r="BQ8" s="484">
        <f>BP8*BN8</f>
        <v>0</v>
      </c>
      <c r="BR8" s="394"/>
      <c r="BS8" s="61"/>
      <c r="BT8" s="106"/>
      <c r="BU8" s="15">
        <v>1</v>
      </c>
      <c r="BV8" s="92">
        <v>902.6</v>
      </c>
      <c r="BW8" s="290"/>
      <c r="BX8" s="92"/>
      <c r="BY8" s="593"/>
      <c r="BZ8" s="291"/>
      <c r="CA8" s="394">
        <f>BZ8*BX8</f>
        <v>0</v>
      </c>
      <c r="CC8" s="61"/>
      <c r="CD8" s="213"/>
      <c r="CE8" s="15">
        <v>1</v>
      </c>
      <c r="CF8" s="92">
        <v>972.5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915.3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916.25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27">
        <v>903.55</v>
      </c>
      <c r="DK8" s="755"/>
      <c r="DL8" s="727"/>
      <c r="DM8" s="756"/>
      <c r="DN8" s="757"/>
      <c r="DO8" s="399">
        <f>DN8*DL8</f>
        <v>0</v>
      </c>
      <c r="DQ8" s="61"/>
      <c r="DR8" s="106"/>
      <c r="DS8" s="15">
        <v>1</v>
      </c>
      <c r="DT8" s="92">
        <v>917.2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904.5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909.9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928.04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935.8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896.3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943.01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921.7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950.27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870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863.6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931.7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927.1</v>
      </c>
      <c r="IK8" s="253"/>
      <c r="IL8" s="92"/>
      <c r="IM8" s="70"/>
      <c r="IN8" s="71"/>
      <c r="IO8" s="394">
        <f>IN8*IL8</f>
        <v>0</v>
      </c>
      <c r="IQ8" s="489"/>
      <c r="IR8" s="106"/>
      <c r="IS8" s="15">
        <v>1</v>
      </c>
      <c r="IT8" s="92">
        <v>929.9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933.03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871.8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970.68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876.3</v>
      </c>
      <c r="Y9" s="253"/>
      <c r="Z9" s="69"/>
      <c r="AA9" s="70"/>
      <c r="AB9" s="71"/>
      <c r="AC9" s="394">
        <f t="shared" ref="AC9:AC28" si="8">AB9*Z9</f>
        <v>0</v>
      </c>
      <c r="AF9" s="94"/>
      <c r="AG9" s="15">
        <v>2</v>
      </c>
      <c r="AH9" s="92">
        <v>956.62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895.4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931.7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868.2</v>
      </c>
      <c r="BM9" s="135"/>
      <c r="BN9" s="92"/>
      <c r="BO9" s="95"/>
      <c r="BP9" s="289"/>
      <c r="BQ9" s="484">
        <f t="shared" ref="BQ9:BQ29" si="12">BP9*BN9</f>
        <v>0</v>
      </c>
      <c r="BR9" s="394"/>
      <c r="BT9" s="106"/>
      <c r="BU9" s="15">
        <v>2</v>
      </c>
      <c r="BV9" s="92">
        <v>913.5</v>
      </c>
      <c r="BW9" s="290"/>
      <c r="BX9" s="92"/>
      <c r="BY9" s="593"/>
      <c r="BZ9" s="291"/>
      <c r="CA9" s="394">
        <f t="shared" ref="CA9:CA28" si="13">BZ9*BX9</f>
        <v>0</v>
      </c>
      <c r="CD9" s="213"/>
      <c r="CE9" s="15">
        <v>2</v>
      </c>
      <c r="CF9" s="92">
        <v>928.04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936.2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949.82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27">
        <v>934.85</v>
      </c>
      <c r="DK9" s="755"/>
      <c r="DL9" s="727"/>
      <c r="DM9" s="756"/>
      <c r="DN9" s="757"/>
      <c r="DO9" s="399">
        <f t="shared" ref="DO9:DO29" si="16">DN9*DL9</f>
        <v>0</v>
      </c>
      <c r="DR9" s="94"/>
      <c r="DS9" s="15">
        <v>2</v>
      </c>
      <c r="DT9" s="92">
        <v>912.6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910.8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906.3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904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894.9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907.2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956.62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909.9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947.1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902.6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908.1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893.6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898.1</v>
      </c>
      <c r="IK9" s="253"/>
      <c r="IL9" s="69"/>
      <c r="IM9" s="70"/>
      <c r="IN9" s="71"/>
      <c r="IO9" s="394">
        <f t="shared" ref="IO9:IO29" si="28">IN9*IL9</f>
        <v>0</v>
      </c>
      <c r="IQ9" s="490"/>
      <c r="IR9" s="94"/>
      <c r="IS9" s="15">
        <v>2</v>
      </c>
      <c r="IT9" s="92">
        <v>889.9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960.7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900.8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923.51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907.2</v>
      </c>
      <c r="Y10" s="253"/>
      <c r="Z10" s="69"/>
      <c r="AA10" s="70"/>
      <c r="AB10" s="71"/>
      <c r="AC10" s="394">
        <f t="shared" si="8"/>
        <v>0</v>
      </c>
      <c r="AF10" s="94"/>
      <c r="AG10" s="15">
        <v>3</v>
      </c>
      <c r="AH10" s="92">
        <v>908.09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875.4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913.5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913.5</v>
      </c>
      <c r="BM10" s="135"/>
      <c r="BN10" s="92"/>
      <c r="BO10" s="95"/>
      <c r="BP10" s="289"/>
      <c r="BQ10" s="484">
        <f t="shared" si="12"/>
        <v>0</v>
      </c>
      <c r="BR10" s="394"/>
      <c r="BT10" s="106"/>
      <c r="BU10" s="15">
        <v>3</v>
      </c>
      <c r="BV10" s="92">
        <v>924.4</v>
      </c>
      <c r="BW10" s="290"/>
      <c r="BX10" s="92"/>
      <c r="BY10" s="593"/>
      <c r="BZ10" s="291"/>
      <c r="CA10" s="394">
        <f t="shared" si="13"/>
        <v>0</v>
      </c>
      <c r="CD10" s="213"/>
      <c r="CE10" s="15">
        <v>3</v>
      </c>
      <c r="CF10" s="92">
        <v>972.05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886.3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925.32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27">
        <v>901.74</v>
      </c>
      <c r="DK10" s="755"/>
      <c r="DL10" s="727"/>
      <c r="DM10" s="756"/>
      <c r="DN10" s="757"/>
      <c r="DO10" s="399">
        <f t="shared" si="16"/>
        <v>0</v>
      </c>
      <c r="DR10" s="94"/>
      <c r="DS10" s="15">
        <v>3</v>
      </c>
      <c r="DT10" s="92">
        <v>870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902.6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884.5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904.9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884.5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945.74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913.5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925.78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908.1</v>
      </c>
      <c r="HG10" s="245"/>
      <c r="HH10" s="92"/>
      <c r="HI10" s="95"/>
      <c r="HJ10" s="71"/>
      <c r="HK10" s="394">
        <f t="shared" si="26"/>
        <v>0</v>
      </c>
      <c r="HN10" s="94"/>
      <c r="HO10" s="15">
        <v>3</v>
      </c>
      <c r="HP10" s="92">
        <v>928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899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936.2</v>
      </c>
      <c r="IK10" s="253"/>
      <c r="IL10" s="69"/>
      <c r="IM10" s="70"/>
      <c r="IN10" s="71"/>
      <c r="IO10" s="394">
        <f t="shared" si="28"/>
        <v>0</v>
      </c>
      <c r="IQ10" s="491"/>
      <c r="IR10" s="94"/>
      <c r="IS10" s="15">
        <v>3</v>
      </c>
      <c r="IT10" s="92">
        <v>894.5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923.06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937.1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975.22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929.9</v>
      </c>
      <c r="Y11" s="253"/>
      <c r="Z11" s="69"/>
      <c r="AA11" s="70"/>
      <c r="AB11" s="71"/>
      <c r="AC11" s="394">
        <f t="shared" si="8"/>
        <v>0</v>
      </c>
      <c r="AE11" s="61"/>
      <c r="AF11" s="106"/>
      <c r="AG11" s="15">
        <v>4</v>
      </c>
      <c r="AH11" s="92">
        <v>894.48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898.1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876.3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870</v>
      </c>
      <c r="BM11" s="135"/>
      <c r="BN11" s="92"/>
      <c r="BO11" s="95"/>
      <c r="BP11" s="289"/>
      <c r="BQ11" s="484">
        <f t="shared" si="12"/>
        <v>0</v>
      </c>
      <c r="BR11" s="394"/>
      <c r="BS11" s="61"/>
      <c r="BT11" s="106"/>
      <c r="BU11" s="15">
        <v>4</v>
      </c>
      <c r="BV11" s="92">
        <v>910.8</v>
      </c>
      <c r="BW11" s="290"/>
      <c r="BX11" s="92"/>
      <c r="BY11" s="593"/>
      <c r="BZ11" s="291"/>
      <c r="CA11" s="394">
        <f t="shared" si="13"/>
        <v>0</v>
      </c>
      <c r="CC11" s="61"/>
      <c r="CD11" s="213"/>
      <c r="CE11" s="15">
        <v>4</v>
      </c>
      <c r="CF11" s="92">
        <v>942.56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915.3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928.95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27">
        <v>896.29</v>
      </c>
      <c r="DK11" s="755"/>
      <c r="DL11" s="727"/>
      <c r="DM11" s="756"/>
      <c r="DN11" s="757"/>
      <c r="DO11" s="399">
        <f t="shared" si="16"/>
        <v>0</v>
      </c>
      <c r="DQ11" s="61"/>
      <c r="DR11" s="106"/>
      <c r="DS11" s="15">
        <v>4</v>
      </c>
      <c r="DT11" s="92">
        <v>899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895.4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887.2</v>
      </c>
      <c r="EO11" s="253"/>
      <c r="EP11" s="69"/>
      <c r="EQ11" s="70"/>
      <c r="ER11" s="71"/>
      <c r="ES11" s="394">
        <f t="shared" si="19"/>
        <v>0</v>
      </c>
      <c r="EU11" s="506"/>
      <c r="EV11" s="332"/>
      <c r="EW11" s="15">
        <v>4</v>
      </c>
      <c r="EX11" s="92">
        <v>951.18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899.5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886.3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953.9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899.9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899.47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884.5</v>
      </c>
      <c r="HG11" s="245"/>
      <c r="HH11" s="92"/>
      <c r="HI11" s="95"/>
      <c r="HJ11" s="71"/>
      <c r="HK11" s="394">
        <f t="shared" si="26"/>
        <v>0</v>
      </c>
      <c r="HM11" s="61"/>
      <c r="HN11" s="106"/>
      <c r="HO11" s="15">
        <v>4</v>
      </c>
      <c r="HP11" s="92">
        <v>910.8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889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879.1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927.1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942.11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919.9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949.82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912.6</v>
      </c>
      <c r="Y12" s="253"/>
      <c r="Z12" s="69"/>
      <c r="AA12" s="70"/>
      <c r="AB12" s="71"/>
      <c r="AC12" s="394">
        <f t="shared" si="8"/>
        <v>0</v>
      </c>
      <c r="AF12" s="106"/>
      <c r="AG12" s="15">
        <v>5</v>
      </c>
      <c r="AH12" s="92">
        <v>934.4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889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931.7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875.4</v>
      </c>
      <c r="BM12" s="135"/>
      <c r="BN12" s="92"/>
      <c r="BO12" s="95"/>
      <c r="BP12" s="289"/>
      <c r="BQ12" s="484">
        <f t="shared" si="12"/>
        <v>0</v>
      </c>
      <c r="BR12" s="394"/>
      <c r="BT12" s="106"/>
      <c r="BU12" s="15">
        <v>5</v>
      </c>
      <c r="BV12" s="92">
        <v>884.5</v>
      </c>
      <c r="BW12" s="290"/>
      <c r="BX12" s="92"/>
      <c r="BY12" s="593"/>
      <c r="BZ12" s="291"/>
      <c r="CA12" s="394">
        <f t="shared" si="13"/>
        <v>0</v>
      </c>
      <c r="CD12" s="213"/>
      <c r="CE12" s="15">
        <v>5</v>
      </c>
      <c r="CF12" s="92">
        <v>972.5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912.6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915.35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27">
        <v>916.25</v>
      </c>
      <c r="DK12" s="755"/>
      <c r="DL12" s="727"/>
      <c r="DM12" s="756"/>
      <c r="DN12" s="757"/>
      <c r="DO12" s="399">
        <f t="shared" si="16"/>
        <v>0</v>
      </c>
      <c r="DR12" s="106"/>
      <c r="DS12" s="15">
        <v>5</v>
      </c>
      <c r="DT12" s="92">
        <v>933.5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916.3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908.1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908.54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921.2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907.2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958.44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904.5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975.22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917.2</v>
      </c>
      <c r="HG12" s="245"/>
      <c r="HH12" s="92"/>
      <c r="HI12" s="95"/>
      <c r="HJ12" s="71"/>
      <c r="HK12" s="394">
        <f t="shared" si="26"/>
        <v>0</v>
      </c>
      <c r="HN12" s="106"/>
      <c r="HO12" s="15">
        <v>5</v>
      </c>
      <c r="HP12" s="92">
        <v>907.2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916.3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925.3</v>
      </c>
      <c r="IK12" s="253"/>
      <c r="IL12" s="69"/>
      <c r="IM12" s="70"/>
      <c r="IN12" s="71"/>
      <c r="IO12" s="394">
        <f t="shared" si="28"/>
        <v>0</v>
      </c>
      <c r="IQ12" s="491"/>
      <c r="IR12" s="106"/>
      <c r="IS12" s="15">
        <v>5</v>
      </c>
      <c r="IT12" s="92">
        <v>936.2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909.45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899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941.65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936.2</v>
      </c>
      <c r="Y13" s="253"/>
      <c r="Z13" s="69"/>
      <c r="AA13" s="70"/>
      <c r="AB13" s="71"/>
      <c r="AC13" s="394">
        <f t="shared" si="8"/>
        <v>0</v>
      </c>
      <c r="AF13" s="106"/>
      <c r="AG13" s="15">
        <v>6</v>
      </c>
      <c r="AH13" s="92">
        <v>938.02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886.3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878.2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889</v>
      </c>
      <c r="BM13" s="135"/>
      <c r="BN13" s="92"/>
      <c r="BO13" s="95"/>
      <c r="BP13" s="289"/>
      <c r="BQ13" s="484">
        <f t="shared" si="12"/>
        <v>0</v>
      </c>
      <c r="BR13" s="394"/>
      <c r="BT13" s="106"/>
      <c r="BU13" s="15">
        <v>6</v>
      </c>
      <c r="BV13" s="92">
        <v>919</v>
      </c>
      <c r="BW13" s="290"/>
      <c r="BX13" s="92"/>
      <c r="BY13" s="593"/>
      <c r="BZ13" s="291"/>
      <c r="CA13" s="394">
        <f t="shared" si="13"/>
        <v>0</v>
      </c>
      <c r="CD13" s="213"/>
      <c r="CE13" s="15">
        <v>6</v>
      </c>
      <c r="CF13" s="92">
        <v>954.35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909.9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931.67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27">
        <v>916.25</v>
      </c>
      <c r="DK13" s="755"/>
      <c r="DL13" s="727"/>
      <c r="DM13" s="756"/>
      <c r="DN13" s="757"/>
      <c r="DO13" s="399">
        <f t="shared" si="16"/>
        <v>0</v>
      </c>
      <c r="DR13" s="106"/>
      <c r="DS13" s="15">
        <v>6</v>
      </c>
      <c r="DT13" s="92">
        <v>908.1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904.5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916.3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864.09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933.9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907.2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967.51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929.9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925.78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899</v>
      </c>
      <c r="HG13" s="245"/>
      <c r="HH13" s="92"/>
      <c r="HI13" s="95"/>
      <c r="HJ13" s="71"/>
      <c r="HK13" s="394">
        <f t="shared" si="26"/>
        <v>0</v>
      </c>
      <c r="HN13" s="106"/>
      <c r="HO13" s="15">
        <v>6</v>
      </c>
      <c r="HP13" s="92">
        <v>900.8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917.2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91"/>
      <c r="IR13" s="106"/>
      <c r="IS13" s="15">
        <v>6</v>
      </c>
      <c r="IT13" s="92">
        <v>938.9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958.44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913.5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974.31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888.1</v>
      </c>
      <c r="Y14" s="253"/>
      <c r="Z14" s="69"/>
      <c r="AA14" s="70"/>
      <c r="AB14" s="71"/>
      <c r="AC14" s="394">
        <f t="shared" si="8"/>
        <v>0</v>
      </c>
      <c r="AF14" s="106"/>
      <c r="AG14" s="15">
        <v>7</v>
      </c>
      <c r="AH14" s="92">
        <v>908.09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894.5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910.8</v>
      </c>
      <c r="BC14" s="245"/>
      <c r="BD14" s="92"/>
      <c r="BE14" s="95"/>
      <c r="BF14" s="71"/>
      <c r="BG14" s="394">
        <f t="shared" si="11"/>
        <v>0</v>
      </c>
      <c r="BJ14" s="690"/>
      <c r="BK14" s="15">
        <v>7</v>
      </c>
      <c r="BL14" s="92">
        <v>894.5</v>
      </c>
      <c r="BM14" s="135"/>
      <c r="BN14" s="92"/>
      <c r="BO14" s="95"/>
      <c r="BP14" s="289"/>
      <c r="BQ14" s="484">
        <f t="shared" si="12"/>
        <v>0</v>
      </c>
      <c r="BR14" s="394"/>
      <c r="BT14" s="106"/>
      <c r="BU14" s="15">
        <v>7</v>
      </c>
      <c r="BV14" s="92">
        <v>886.3</v>
      </c>
      <c r="BW14" s="290"/>
      <c r="BX14" s="92"/>
      <c r="BY14" s="593"/>
      <c r="BZ14" s="291"/>
      <c r="CA14" s="394">
        <f t="shared" si="13"/>
        <v>0</v>
      </c>
      <c r="CD14" s="213"/>
      <c r="CE14" s="15">
        <v>7</v>
      </c>
      <c r="CF14" s="92">
        <v>918.07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887.2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921.69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27">
        <v>889.04</v>
      </c>
      <c r="DK14" s="755"/>
      <c r="DL14" s="727"/>
      <c r="DM14" s="756"/>
      <c r="DN14" s="757"/>
      <c r="DO14" s="399">
        <f t="shared" si="16"/>
        <v>0</v>
      </c>
      <c r="DR14" s="106"/>
      <c r="DS14" s="15">
        <v>7</v>
      </c>
      <c r="DT14" s="92">
        <v>909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916.3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930.8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931.67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924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909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957.53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877.2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949.82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909.9</v>
      </c>
      <c r="HG14" s="245"/>
      <c r="HH14" s="92"/>
      <c r="HI14" s="95"/>
      <c r="HJ14" s="71"/>
      <c r="HK14" s="394">
        <f t="shared" si="26"/>
        <v>0</v>
      </c>
      <c r="HN14" s="106"/>
      <c r="HO14" s="15">
        <v>7</v>
      </c>
      <c r="HP14" s="92">
        <v>901.7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904.5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909.9</v>
      </c>
      <c r="IK14" s="253"/>
      <c r="IL14" s="69"/>
      <c r="IM14" s="70"/>
      <c r="IN14" s="71"/>
      <c r="IO14" s="394">
        <f t="shared" si="28"/>
        <v>0</v>
      </c>
      <c r="IQ14" s="488"/>
      <c r="IR14" s="106"/>
      <c r="IS14" s="15">
        <v>7</v>
      </c>
      <c r="IT14" s="92">
        <v>903.6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910.35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901.7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926.23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890.9</v>
      </c>
      <c r="Y15" s="253"/>
      <c r="Z15" s="69"/>
      <c r="AA15" s="70"/>
      <c r="AB15" s="71"/>
      <c r="AC15" s="394">
        <f t="shared" si="8"/>
        <v>0</v>
      </c>
      <c r="AF15" s="106"/>
      <c r="AG15" s="15">
        <v>8</v>
      </c>
      <c r="AH15" s="92">
        <v>914.44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880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882.7</v>
      </c>
      <c r="BC15" s="245"/>
      <c r="BD15" s="92"/>
      <c r="BE15" s="95"/>
      <c r="BF15" s="71"/>
      <c r="BG15" s="394">
        <f t="shared" si="11"/>
        <v>0</v>
      </c>
      <c r="BJ15" s="690"/>
      <c r="BK15" s="15">
        <v>8</v>
      </c>
      <c r="BL15" s="92">
        <v>899.9</v>
      </c>
      <c r="BM15" s="135"/>
      <c r="BN15" s="92"/>
      <c r="BO15" s="95"/>
      <c r="BP15" s="289"/>
      <c r="BQ15" s="484">
        <f t="shared" si="12"/>
        <v>0</v>
      </c>
      <c r="BR15" s="394"/>
      <c r="BT15" s="106"/>
      <c r="BU15" s="15">
        <v>8</v>
      </c>
      <c r="BV15" s="92">
        <v>890.9</v>
      </c>
      <c r="BW15" s="290"/>
      <c r="BX15" s="92"/>
      <c r="BY15" s="593"/>
      <c r="BZ15" s="291"/>
      <c r="CA15" s="394">
        <f t="shared" si="13"/>
        <v>0</v>
      </c>
      <c r="CD15" s="213"/>
      <c r="CE15" s="15">
        <v>8</v>
      </c>
      <c r="CF15" s="92">
        <v>951.63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886.3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903.55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27">
        <v>911.26</v>
      </c>
      <c r="DK15" s="755"/>
      <c r="DL15" s="727"/>
      <c r="DM15" s="756"/>
      <c r="DN15" s="757"/>
      <c r="DO15" s="399">
        <f t="shared" si="16"/>
        <v>0</v>
      </c>
      <c r="DR15" s="106"/>
      <c r="DS15" s="15">
        <v>8</v>
      </c>
      <c r="DT15" s="92">
        <v>921.7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899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863.6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959.34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901.3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925.3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953.9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894.5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924.87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920.8</v>
      </c>
      <c r="HG15" s="245"/>
      <c r="HH15" s="92"/>
      <c r="HI15" s="95"/>
      <c r="HJ15" s="71"/>
      <c r="HK15" s="394">
        <f t="shared" si="26"/>
        <v>0</v>
      </c>
      <c r="HN15" s="106"/>
      <c r="HO15" s="15">
        <v>8</v>
      </c>
      <c r="HP15" s="92">
        <v>896.3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895.4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920.8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928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944.83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909.9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959.98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881.8</v>
      </c>
      <c r="Y16" s="253"/>
      <c r="Z16" s="69"/>
      <c r="AA16" s="70"/>
      <c r="AB16" s="71"/>
      <c r="AC16" s="394">
        <f t="shared" si="8"/>
        <v>0</v>
      </c>
      <c r="AF16" s="106"/>
      <c r="AG16" s="15">
        <v>9</v>
      </c>
      <c r="AH16" s="92">
        <v>914.89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874.5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920.8</v>
      </c>
      <c r="BC16" s="245"/>
      <c r="BD16" s="92"/>
      <c r="BE16" s="95"/>
      <c r="BF16" s="71"/>
      <c r="BG16" s="394">
        <f t="shared" si="11"/>
        <v>0</v>
      </c>
      <c r="BJ16" s="690"/>
      <c r="BK16" s="15">
        <v>9</v>
      </c>
      <c r="BL16" s="92">
        <v>862.7</v>
      </c>
      <c r="BM16" s="135"/>
      <c r="BN16" s="92"/>
      <c r="BO16" s="95"/>
      <c r="BP16" s="289"/>
      <c r="BQ16" s="484">
        <f t="shared" si="12"/>
        <v>0</v>
      </c>
      <c r="BR16" s="394"/>
      <c r="BT16" s="106"/>
      <c r="BU16" s="15">
        <v>9</v>
      </c>
      <c r="BV16" s="92">
        <v>910.8</v>
      </c>
      <c r="BW16" s="290"/>
      <c r="BX16" s="92"/>
      <c r="BY16" s="593"/>
      <c r="BZ16" s="291"/>
      <c r="CA16" s="394">
        <f t="shared" si="13"/>
        <v>0</v>
      </c>
      <c r="CD16" s="213"/>
      <c r="CE16" s="15">
        <v>9</v>
      </c>
      <c r="CF16" s="92">
        <v>925.32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862.7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907.18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27">
        <v>956.17</v>
      </c>
      <c r="DK16" s="755"/>
      <c r="DL16" s="727"/>
      <c r="DM16" s="756"/>
      <c r="DN16" s="757"/>
      <c r="DO16" s="399">
        <f t="shared" si="16"/>
        <v>0</v>
      </c>
      <c r="DR16" s="106"/>
      <c r="DS16" s="15">
        <v>9</v>
      </c>
      <c r="DT16" s="92">
        <v>902.6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904.5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869.1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902.19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888.6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884.5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927.5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922.6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935.3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909.9</v>
      </c>
      <c r="HG16" s="245"/>
      <c r="HH16" s="92"/>
      <c r="HI16" s="95"/>
      <c r="HJ16" s="71"/>
      <c r="HK16" s="394">
        <f t="shared" si="26"/>
        <v>0</v>
      </c>
      <c r="HN16" s="106"/>
      <c r="HO16" s="15">
        <v>9</v>
      </c>
      <c r="HP16" s="92">
        <v>906.3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888.1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877.2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888.1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933.03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908.1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907.18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891.8</v>
      </c>
      <c r="Y17" s="253"/>
      <c r="Z17" s="69"/>
      <c r="AA17" s="70"/>
      <c r="AB17" s="71"/>
      <c r="AC17" s="394">
        <f t="shared" si="8"/>
        <v>0</v>
      </c>
      <c r="AF17" s="106"/>
      <c r="AG17" s="15">
        <v>10</v>
      </c>
      <c r="AH17" s="92">
        <v>902.64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920.8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861.8</v>
      </c>
      <c r="BC17" s="245"/>
      <c r="BD17" s="92"/>
      <c r="BE17" s="95"/>
      <c r="BF17" s="71"/>
      <c r="BG17" s="394">
        <f t="shared" si="11"/>
        <v>0</v>
      </c>
      <c r="BJ17" s="690"/>
      <c r="BK17" s="15">
        <v>10</v>
      </c>
      <c r="BL17" s="92">
        <v>889</v>
      </c>
      <c r="BM17" s="135"/>
      <c r="BN17" s="92"/>
      <c r="BO17" s="95"/>
      <c r="BP17" s="289"/>
      <c r="BQ17" s="484">
        <f t="shared" si="12"/>
        <v>0</v>
      </c>
      <c r="BR17" s="394"/>
      <c r="BT17" s="106"/>
      <c r="BU17" s="15">
        <v>10</v>
      </c>
      <c r="BV17" s="69">
        <v>932.6</v>
      </c>
      <c r="BW17" s="290"/>
      <c r="BX17" s="69"/>
      <c r="BY17" s="593"/>
      <c r="BZ17" s="291"/>
      <c r="CA17" s="394">
        <f t="shared" si="13"/>
        <v>0</v>
      </c>
      <c r="CD17" s="213"/>
      <c r="CE17" s="15">
        <v>10</v>
      </c>
      <c r="CF17" s="92">
        <v>947.1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911.7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968.87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30">
        <v>922.6</v>
      </c>
      <c r="DK17" s="755"/>
      <c r="DL17" s="730"/>
      <c r="DM17" s="756"/>
      <c r="DN17" s="757"/>
      <c r="DO17" s="399">
        <f t="shared" si="16"/>
        <v>0</v>
      </c>
      <c r="DR17" s="106"/>
      <c r="DS17" s="15">
        <v>10</v>
      </c>
      <c r="DT17" s="69">
        <v>881.8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902.6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927.1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933.03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914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911.8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920.33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907.2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954.35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881.8</v>
      </c>
      <c r="HG17" s="245"/>
      <c r="HH17" s="92"/>
      <c r="HI17" s="95"/>
      <c r="HJ17" s="71"/>
      <c r="HK17" s="394">
        <f t="shared" si="26"/>
        <v>0</v>
      </c>
      <c r="HN17" s="106"/>
      <c r="HO17" s="15">
        <v>10</v>
      </c>
      <c r="HP17" s="92">
        <v>914.4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921.7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888.1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897.2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954.81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903.6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966.15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925.3</v>
      </c>
      <c r="Y18" s="253"/>
      <c r="Z18" s="69"/>
      <c r="AA18" s="70"/>
      <c r="AB18" s="71"/>
      <c r="AC18" s="394">
        <f t="shared" si="8"/>
        <v>0</v>
      </c>
      <c r="AF18" s="106"/>
      <c r="AG18" s="15">
        <v>11</v>
      </c>
      <c r="AH18" s="92">
        <v>953.45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910.8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935.3</v>
      </c>
      <c r="BC18" s="245"/>
      <c r="BD18" s="92"/>
      <c r="BE18" s="95"/>
      <c r="BF18" s="71"/>
      <c r="BG18" s="394">
        <f t="shared" si="11"/>
        <v>0</v>
      </c>
      <c r="BJ18" s="690"/>
      <c r="BK18" s="15">
        <v>11</v>
      </c>
      <c r="BL18" s="92">
        <v>882.7</v>
      </c>
      <c r="BM18" s="135"/>
      <c r="BN18" s="92"/>
      <c r="BO18" s="95"/>
      <c r="BP18" s="289"/>
      <c r="BQ18" s="484">
        <f t="shared" si="12"/>
        <v>0</v>
      </c>
      <c r="BR18" s="394"/>
      <c r="BT18" s="106"/>
      <c r="BU18" s="15">
        <v>11</v>
      </c>
      <c r="BV18" s="92">
        <v>930.8</v>
      </c>
      <c r="BW18" s="290"/>
      <c r="BX18" s="92"/>
      <c r="BY18" s="593"/>
      <c r="BZ18" s="291"/>
      <c r="CA18" s="394">
        <f t="shared" si="13"/>
        <v>0</v>
      </c>
      <c r="CD18" s="213"/>
      <c r="CE18" s="15">
        <v>11</v>
      </c>
      <c r="CF18" s="69">
        <v>923.51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918.1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957.07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27">
        <v>901.28</v>
      </c>
      <c r="DK18" s="755"/>
      <c r="DL18" s="727"/>
      <c r="DM18" s="756"/>
      <c r="DN18" s="757"/>
      <c r="DO18" s="399">
        <f t="shared" si="16"/>
        <v>0</v>
      </c>
      <c r="DR18" s="106"/>
      <c r="DS18" s="15">
        <v>11</v>
      </c>
      <c r="DT18" s="92">
        <v>888.1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896.3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916.3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895.84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870.4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897.2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958.44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940.7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970.23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926.2</v>
      </c>
      <c r="HG18" s="245"/>
      <c r="HH18" s="92"/>
      <c r="HI18" s="95"/>
      <c r="HJ18" s="71"/>
      <c r="HK18" s="394">
        <f t="shared" si="26"/>
        <v>0</v>
      </c>
      <c r="HN18" s="106"/>
      <c r="HO18" s="15">
        <v>11</v>
      </c>
      <c r="HP18" s="92">
        <v>911.7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891.8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888.1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889.2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971.14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870.9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953.45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916.3</v>
      </c>
      <c r="Y19" s="253"/>
      <c r="Z19" s="69"/>
      <c r="AA19" s="70"/>
      <c r="AB19" s="71"/>
      <c r="AC19" s="394">
        <f t="shared" si="8"/>
        <v>0</v>
      </c>
      <c r="AF19" s="106"/>
      <c r="AG19" s="15">
        <v>12</v>
      </c>
      <c r="AH19" s="69">
        <v>934.4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915.3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914.4</v>
      </c>
      <c r="BC19" s="245"/>
      <c r="BD19" s="92"/>
      <c r="BE19" s="95"/>
      <c r="BF19" s="71"/>
      <c r="BG19" s="394">
        <f t="shared" si="11"/>
        <v>0</v>
      </c>
      <c r="BJ19" s="690"/>
      <c r="BK19" s="15">
        <v>12</v>
      </c>
      <c r="BL19" s="92">
        <v>901.7</v>
      </c>
      <c r="BM19" s="135"/>
      <c r="BN19" s="92"/>
      <c r="BO19" s="95"/>
      <c r="BP19" s="289"/>
      <c r="BQ19" s="484">
        <f t="shared" si="12"/>
        <v>0</v>
      </c>
      <c r="BR19" s="394"/>
      <c r="BT19" s="106"/>
      <c r="BU19" s="15">
        <v>12</v>
      </c>
      <c r="BV19" s="92">
        <v>898.1</v>
      </c>
      <c r="BW19" s="290"/>
      <c r="BX19" s="92"/>
      <c r="BY19" s="593"/>
      <c r="BZ19" s="291"/>
      <c r="CA19" s="394">
        <f t="shared" si="13"/>
        <v>0</v>
      </c>
      <c r="CD19" s="213"/>
      <c r="CE19" s="15">
        <v>12</v>
      </c>
      <c r="CF19" s="92">
        <v>946.19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907.2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920.79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27">
        <v>926.68</v>
      </c>
      <c r="DK19" s="755"/>
      <c r="DL19" s="727"/>
      <c r="DM19" s="756"/>
      <c r="DN19" s="757"/>
      <c r="DO19" s="399">
        <f t="shared" si="16"/>
        <v>0</v>
      </c>
      <c r="DR19" s="106"/>
      <c r="DS19" s="15">
        <v>12</v>
      </c>
      <c r="DT19" s="92">
        <v>863.6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892.7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881.8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921.69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910.4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919.9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966.6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937.1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936.21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899</v>
      </c>
      <c r="HG19" s="245"/>
      <c r="HH19" s="92"/>
      <c r="HI19" s="95"/>
      <c r="HJ19" s="71"/>
      <c r="HK19" s="394">
        <f t="shared" si="26"/>
        <v>0</v>
      </c>
      <c r="HN19" s="106"/>
      <c r="HO19" s="15">
        <v>12</v>
      </c>
      <c r="HP19" s="92">
        <v>910.8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938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895.4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910.8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962.97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940.7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964.33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912.6</v>
      </c>
      <c r="Y20" s="253"/>
      <c r="Z20" s="69"/>
      <c r="AA20" s="70"/>
      <c r="AB20" s="71"/>
      <c r="AC20" s="394">
        <f t="shared" si="8"/>
        <v>0</v>
      </c>
      <c r="AF20" s="106"/>
      <c r="AG20" s="15">
        <v>13</v>
      </c>
      <c r="AH20" s="92">
        <v>937.57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888.1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911.7</v>
      </c>
      <c r="BC20" s="245"/>
      <c r="BD20" s="92"/>
      <c r="BE20" s="95"/>
      <c r="BF20" s="71"/>
      <c r="BG20" s="394">
        <f t="shared" si="11"/>
        <v>0</v>
      </c>
      <c r="BJ20" s="690"/>
      <c r="BK20" s="15">
        <v>13</v>
      </c>
      <c r="BL20" s="69">
        <v>902.6</v>
      </c>
      <c r="BM20" s="135"/>
      <c r="BN20" s="69"/>
      <c r="BO20" s="95"/>
      <c r="BP20" s="289"/>
      <c r="BQ20" s="484">
        <f t="shared" si="12"/>
        <v>0</v>
      </c>
      <c r="BR20" s="394"/>
      <c r="BT20" s="106"/>
      <c r="BU20" s="15">
        <v>13</v>
      </c>
      <c r="BV20" s="92">
        <v>895.4</v>
      </c>
      <c r="BW20" s="290"/>
      <c r="BX20" s="92"/>
      <c r="BY20" s="593"/>
      <c r="BZ20" s="291"/>
      <c r="CA20" s="394">
        <f t="shared" si="13"/>
        <v>0</v>
      </c>
      <c r="CD20" s="213"/>
      <c r="CE20" s="15">
        <v>13</v>
      </c>
      <c r="CF20" s="92">
        <v>956.62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903.6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903.55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27">
        <v>922.15</v>
      </c>
      <c r="DK20" s="755"/>
      <c r="DL20" s="727"/>
      <c r="DM20" s="756"/>
      <c r="DN20" s="757"/>
      <c r="DO20" s="399">
        <f t="shared" si="16"/>
        <v>0</v>
      </c>
      <c r="DR20" s="106"/>
      <c r="DS20" s="15">
        <v>13</v>
      </c>
      <c r="DT20" s="92">
        <v>895.4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890.9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901.7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957.07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928.5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927.1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941.2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932.6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920.33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914.4</v>
      </c>
      <c r="HG20" s="245"/>
      <c r="HH20" s="92"/>
      <c r="HI20" s="95"/>
      <c r="HJ20" s="71"/>
      <c r="HK20" s="244">
        <f t="shared" si="26"/>
        <v>0</v>
      </c>
      <c r="HN20" s="106"/>
      <c r="HO20" s="15">
        <v>13</v>
      </c>
      <c r="HP20" s="92">
        <v>921.7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902.6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874.5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929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947.55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906.3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959.8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917.2</v>
      </c>
      <c r="Y21" s="253"/>
      <c r="Z21" s="69"/>
      <c r="AA21" s="70"/>
      <c r="AB21" s="71"/>
      <c r="AC21" s="394">
        <f t="shared" si="8"/>
        <v>0</v>
      </c>
      <c r="AF21" s="106"/>
      <c r="AG21" s="15">
        <v>14</v>
      </c>
      <c r="AH21" s="92">
        <v>926.23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910.8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918.1</v>
      </c>
      <c r="BC21" s="245"/>
      <c r="BD21" s="92"/>
      <c r="BE21" s="95"/>
      <c r="BF21" s="71"/>
      <c r="BG21" s="394">
        <f t="shared" si="11"/>
        <v>0</v>
      </c>
      <c r="BJ21" s="690"/>
      <c r="BK21" s="15">
        <v>14</v>
      </c>
      <c r="BL21" s="92">
        <v>905.4</v>
      </c>
      <c r="BM21" s="135"/>
      <c r="BN21" s="92"/>
      <c r="BO21" s="95"/>
      <c r="BP21" s="289"/>
      <c r="BQ21" s="484">
        <f t="shared" si="12"/>
        <v>0</v>
      </c>
      <c r="BR21" s="394"/>
      <c r="BT21" s="106"/>
      <c r="BU21" s="15">
        <v>14</v>
      </c>
      <c r="BV21" s="92">
        <v>914.4</v>
      </c>
      <c r="BW21" s="290"/>
      <c r="BX21" s="92"/>
      <c r="BY21" s="593"/>
      <c r="BZ21" s="291"/>
      <c r="CA21" s="394">
        <f t="shared" si="13"/>
        <v>0</v>
      </c>
      <c r="CD21" s="213"/>
      <c r="CE21" s="15">
        <v>14</v>
      </c>
      <c r="CF21" s="92">
        <v>956.17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872.7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936.21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27">
        <v>898.56</v>
      </c>
      <c r="DK21" s="755"/>
      <c r="DL21" s="727"/>
      <c r="DM21" s="756"/>
      <c r="DN21" s="757"/>
      <c r="DO21" s="399">
        <f t="shared" si="16"/>
        <v>0</v>
      </c>
      <c r="DR21" s="106"/>
      <c r="DS21" s="15">
        <v>14</v>
      </c>
      <c r="DT21" s="92">
        <v>878.2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891.8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882.7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946.64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925.8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888.1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957.53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910.8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942.11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880.9</v>
      </c>
      <c r="HG21" s="245"/>
      <c r="HH21" s="92"/>
      <c r="HI21" s="95"/>
      <c r="HJ21" s="71"/>
      <c r="HK21" s="244">
        <f t="shared" si="26"/>
        <v>0</v>
      </c>
      <c r="HN21" s="106"/>
      <c r="HO21" s="15">
        <v>14</v>
      </c>
      <c r="HP21" s="92">
        <v>919.9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895.4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909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871.8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959.34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876.3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943.47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870.9</v>
      </c>
      <c r="Y22" s="253"/>
      <c r="Z22" s="69"/>
      <c r="AA22" s="70"/>
      <c r="AB22" s="71"/>
      <c r="AC22" s="394">
        <f t="shared" si="8"/>
        <v>0</v>
      </c>
      <c r="AF22" s="106"/>
      <c r="AG22" s="15">
        <v>15</v>
      </c>
      <c r="AH22" s="92">
        <v>921.69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917.2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906.3</v>
      </c>
      <c r="BC22" s="245"/>
      <c r="BD22" s="92"/>
      <c r="BE22" s="95"/>
      <c r="BF22" s="71"/>
      <c r="BG22" s="394">
        <f t="shared" si="11"/>
        <v>0</v>
      </c>
      <c r="BJ22" s="690"/>
      <c r="BK22" s="15">
        <v>15</v>
      </c>
      <c r="BL22" s="92">
        <v>899.9</v>
      </c>
      <c r="BM22" s="135"/>
      <c r="BN22" s="92"/>
      <c r="BO22" s="95"/>
      <c r="BP22" s="289"/>
      <c r="BQ22" s="484">
        <f t="shared" si="12"/>
        <v>0</v>
      </c>
      <c r="BR22" s="394"/>
      <c r="BT22" s="106"/>
      <c r="BU22" s="15">
        <v>15</v>
      </c>
      <c r="BV22" s="92">
        <v>871.8</v>
      </c>
      <c r="BW22" s="290"/>
      <c r="BX22" s="92"/>
      <c r="BY22" s="593"/>
      <c r="BZ22" s="291"/>
      <c r="CA22" s="394">
        <f t="shared" si="13"/>
        <v>0</v>
      </c>
      <c r="CD22" s="213"/>
      <c r="CE22" s="15">
        <v>15</v>
      </c>
      <c r="CF22" s="92">
        <v>949.82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889.9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940.75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27">
        <v>902.19</v>
      </c>
      <c r="DK22" s="755"/>
      <c r="DL22" s="727"/>
      <c r="DM22" s="756"/>
      <c r="DN22" s="757"/>
      <c r="DO22" s="399">
        <f t="shared" si="16"/>
        <v>0</v>
      </c>
      <c r="DR22" s="106"/>
      <c r="DS22" s="15">
        <v>15</v>
      </c>
      <c r="DT22" s="92">
        <v>891.8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882.7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899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923.51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902.2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901.7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982.02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918.1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971.14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921.7</v>
      </c>
      <c r="HG22" s="245"/>
      <c r="HH22" s="92"/>
      <c r="HI22" s="95"/>
      <c r="HJ22" s="71"/>
      <c r="HK22" s="244">
        <f t="shared" si="26"/>
        <v>0</v>
      </c>
      <c r="HN22" s="106"/>
      <c r="HO22" s="15">
        <v>15</v>
      </c>
      <c r="HP22" s="92">
        <v>885.4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899.9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900.8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919.9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916.71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897.2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968.87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908.1</v>
      </c>
      <c r="Y23" s="253"/>
      <c r="Z23" s="69"/>
      <c r="AA23" s="70"/>
      <c r="AB23" s="71"/>
      <c r="AC23" s="394">
        <f t="shared" si="8"/>
        <v>0</v>
      </c>
      <c r="AF23" s="106"/>
      <c r="AG23" s="15">
        <v>16</v>
      </c>
      <c r="AH23" s="92">
        <v>926.23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940.7</v>
      </c>
      <c r="BC23" s="245"/>
      <c r="BD23" s="92"/>
      <c r="BE23" s="95"/>
      <c r="BF23" s="71"/>
      <c r="BG23" s="394">
        <f t="shared" si="11"/>
        <v>0</v>
      </c>
      <c r="BJ23" s="690"/>
      <c r="BK23" s="15">
        <v>16</v>
      </c>
      <c r="BL23" s="92">
        <v>891.8</v>
      </c>
      <c r="BM23" s="135"/>
      <c r="BN23" s="92"/>
      <c r="BO23" s="95"/>
      <c r="BP23" s="289"/>
      <c r="BQ23" s="484">
        <f t="shared" si="12"/>
        <v>0</v>
      </c>
      <c r="BR23" s="394"/>
      <c r="BT23" s="106"/>
      <c r="BU23" s="15">
        <v>16</v>
      </c>
      <c r="BV23" s="92">
        <v>901.7</v>
      </c>
      <c r="BW23" s="290"/>
      <c r="BX23" s="92"/>
      <c r="BY23" s="593"/>
      <c r="BZ23" s="291"/>
      <c r="CA23" s="394">
        <f t="shared" si="13"/>
        <v>0</v>
      </c>
      <c r="CD23" s="213"/>
      <c r="CE23" s="15">
        <v>16</v>
      </c>
      <c r="CF23" s="92">
        <v>936.21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920.8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930.77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27">
        <v>904.46</v>
      </c>
      <c r="DK23" s="755"/>
      <c r="DL23" s="727"/>
      <c r="DM23" s="756"/>
      <c r="DN23" s="757"/>
      <c r="DO23" s="399">
        <f t="shared" si="16"/>
        <v>0</v>
      </c>
      <c r="DR23" s="106"/>
      <c r="DS23" s="15">
        <v>16</v>
      </c>
      <c r="DT23" s="92">
        <v>865.4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908.1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866.4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933.94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904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919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961.16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933.5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959.34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873.6</v>
      </c>
      <c r="HG23" s="245"/>
      <c r="HH23" s="92"/>
      <c r="HI23" s="95"/>
      <c r="HJ23" s="71"/>
      <c r="HK23" s="244">
        <f t="shared" si="26"/>
        <v>0</v>
      </c>
      <c r="HN23" s="106"/>
      <c r="HO23" s="15">
        <v>16</v>
      </c>
      <c r="HP23" s="92">
        <v>914.4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895.4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921.7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884.5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950.27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872.7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975.22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881.8</v>
      </c>
      <c r="Y24" s="253"/>
      <c r="Z24" s="69"/>
      <c r="AA24" s="70"/>
      <c r="AB24" s="71"/>
      <c r="AC24" s="394">
        <f t="shared" si="8"/>
        <v>0</v>
      </c>
      <c r="AF24" s="106"/>
      <c r="AG24" s="15">
        <v>17</v>
      </c>
      <c r="AH24" s="92">
        <v>920.33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906.3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912.6</v>
      </c>
      <c r="BC24" s="245"/>
      <c r="BD24" s="92"/>
      <c r="BE24" s="95"/>
      <c r="BF24" s="71"/>
      <c r="BG24" s="394">
        <f t="shared" si="11"/>
        <v>0</v>
      </c>
      <c r="BJ24" s="691"/>
      <c r="BK24" s="15">
        <v>17</v>
      </c>
      <c r="BL24" s="92">
        <v>871.8</v>
      </c>
      <c r="BM24" s="135"/>
      <c r="BN24" s="92"/>
      <c r="BO24" s="95"/>
      <c r="BP24" s="289"/>
      <c r="BQ24" s="484">
        <f t="shared" si="12"/>
        <v>0</v>
      </c>
      <c r="BR24" s="394"/>
      <c r="BT24" s="106"/>
      <c r="BU24" s="15">
        <v>17</v>
      </c>
      <c r="BV24" s="92">
        <v>899</v>
      </c>
      <c r="BW24" s="290"/>
      <c r="BX24" s="92"/>
      <c r="BY24" s="593"/>
      <c r="BZ24" s="291"/>
      <c r="CA24" s="394">
        <f t="shared" si="13"/>
        <v>0</v>
      </c>
      <c r="CD24" s="213"/>
      <c r="CE24" s="15">
        <v>17</v>
      </c>
      <c r="CF24" s="92">
        <v>931.67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919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952.54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27">
        <v>903.55</v>
      </c>
      <c r="DK24" s="755"/>
      <c r="DL24" s="727"/>
      <c r="DM24" s="756"/>
      <c r="DN24" s="757"/>
      <c r="DO24" s="399">
        <f t="shared" si="16"/>
        <v>0</v>
      </c>
      <c r="DR24" s="106"/>
      <c r="DS24" s="15">
        <v>17</v>
      </c>
      <c r="DT24" s="92">
        <v>887.2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870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940.7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971.14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898.6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879.1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955.71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896.3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926.23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901.7</v>
      </c>
      <c r="HG24" s="245"/>
      <c r="HH24" s="92"/>
      <c r="HI24" s="95"/>
      <c r="HJ24" s="71"/>
      <c r="HK24" s="244">
        <f t="shared" si="26"/>
        <v>0</v>
      </c>
      <c r="HN24" s="106"/>
      <c r="HO24" s="15">
        <v>17</v>
      </c>
      <c r="HP24" s="92">
        <v>938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894.5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865.4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894.5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959.34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872.7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948.91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897.2</v>
      </c>
      <c r="Y25" s="253"/>
      <c r="Z25" s="69"/>
      <c r="AA25" s="70"/>
      <c r="AB25" s="71"/>
      <c r="AC25" s="394">
        <f t="shared" si="8"/>
        <v>0</v>
      </c>
      <c r="AF25" s="94"/>
      <c r="AG25" s="15">
        <v>18</v>
      </c>
      <c r="AH25" s="92">
        <v>954.81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906.3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884.5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892.7</v>
      </c>
      <c r="BM25" s="135"/>
      <c r="BN25" s="92"/>
      <c r="BO25" s="95"/>
      <c r="BP25" s="289"/>
      <c r="BQ25" s="484">
        <f t="shared" si="12"/>
        <v>0</v>
      </c>
      <c r="BR25" s="394"/>
      <c r="BT25" s="106"/>
      <c r="BU25" s="15">
        <v>18</v>
      </c>
      <c r="BV25" s="92">
        <v>877.2</v>
      </c>
      <c r="BW25" s="290"/>
      <c r="BX25" s="92"/>
      <c r="BY25" s="593"/>
      <c r="BZ25" s="291"/>
      <c r="CA25" s="394">
        <f t="shared" si="13"/>
        <v>0</v>
      </c>
      <c r="CD25" s="213"/>
      <c r="CE25" s="15">
        <v>18</v>
      </c>
      <c r="CF25" s="92">
        <v>969.32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894.5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901.74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27">
        <v>909.9</v>
      </c>
      <c r="DK25" s="755"/>
      <c r="DL25" s="727"/>
      <c r="DM25" s="756"/>
      <c r="DN25" s="757"/>
      <c r="DO25" s="399">
        <f t="shared" si="16"/>
        <v>0</v>
      </c>
      <c r="DR25" s="94"/>
      <c r="DS25" s="15">
        <v>18</v>
      </c>
      <c r="DT25" s="92">
        <v>880.9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898.1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889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943.47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925.8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911.7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930.31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902.6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935.3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899.9</v>
      </c>
      <c r="HG25" s="245"/>
      <c r="HH25" s="92"/>
      <c r="HI25" s="95"/>
      <c r="HJ25" s="71"/>
      <c r="HK25" s="244">
        <f t="shared" si="26"/>
        <v>0</v>
      </c>
      <c r="HN25" s="213"/>
      <c r="HO25" s="15">
        <v>18</v>
      </c>
      <c r="HP25" s="92">
        <v>909.9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893.6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902.6</v>
      </c>
      <c r="IK25" s="253"/>
      <c r="IL25" s="730"/>
      <c r="IM25" s="70"/>
      <c r="IN25" s="71"/>
      <c r="IO25" s="394">
        <f t="shared" si="28"/>
        <v>0</v>
      </c>
      <c r="IR25" s="94"/>
      <c r="IS25" s="15">
        <v>18</v>
      </c>
      <c r="IT25" s="92">
        <v>871.8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947.55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931.7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975.22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937.1</v>
      </c>
      <c r="Y26" s="253"/>
      <c r="Z26" s="69"/>
      <c r="AA26" s="70"/>
      <c r="AB26" s="71"/>
      <c r="AC26" s="394">
        <f t="shared" si="8"/>
        <v>0</v>
      </c>
      <c r="AF26" s="106"/>
      <c r="AG26" s="15">
        <v>19</v>
      </c>
      <c r="AH26" s="92">
        <v>913.08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929.9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938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907.2</v>
      </c>
      <c r="BM26" s="135"/>
      <c r="BN26" s="92"/>
      <c r="BO26" s="95"/>
      <c r="BP26" s="289"/>
      <c r="BQ26" s="484">
        <f t="shared" si="12"/>
        <v>0</v>
      </c>
      <c r="BR26" s="394"/>
      <c r="BT26" s="106"/>
      <c r="BU26" s="15">
        <v>19</v>
      </c>
      <c r="BV26" s="92">
        <v>861.8</v>
      </c>
      <c r="BW26" s="290"/>
      <c r="BX26" s="92"/>
      <c r="BY26" s="593"/>
      <c r="BZ26" s="291"/>
      <c r="CA26" s="394">
        <f t="shared" si="13"/>
        <v>0</v>
      </c>
      <c r="CD26" s="213"/>
      <c r="CE26" s="15">
        <v>19</v>
      </c>
      <c r="CF26" s="92">
        <v>932.58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939.8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924.42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27">
        <v>899.02</v>
      </c>
      <c r="DK26" s="755"/>
      <c r="DL26" s="727"/>
      <c r="DM26" s="756"/>
      <c r="DN26" s="757"/>
      <c r="DO26" s="399">
        <f t="shared" si="16"/>
        <v>0</v>
      </c>
      <c r="DR26" s="106"/>
      <c r="DS26" s="15">
        <v>19</v>
      </c>
      <c r="DT26" s="92">
        <v>881.8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889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886.3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959.8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915.8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870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948.46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935.3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930.77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903.6</v>
      </c>
      <c r="HG26" s="245"/>
      <c r="HH26" s="92"/>
      <c r="HI26" s="95"/>
      <c r="HJ26" s="71"/>
      <c r="HK26" s="244">
        <f t="shared" si="26"/>
        <v>0</v>
      </c>
      <c r="HN26" s="213"/>
      <c r="HO26" s="15">
        <v>19</v>
      </c>
      <c r="HP26" s="92">
        <v>929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919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898.1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884.5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931.22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913.5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941.65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915.3</v>
      </c>
      <c r="Y27" s="253"/>
      <c r="Z27" s="69"/>
      <c r="AA27" s="70"/>
      <c r="AB27" s="71"/>
      <c r="AC27" s="394">
        <f t="shared" si="8"/>
        <v>0</v>
      </c>
      <c r="AF27" s="106"/>
      <c r="AG27" s="15">
        <v>20</v>
      </c>
      <c r="AH27" s="92">
        <v>917.61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873.6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894.5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930.8</v>
      </c>
      <c r="BM27" s="135"/>
      <c r="BN27" s="92"/>
      <c r="BO27" s="95"/>
      <c r="BP27" s="289"/>
      <c r="BQ27" s="484">
        <f t="shared" si="12"/>
        <v>0</v>
      </c>
      <c r="BR27" s="394"/>
      <c r="BT27" s="106"/>
      <c r="BU27" s="15">
        <v>20</v>
      </c>
      <c r="BV27" s="92">
        <v>933.5</v>
      </c>
      <c r="BW27" s="290"/>
      <c r="BX27" s="92"/>
      <c r="BY27" s="593"/>
      <c r="BZ27" s="291"/>
      <c r="CA27" s="394">
        <f t="shared" si="13"/>
        <v>0</v>
      </c>
      <c r="CD27" s="213"/>
      <c r="CE27" s="15">
        <v>20</v>
      </c>
      <c r="CF27" s="92">
        <v>957.98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907.2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929.86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27">
        <v>918.52</v>
      </c>
      <c r="DK27" s="755"/>
      <c r="DL27" s="727"/>
      <c r="DM27" s="756"/>
      <c r="DN27" s="757"/>
      <c r="DO27" s="399">
        <f t="shared" si="16"/>
        <v>0</v>
      </c>
      <c r="DR27" s="106"/>
      <c r="DS27" s="15">
        <v>20</v>
      </c>
      <c r="DT27" s="92">
        <v>892.7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909.9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901.7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948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901.3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929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939.38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917.2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943.92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892.7</v>
      </c>
      <c r="HG27" s="245"/>
      <c r="HH27" s="92"/>
      <c r="HI27" s="95"/>
      <c r="HJ27" s="71"/>
      <c r="HK27" s="244">
        <f t="shared" si="26"/>
        <v>0</v>
      </c>
      <c r="HN27" s="213"/>
      <c r="HO27" s="15">
        <v>20</v>
      </c>
      <c r="HP27" s="92">
        <v>907.2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883.6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886.3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908.1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960.25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897.2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955.26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/>
      <c r="Z28" s="69"/>
      <c r="AA28" s="70"/>
      <c r="AB28" s="71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/>
      <c r="BX28" s="92"/>
      <c r="BY28" s="593"/>
      <c r="BZ28" s="291"/>
      <c r="CA28" s="394">
        <f t="shared" si="13"/>
        <v>0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885.4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923.5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>
        <v>906.3</v>
      </c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/>
      <c r="HH28" s="92"/>
      <c r="HI28" s="95"/>
      <c r="HJ28" s="71"/>
      <c r="HK28" s="244">
        <f t="shared" si="26"/>
        <v>0</v>
      </c>
      <c r="HN28" s="106"/>
      <c r="HO28" s="15">
        <v>21</v>
      </c>
      <c r="HP28" s="92">
        <v>918.1</v>
      </c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>
        <v>901.7</v>
      </c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916.3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902.6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69"/>
      <c r="AA29" s="70"/>
      <c r="AB29" s="71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92"/>
      <c r="HI29" s="95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0</v>
      </c>
      <c r="S32" s="394"/>
      <c r="X32" s="105">
        <f>SUM(X8:X31)</f>
        <v>19020</v>
      </c>
      <c r="Z32" s="105">
        <f>SUM(Z8:Z31)</f>
        <v>0</v>
      </c>
      <c r="AH32" s="105">
        <f>SUM(AH8:AH31)</f>
        <v>18470.640000000003</v>
      </c>
      <c r="AJ32" s="105">
        <f>SUM(AJ8:AJ31)</f>
        <v>0</v>
      </c>
      <c r="AM32" s="394"/>
      <c r="AR32" s="86">
        <f>SUM(AR8:AR31)</f>
        <v>18956.399999999998</v>
      </c>
      <c r="AT32" s="105">
        <f>SUM(AT8:AT31)</f>
        <v>0</v>
      </c>
      <c r="AZ32" s="75"/>
      <c r="BB32" s="86">
        <f>SUM(BB8:BB31)</f>
        <v>18194.400000000001</v>
      </c>
      <c r="BD32" s="105">
        <f>SUM(BD8:BD31)</f>
        <v>0</v>
      </c>
      <c r="BL32" s="105">
        <f>SUM(BL8:BL31)</f>
        <v>17872.3</v>
      </c>
      <c r="BN32" s="105">
        <f>SUM(BN8:BN31)</f>
        <v>0</v>
      </c>
      <c r="BV32" s="105">
        <f>SUM(BV8:BV31)</f>
        <v>18974.399999999998</v>
      </c>
      <c r="BX32" s="105">
        <f>SUM(BX8:BX31)</f>
        <v>0</v>
      </c>
      <c r="CE32" s="15"/>
      <c r="CF32" s="105">
        <f>SUM(CF8:CF31)</f>
        <v>18944.190000000006</v>
      </c>
      <c r="CH32" s="105">
        <f>SUM(CH8:CH31)</f>
        <v>0</v>
      </c>
      <c r="CP32" s="105">
        <f>SUM(CP8:CP31)</f>
        <v>19003.500000000004</v>
      </c>
      <c r="CR32" s="105">
        <f>SUM(CR8:CR31)</f>
        <v>0</v>
      </c>
      <c r="CZ32" s="105">
        <f>SUM(CZ8:CZ31)</f>
        <v>18566.350000000002</v>
      </c>
      <c r="DB32" s="105">
        <f>SUM(DB8:DB31)</f>
        <v>0</v>
      </c>
      <c r="DJ32" s="105">
        <f>SUM(DJ8:DJ31)</f>
        <v>18234.310000000001</v>
      </c>
      <c r="DL32" s="105">
        <f>SUM(DL8:DL31)</f>
        <v>0</v>
      </c>
      <c r="DT32" s="105">
        <f>SUM(DT8:DT31)</f>
        <v>18795.000000000004</v>
      </c>
      <c r="DV32" s="105">
        <f>SUM(DV8:DV31)</f>
        <v>0</v>
      </c>
      <c r="ED32" s="105">
        <f>SUM(ED8:ED31)</f>
        <v>18876.000000000004</v>
      </c>
      <c r="EF32" s="105">
        <f>SUM(EF8:EF31)</f>
        <v>0</v>
      </c>
      <c r="EN32" s="105">
        <f>SUM(EN8:EN31)</f>
        <v>18910.100000000002</v>
      </c>
      <c r="EP32" s="105">
        <f>SUM(EP8:EP31)</f>
        <v>0</v>
      </c>
      <c r="EX32" s="105">
        <f>SUM(EX8:EX31)</f>
        <v>18567.68</v>
      </c>
      <c r="EZ32" s="105">
        <f>SUM(EZ8:EZ31)</f>
        <v>0</v>
      </c>
      <c r="FH32" s="132">
        <f>SUM(FH8:FH31)</f>
        <v>19127.599999999999</v>
      </c>
      <c r="FJ32" s="105">
        <f>SUM(FJ8:FJ31)</f>
        <v>0</v>
      </c>
      <c r="FR32" s="105">
        <f>SUM(FR8:FR31)</f>
        <v>18968.400000000001</v>
      </c>
      <c r="FS32" s="105"/>
      <c r="FT32" s="105">
        <f>SUM(FT8:FT31)</f>
        <v>0</v>
      </c>
      <c r="FU32" s="75" t="s">
        <v>36</v>
      </c>
      <c r="GB32" s="105">
        <f>SUM(GB8:GB31)</f>
        <v>19025.290000000005</v>
      </c>
      <c r="GD32" s="105">
        <f>SUM(GD8:GD31)</f>
        <v>0</v>
      </c>
      <c r="GL32" s="105">
        <f>SUM(GL8:GL31)</f>
        <v>18305.099999999999</v>
      </c>
      <c r="GN32" s="105">
        <f>SUM(GN8:GN31)</f>
        <v>0</v>
      </c>
      <c r="GV32" s="105">
        <f>SUM(GV8:GV31)</f>
        <v>18823.539999999997</v>
      </c>
      <c r="GX32" s="105">
        <f>SUM(GX8:GX31)</f>
        <v>0</v>
      </c>
      <c r="HF32" s="105">
        <f>SUM(HF8:HF31)</f>
        <v>18927.400000000001</v>
      </c>
      <c r="HH32" s="105">
        <f>SUM(HH8:HH31)</f>
        <v>0</v>
      </c>
      <c r="HP32" s="105">
        <f>SUM(HP8:HP31)</f>
        <v>19103.3</v>
      </c>
      <c r="HR32" s="105">
        <f>SUM(HR8:HR31)</f>
        <v>0</v>
      </c>
      <c r="HZ32" s="105">
        <f>SUM(HZ8:HZ31)</f>
        <v>18971.999999999996</v>
      </c>
      <c r="IB32" s="105">
        <f>SUM(IB8:IB31)</f>
        <v>0</v>
      </c>
      <c r="IJ32" s="105">
        <f>SUM(IJ8:IJ31)</f>
        <v>18915.399999999998</v>
      </c>
      <c r="IL32" s="105">
        <f>SUM(IL8:IL31)</f>
        <v>0</v>
      </c>
      <c r="IT32" s="105">
        <f>SUM(IT8:IT31)</f>
        <v>19000.099999999999</v>
      </c>
      <c r="IV32" s="105">
        <f>SUM(IV8:IV31)</f>
        <v>0</v>
      </c>
      <c r="JD32" s="105">
        <f>SUM(JD8:JD31)</f>
        <v>18876.150000000001</v>
      </c>
      <c r="JF32" s="105">
        <f>SUM(JF8:JF31)</f>
        <v>0</v>
      </c>
      <c r="JN32" s="105">
        <f>SUM(JN8:JN31)</f>
        <v>18958.100000000002</v>
      </c>
      <c r="JP32" s="105">
        <f>SUM(JP8:JP31)</f>
        <v>0</v>
      </c>
      <c r="JX32" s="105">
        <f>SUM(JX8:JX31)</f>
        <v>19080.91</v>
      </c>
      <c r="JZ32" s="105">
        <f>SUM(JZ8:JZ31)</f>
        <v>0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18733.669999999998</v>
      </c>
      <c r="S33" s="394"/>
      <c r="X33" s="261" t="s">
        <v>21</v>
      </c>
      <c r="Y33" s="262"/>
      <c r="Z33" s="141">
        <f>AA5-Z32</f>
        <v>19020</v>
      </c>
      <c r="AH33" s="261" t="s">
        <v>21</v>
      </c>
      <c r="AI33" s="262"/>
      <c r="AJ33" s="217">
        <f>AK5-AJ32</f>
        <v>18470.64</v>
      </c>
      <c r="AM33" s="394"/>
      <c r="AR33" s="261" t="s">
        <v>21</v>
      </c>
      <c r="AS33" s="262"/>
      <c r="AT33" s="141">
        <f>AU5-AT32</f>
        <v>18956.400000000001</v>
      </c>
      <c r="AZ33" s="75"/>
      <c r="BB33" s="261" t="s">
        <v>21</v>
      </c>
      <c r="BC33" s="262"/>
      <c r="BD33" s="141">
        <f>BE5-BD32</f>
        <v>18194.400000000001</v>
      </c>
      <c r="BL33" s="261" t="s">
        <v>21</v>
      </c>
      <c r="BM33" s="262"/>
      <c r="BN33" s="141">
        <f>BL32-BN32</f>
        <v>17872.3</v>
      </c>
      <c r="BV33" s="261" t="s">
        <v>21</v>
      </c>
      <c r="BW33" s="262"/>
      <c r="BX33" s="141">
        <f>BV32-BX32</f>
        <v>18974.399999999998</v>
      </c>
      <c r="CE33" s="15"/>
      <c r="CF33" s="261" t="s">
        <v>21</v>
      </c>
      <c r="CG33" s="262"/>
      <c r="CH33" s="141">
        <f>CF32-CH32</f>
        <v>18944.190000000006</v>
      </c>
      <c r="CP33" s="261" t="s">
        <v>21</v>
      </c>
      <c r="CQ33" s="262"/>
      <c r="CR33" s="141">
        <f>CP32-CR32</f>
        <v>19003.500000000004</v>
      </c>
      <c r="CZ33" s="261" t="s">
        <v>21</v>
      </c>
      <c r="DA33" s="262"/>
      <c r="DB33" s="141">
        <f>CZ32-DB32</f>
        <v>18566.350000000002</v>
      </c>
      <c r="DJ33" s="261" t="s">
        <v>21</v>
      </c>
      <c r="DK33" s="262"/>
      <c r="DL33" s="141">
        <f>DJ32-DL32</f>
        <v>18234.310000000001</v>
      </c>
      <c r="DT33" s="261" t="s">
        <v>21</v>
      </c>
      <c r="DU33" s="262"/>
      <c r="DV33" s="141">
        <f>DT32-DV32</f>
        <v>18795.000000000004</v>
      </c>
      <c r="ED33" s="261" t="s">
        <v>21</v>
      </c>
      <c r="EE33" s="262"/>
      <c r="EF33" s="141">
        <f>ED32-EF32</f>
        <v>18876.000000000004</v>
      </c>
      <c r="EN33" s="261" t="s">
        <v>21</v>
      </c>
      <c r="EO33" s="262"/>
      <c r="EP33" s="141">
        <f>EN32-EP32</f>
        <v>18910.100000000002</v>
      </c>
      <c r="EX33" s="261" t="s">
        <v>21</v>
      </c>
      <c r="EY33" s="262"/>
      <c r="EZ33" s="141">
        <f>EX32-EZ32</f>
        <v>18567.68</v>
      </c>
      <c r="FH33" s="261" t="s">
        <v>21</v>
      </c>
      <c r="FI33" s="262"/>
      <c r="FJ33" s="141">
        <f>FH32-FJ32</f>
        <v>19127.599999999999</v>
      </c>
      <c r="FR33" s="261" t="s">
        <v>21</v>
      </c>
      <c r="FS33" s="262"/>
      <c r="FT33" s="141">
        <f>FR32-FT32</f>
        <v>18968.400000000001</v>
      </c>
      <c r="GB33" s="261" t="s">
        <v>21</v>
      </c>
      <c r="GC33" s="262"/>
      <c r="GD33" s="141">
        <f>GE5-GD32</f>
        <v>19025.29</v>
      </c>
      <c r="GL33" s="261" t="s">
        <v>21</v>
      </c>
      <c r="GM33" s="262"/>
      <c r="GN33" s="141">
        <f>GL32-GN32</f>
        <v>18305.099999999999</v>
      </c>
      <c r="GV33" s="261" t="s">
        <v>21</v>
      </c>
      <c r="GW33" s="262"/>
      <c r="GX33" s="141">
        <f>GV32-GX32</f>
        <v>18823.539999999997</v>
      </c>
      <c r="HF33" s="261" t="s">
        <v>21</v>
      </c>
      <c r="HG33" s="262"/>
      <c r="HH33" s="141">
        <f>HF32-HH32</f>
        <v>18927.400000000001</v>
      </c>
      <c r="HP33" s="261" t="s">
        <v>21</v>
      </c>
      <c r="HQ33" s="262"/>
      <c r="HR33" s="141">
        <f>HP32-HR32</f>
        <v>19103.3</v>
      </c>
      <c r="HZ33" s="261" t="s">
        <v>21</v>
      </c>
      <c r="IA33" s="262"/>
      <c r="IB33" s="141">
        <f>IC5-IB32</f>
        <v>18972</v>
      </c>
      <c r="IJ33" s="261" t="s">
        <v>21</v>
      </c>
      <c r="IK33" s="262"/>
      <c r="IL33" s="141">
        <f>IJ32-IL32</f>
        <v>18915.399999999998</v>
      </c>
      <c r="IT33" s="261" t="s">
        <v>21</v>
      </c>
      <c r="IU33" s="262"/>
      <c r="IV33" s="141">
        <f>IT32-IV32</f>
        <v>19000.099999999999</v>
      </c>
      <c r="JD33" s="261" t="s">
        <v>21</v>
      </c>
      <c r="JE33" s="262"/>
      <c r="JF33" s="141">
        <f>JD32-JF32</f>
        <v>18876.150000000001</v>
      </c>
      <c r="JN33" s="261" t="s">
        <v>21</v>
      </c>
      <c r="JO33" s="262"/>
      <c r="JP33" s="141">
        <f>JN32-JP32</f>
        <v>18958.100000000002</v>
      </c>
      <c r="JX33" s="261" t="s">
        <v>21</v>
      </c>
      <c r="JY33" s="262"/>
      <c r="JZ33" s="141">
        <f>KA5-JZ32</f>
        <v>19080.91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13" t="s">
        <v>21</v>
      </c>
      <c r="RU33" s="1114"/>
      <c r="RV33" s="141">
        <f>SUM(RW5-RV32)</f>
        <v>0</v>
      </c>
      <c r="SC33" s="1113" t="s">
        <v>21</v>
      </c>
      <c r="SD33" s="1114"/>
      <c r="SE33" s="141">
        <f>SUM(SF5-SE32)</f>
        <v>0</v>
      </c>
      <c r="SL33" s="1113" t="s">
        <v>21</v>
      </c>
      <c r="SM33" s="1114"/>
      <c r="SN33" s="217">
        <f>SUM(SO5-SN32)</f>
        <v>0</v>
      </c>
      <c r="SU33" s="1113" t="s">
        <v>21</v>
      </c>
      <c r="SV33" s="1114"/>
      <c r="SW33" s="141">
        <f>SUM(SX5-SW32)</f>
        <v>0</v>
      </c>
      <c r="TD33" s="1113" t="s">
        <v>21</v>
      </c>
      <c r="TE33" s="1114"/>
      <c r="TF33" s="141">
        <f>SUM(TG5-TF32)</f>
        <v>0</v>
      </c>
      <c r="TM33" s="1113" t="s">
        <v>21</v>
      </c>
      <c r="TN33" s="1114"/>
      <c r="TO33" s="141">
        <f>SUM(TP5-TO32)</f>
        <v>0</v>
      </c>
      <c r="TV33" s="1113" t="s">
        <v>21</v>
      </c>
      <c r="TW33" s="1114"/>
      <c r="TX33" s="141">
        <f>SUM(TY5-TX32)</f>
        <v>0</v>
      </c>
      <c r="UE33" s="1113" t="s">
        <v>21</v>
      </c>
      <c r="UF33" s="1114"/>
      <c r="UG33" s="141">
        <f>SUM(UH5-UG32)</f>
        <v>0</v>
      </c>
      <c r="UN33" s="1113" t="s">
        <v>21</v>
      </c>
      <c r="UO33" s="1114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13" t="s">
        <v>21</v>
      </c>
      <c r="VP33" s="1114"/>
      <c r="VQ33" s="141">
        <f>VR5-VQ32</f>
        <v>-22</v>
      </c>
      <c r="VX33" s="1113" t="s">
        <v>21</v>
      </c>
      <c r="VY33" s="1114"/>
      <c r="VZ33" s="141">
        <f>WA5-VZ32</f>
        <v>-22</v>
      </c>
      <c r="WG33" s="1113" t="s">
        <v>21</v>
      </c>
      <c r="WH33" s="1114"/>
      <c r="WI33" s="141">
        <f>WJ5-WI32</f>
        <v>-22</v>
      </c>
      <c r="WP33" s="1113" t="s">
        <v>21</v>
      </c>
      <c r="WQ33" s="1114"/>
      <c r="WR33" s="141">
        <f>WS5-WR32</f>
        <v>-22</v>
      </c>
      <c r="WY33" s="1113" t="s">
        <v>21</v>
      </c>
      <c r="WZ33" s="1114"/>
      <c r="XA33" s="141">
        <f>XB5-XA32</f>
        <v>-22</v>
      </c>
      <c r="XH33" s="1113" t="s">
        <v>21</v>
      </c>
      <c r="XI33" s="1114"/>
      <c r="XJ33" s="141">
        <f>XK5-XJ32</f>
        <v>-22</v>
      </c>
      <c r="XQ33" s="1113" t="s">
        <v>21</v>
      </c>
      <c r="XR33" s="1114"/>
      <c r="XS33" s="141">
        <f>XT5-XS32</f>
        <v>-22</v>
      </c>
      <c r="XZ33" s="1113" t="s">
        <v>21</v>
      </c>
      <c r="YA33" s="1114"/>
      <c r="YB33" s="141">
        <f>YC5-YB32</f>
        <v>-22</v>
      </c>
      <c r="YI33" s="1113" t="s">
        <v>21</v>
      </c>
      <c r="YJ33" s="1114"/>
      <c r="YK33" s="141">
        <f>YL5-YK32</f>
        <v>-22</v>
      </c>
      <c r="YR33" s="1113" t="s">
        <v>21</v>
      </c>
      <c r="YS33" s="1114"/>
      <c r="YT33" s="141">
        <f>YU5-YT32</f>
        <v>-22</v>
      </c>
      <c r="ZA33" s="1113" t="s">
        <v>21</v>
      </c>
      <c r="ZB33" s="1114"/>
      <c r="ZC33" s="141">
        <f>ZD5-ZC32</f>
        <v>-22</v>
      </c>
      <c r="ZJ33" s="1113" t="s">
        <v>21</v>
      </c>
      <c r="ZK33" s="1114"/>
      <c r="ZL33" s="141">
        <f>ZM5-ZL32</f>
        <v>-22</v>
      </c>
      <c r="ZS33" s="1113" t="s">
        <v>21</v>
      </c>
      <c r="ZT33" s="1114"/>
      <c r="ZU33" s="141">
        <f>ZV5-ZU32</f>
        <v>-22</v>
      </c>
      <c r="AAB33" s="1113" t="s">
        <v>21</v>
      </c>
      <c r="AAC33" s="1114"/>
      <c r="AAD33" s="141">
        <f>AAE5-AAD32</f>
        <v>-22</v>
      </c>
      <c r="AAK33" s="1113" t="s">
        <v>21</v>
      </c>
      <c r="AAL33" s="1114"/>
      <c r="AAM33" s="141">
        <f>AAN5-AAM32</f>
        <v>-22</v>
      </c>
      <c r="AAT33" s="1113" t="s">
        <v>21</v>
      </c>
      <c r="AAU33" s="1114"/>
      <c r="AAV33" s="141">
        <f>AAV32-AAT32</f>
        <v>22</v>
      </c>
      <c r="ABC33" s="1113" t="s">
        <v>21</v>
      </c>
      <c r="ABD33" s="1114"/>
      <c r="ABE33" s="141">
        <f>ABF5-ABE32</f>
        <v>-22</v>
      </c>
      <c r="ABL33" s="1113" t="s">
        <v>21</v>
      </c>
      <c r="ABM33" s="1114"/>
      <c r="ABN33" s="141">
        <f>ABO5-ABN32</f>
        <v>-22</v>
      </c>
      <c r="ABU33" s="1113" t="s">
        <v>21</v>
      </c>
      <c r="ABV33" s="1114"/>
      <c r="ABW33" s="141">
        <f>ABX5-ABW32</f>
        <v>-22</v>
      </c>
      <c r="ACD33" s="1113" t="s">
        <v>21</v>
      </c>
      <c r="ACE33" s="1114"/>
      <c r="ACF33" s="141">
        <f>ACG5-ACF32</f>
        <v>-22</v>
      </c>
      <c r="ACM33" s="1113" t="s">
        <v>21</v>
      </c>
      <c r="ACN33" s="1114"/>
      <c r="ACO33" s="141">
        <f>ACP5-ACO32</f>
        <v>-22</v>
      </c>
      <c r="ACV33" s="1113" t="s">
        <v>21</v>
      </c>
      <c r="ACW33" s="1114"/>
      <c r="ACX33" s="141">
        <f>ACY5-ACX32</f>
        <v>-22</v>
      </c>
      <c r="ADE33" s="1113" t="s">
        <v>21</v>
      </c>
      <c r="ADF33" s="1114"/>
      <c r="ADG33" s="141">
        <f>ADH5-ADG32</f>
        <v>-22</v>
      </c>
      <c r="ADN33" s="1113" t="s">
        <v>21</v>
      </c>
      <c r="ADO33" s="1114"/>
      <c r="ADP33" s="141">
        <f>ADQ5-ADP32</f>
        <v>-22</v>
      </c>
      <c r="ADW33" s="1113" t="s">
        <v>21</v>
      </c>
      <c r="ADX33" s="1114"/>
      <c r="ADY33" s="141">
        <f>ADZ5-ADY32</f>
        <v>-22</v>
      </c>
      <c r="AEF33" s="1113" t="s">
        <v>21</v>
      </c>
      <c r="AEG33" s="1114"/>
      <c r="AEH33" s="141">
        <f>AEI5-AEH32</f>
        <v>-22</v>
      </c>
      <c r="AEO33" s="1113" t="s">
        <v>21</v>
      </c>
      <c r="AEP33" s="1114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15" t="s">
        <v>4</v>
      </c>
      <c r="RU34" s="1116"/>
      <c r="RV34" s="49"/>
      <c r="SC34" s="1115" t="s">
        <v>4</v>
      </c>
      <c r="SD34" s="1116"/>
      <c r="SE34" s="49"/>
      <c r="SL34" s="1115" t="s">
        <v>4</v>
      </c>
      <c r="SM34" s="1116"/>
      <c r="SN34" s="49"/>
      <c r="SU34" s="1115" t="s">
        <v>4</v>
      </c>
      <c r="SV34" s="1116"/>
      <c r="SW34" s="49"/>
      <c r="TD34" s="1115" t="s">
        <v>4</v>
      </c>
      <c r="TE34" s="1116"/>
      <c r="TF34" s="49"/>
      <c r="TM34" s="1115" t="s">
        <v>4</v>
      </c>
      <c r="TN34" s="1116"/>
      <c r="TO34" s="49"/>
      <c r="TV34" s="1115" t="s">
        <v>4</v>
      </c>
      <c r="TW34" s="1116"/>
      <c r="TX34" s="49"/>
      <c r="UE34" s="1115" t="s">
        <v>4</v>
      </c>
      <c r="UF34" s="1116"/>
      <c r="UG34" s="49"/>
      <c r="UN34" s="1115" t="s">
        <v>4</v>
      </c>
      <c r="UO34" s="1116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15" t="s">
        <v>4</v>
      </c>
      <c r="VP34" s="1116"/>
      <c r="VQ34" s="49"/>
      <c r="VX34" s="1115" t="s">
        <v>4</v>
      </c>
      <c r="VY34" s="1116"/>
      <c r="VZ34" s="49"/>
      <c r="WG34" s="1115" t="s">
        <v>4</v>
      </c>
      <c r="WH34" s="1116"/>
      <c r="WI34" s="49"/>
      <c r="WP34" s="1115" t="s">
        <v>4</v>
      </c>
      <c r="WQ34" s="1116"/>
      <c r="WR34" s="49"/>
      <c r="WY34" s="1115" t="s">
        <v>4</v>
      </c>
      <c r="WZ34" s="1116"/>
      <c r="XA34" s="49"/>
      <c r="XH34" s="1115" t="s">
        <v>4</v>
      </c>
      <c r="XI34" s="1116"/>
      <c r="XJ34" s="49"/>
      <c r="XQ34" s="1115" t="s">
        <v>4</v>
      </c>
      <c r="XR34" s="1116"/>
      <c r="XS34" s="49"/>
      <c r="XZ34" s="1115" t="s">
        <v>4</v>
      </c>
      <c r="YA34" s="1116"/>
      <c r="YB34" s="49"/>
      <c r="YI34" s="1115" t="s">
        <v>4</v>
      </c>
      <c r="YJ34" s="1116"/>
      <c r="YK34" s="49"/>
      <c r="YR34" s="1115" t="s">
        <v>4</v>
      </c>
      <c r="YS34" s="1116"/>
      <c r="YT34" s="49"/>
      <c r="ZA34" s="1115" t="s">
        <v>4</v>
      </c>
      <c r="ZB34" s="1116"/>
      <c r="ZC34" s="49"/>
      <c r="ZJ34" s="1115" t="s">
        <v>4</v>
      </c>
      <c r="ZK34" s="1116"/>
      <c r="ZL34" s="49"/>
      <c r="ZS34" s="1115" t="s">
        <v>4</v>
      </c>
      <c r="ZT34" s="1116"/>
      <c r="ZU34" s="49"/>
      <c r="AAB34" s="1115" t="s">
        <v>4</v>
      </c>
      <c r="AAC34" s="1116"/>
      <c r="AAD34" s="49"/>
      <c r="AAK34" s="1115" t="s">
        <v>4</v>
      </c>
      <c r="AAL34" s="1116"/>
      <c r="AAM34" s="49"/>
      <c r="AAT34" s="1115" t="s">
        <v>4</v>
      </c>
      <c r="AAU34" s="1116"/>
      <c r="AAV34" s="49"/>
      <c r="ABC34" s="1115" t="s">
        <v>4</v>
      </c>
      <c r="ABD34" s="1116"/>
      <c r="ABE34" s="49"/>
      <c r="ABL34" s="1115" t="s">
        <v>4</v>
      </c>
      <c r="ABM34" s="1116"/>
      <c r="ABN34" s="49"/>
      <c r="ABU34" s="1115" t="s">
        <v>4</v>
      </c>
      <c r="ABV34" s="1116"/>
      <c r="ABW34" s="49"/>
      <c r="ACD34" s="1115" t="s">
        <v>4</v>
      </c>
      <c r="ACE34" s="1116"/>
      <c r="ACF34" s="49"/>
      <c r="ACM34" s="1115" t="s">
        <v>4</v>
      </c>
      <c r="ACN34" s="1116"/>
      <c r="ACO34" s="49"/>
      <c r="ACV34" s="1115" t="s">
        <v>4</v>
      </c>
      <c r="ACW34" s="1116"/>
      <c r="ACX34" s="49"/>
      <c r="ADE34" s="1115" t="s">
        <v>4</v>
      </c>
      <c r="ADF34" s="1116"/>
      <c r="ADG34" s="49"/>
      <c r="ADN34" s="1115" t="s">
        <v>4</v>
      </c>
      <c r="ADO34" s="1116"/>
      <c r="ADP34" s="49"/>
      <c r="ADW34" s="1115" t="s">
        <v>4</v>
      </c>
      <c r="ADX34" s="1116"/>
      <c r="ADY34" s="49"/>
      <c r="AEF34" s="1115" t="s">
        <v>4</v>
      </c>
      <c r="AEG34" s="1116"/>
      <c r="AEH34" s="49"/>
      <c r="AEO34" s="1115" t="s">
        <v>4</v>
      </c>
      <c r="AEP34" s="1116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8"/>
      <c r="B1" s="1108"/>
      <c r="C1" s="1108"/>
      <c r="D1" s="1108"/>
      <c r="E1" s="1108"/>
      <c r="F1" s="1108"/>
      <c r="G1" s="110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32"/>
      <c r="B5" s="1143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32"/>
      <c r="B6" s="114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13" t="s">
        <v>21</v>
      </c>
      <c r="E32" s="111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13" t="s">
        <v>21</v>
      </c>
      <c r="E29" s="1114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3" t="s">
        <v>21</v>
      </c>
      <c r="E32" s="1114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19" t="s">
        <v>329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32" t="s">
        <v>98</v>
      </c>
      <c r="B5" s="1134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32"/>
      <c r="B6" s="1134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7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222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246</v>
      </c>
      <c r="H17" s="331">
        <v>61</v>
      </c>
      <c r="I17" s="132">
        <f t="shared" si="1"/>
        <v>503.87999999999977</v>
      </c>
    </row>
    <row r="18" spans="1:9" x14ac:dyDescent="0.25">
      <c r="B18" s="903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297</v>
      </c>
      <c r="H18" s="331">
        <v>61</v>
      </c>
      <c r="I18" s="875">
        <f t="shared" si="1"/>
        <v>473.93999999999977</v>
      </c>
    </row>
    <row r="19" spans="1:9" x14ac:dyDescent="0.25">
      <c r="B19" s="417">
        <f t="shared" si="3"/>
        <v>15</v>
      </c>
      <c r="C19" s="73"/>
      <c r="D19" s="889">
        <v>0</v>
      </c>
      <c r="E19" s="901"/>
      <c r="F19" s="902">
        <f t="shared" si="0"/>
        <v>0</v>
      </c>
      <c r="G19" s="891"/>
      <c r="H19" s="892"/>
      <c r="I19" s="132">
        <f t="shared" si="1"/>
        <v>473.93999999999977</v>
      </c>
    </row>
    <row r="20" spans="1:9" x14ac:dyDescent="0.25">
      <c r="B20" s="417">
        <f t="shared" si="3"/>
        <v>15</v>
      </c>
      <c r="C20" s="73"/>
      <c r="D20" s="889">
        <v>0</v>
      </c>
      <c r="E20" s="901"/>
      <c r="F20" s="902">
        <f t="shared" si="0"/>
        <v>0</v>
      </c>
      <c r="G20" s="891"/>
      <c r="H20" s="892"/>
      <c r="I20" s="132">
        <f t="shared" si="1"/>
        <v>473.93999999999977</v>
      </c>
    </row>
    <row r="21" spans="1:9" x14ac:dyDescent="0.25">
      <c r="B21" s="417">
        <f t="shared" si="3"/>
        <v>15</v>
      </c>
      <c r="C21" s="73"/>
      <c r="D21" s="889">
        <v>0</v>
      </c>
      <c r="E21" s="901"/>
      <c r="F21" s="902">
        <f t="shared" si="0"/>
        <v>0</v>
      </c>
      <c r="G21" s="891"/>
      <c r="H21" s="892"/>
      <c r="I21" s="132">
        <f t="shared" si="1"/>
        <v>473.93999999999977</v>
      </c>
    </row>
    <row r="22" spans="1:9" x14ac:dyDescent="0.25">
      <c r="B22" s="417">
        <f t="shared" si="3"/>
        <v>15</v>
      </c>
      <c r="C22" s="73"/>
      <c r="D22" s="889">
        <v>0</v>
      </c>
      <c r="E22" s="901"/>
      <c r="F22" s="902">
        <f t="shared" si="0"/>
        <v>0</v>
      </c>
      <c r="G22" s="891"/>
      <c r="H22" s="892"/>
      <c r="I22" s="132">
        <f t="shared" si="1"/>
        <v>473.93999999999977</v>
      </c>
    </row>
    <row r="23" spans="1:9" x14ac:dyDescent="0.25">
      <c r="B23" s="417">
        <f t="shared" si="3"/>
        <v>15</v>
      </c>
      <c r="C23" s="15"/>
      <c r="D23" s="889">
        <v>0</v>
      </c>
      <c r="E23" s="901"/>
      <c r="F23" s="902">
        <f t="shared" si="0"/>
        <v>0</v>
      </c>
      <c r="G23" s="891"/>
      <c r="H23" s="892"/>
      <c r="I23" s="132">
        <f t="shared" si="1"/>
        <v>473.93999999999977</v>
      </c>
    </row>
    <row r="24" spans="1:9" x14ac:dyDescent="0.25">
      <c r="B24" s="417">
        <f t="shared" si="3"/>
        <v>15</v>
      </c>
      <c r="C24" s="15"/>
      <c r="D24" s="889">
        <v>0</v>
      </c>
      <c r="E24" s="901"/>
      <c r="F24" s="902">
        <f t="shared" si="0"/>
        <v>0</v>
      </c>
      <c r="G24" s="891"/>
      <c r="H24" s="892"/>
      <c r="I24" s="132">
        <f t="shared" si="1"/>
        <v>473.93999999999977</v>
      </c>
    </row>
    <row r="25" spans="1:9" x14ac:dyDescent="0.25">
      <c r="B25" s="417">
        <f t="shared" si="3"/>
        <v>15</v>
      </c>
      <c r="C25" s="15"/>
      <c r="D25" s="889">
        <v>0</v>
      </c>
      <c r="E25" s="901"/>
      <c r="F25" s="902">
        <f t="shared" si="0"/>
        <v>0</v>
      </c>
      <c r="G25" s="891"/>
      <c r="H25" s="892"/>
      <c r="I25" s="132">
        <f t="shared" si="1"/>
        <v>473.93999999999977</v>
      </c>
    </row>
    <row r="26" spans="1:9" ht="15.75" thickBot="1" x14ac:dyDescent="0.3">
      <c r="A26" s="121"/>
      <c r="B26" s="417">
        <f t="shared" si="3"/>
        <v>15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13" t="s">
        <v>21</v>
      </c>
      <c r="E29" s="1114"/>
      <c r="F29" s="141">
        <f>E5+E6-F27+E7+E4</f>
        <v>473.93999999999994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27"/>
      <c r="B6" s="1144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27"/>
      <c r="B7" s="1145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13" t="s">
        <v>21</v>
      </c>
      <c r="E30" s="1114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zoomScaleNormal="100" workbookViewId="0">
      <pane ySplit="8" topLeftCell="A36" activePane="bottomLeft" state="frozen"/>
      <selection pane="bottomLeft" activeCell="C44" sqref="C4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146" t="s">
        <v>330</v>
      </c>
      <c r="B1" s="1146"/>
      <c r="C1" s="1146"/>
      <c r="D1" s="1146"/>
      <c r="E1" s="1146"/>
      <c r="F1" s="1146"/>
      <c r="G1" s="1146"/>
      <c r="H1" s="1146"/>
      <c r="I1" s="1146"/>
      <c r="J1" s="1146"/>
      <c r="K1" s="481">
        <v>1</v>
      </c>
      <c r="M1" s="1146" t="str">
        <f>A1</f>
        <v>INVENTARIO   DEL MES DE    OCRUBRE   2022</v>
      </c>
      <c r="N1" s="1146"/>
      <c r="O1" s="1146"/>
      <c r="P1" s="1146"/>
      <c r="Q1" s="1146"/>
      <c r="R1" s="1146"/>
      <c r="S1" s="1146"/>
      <c r="T1" s="1146"/>
      <c r="U1" s="1146"/>
      <c r="V1" s="1146"/>
      <c r="W1" s="481">
        <v>2</v>
      </c>
      <c r="Y1" s="1149" t="s">
        <v>345</v>
      </c>
      <c r="Z1" s="1149"/>
      <c r="AA1" s="1149"/>
      <c r="AB1" s="1149"/>
      <c r="AC1" s="1149"/>
      <c r="AD1" s="1149"/>
      <c r="AE1" s="1149"/>
      <c r="AF1" s="1149"/>
      <c r="AG1" s="1149"/>
      <c r="AH1" s="1149"/>
      <c r="AI1" s="481">
        <v>3</v>
      </c>
      <c r="AK1" s="1149" t="s">
        <v>345</v>
      </c>
      <c r="AL1" s="1149"/>
      <c r="AM1" s="1149"/>
      <c r="AN1" s="1149"/>
      <c r="AO1" s="1149"/>
      <c r="AP1" s="1149"/>
      <c r="AQ1" s="1149"/>
      <c r="AR1" s="1149"/>
      <c r="AS1" s="1149"/>
      <c r="AT1" s="1149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/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  <c r="AL4" s="242"/>
      <c r="AM4" s="415"/>
      <c r="AN4" s="135"/>
      <c r="AO4" s="132"/>
      <c r="AP4" s="73"/>
      <c r="AQ4" s="379"/>
    </row>
    <row r="5" spans="1:47" ht="15.75" customHeight="1" thickTop="1" x14ac:dyDescent="0.25">
      <c r="A5" s="1147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147" t="s">
        <v>212</v>
      </c>
      <c r="N5" s="73" t="s">
        <v>48</v>
      </c>
      <c r="O5" s="552">
        <v>85</v>
      </c>
      <c r="P5" s="135">
        <v>44842</v>
      </c>
      <c r="Q5" s="875">
        <v>5012.16</v>
      </c>
      <c r="R5" s="881">
        <v>184</v>
      </c>
      <c r="S5" s="47">
        <f>R115</f>
        <v>0</v>
      </c>
      <c r="T5" s="154">
        <f>Q5+Q6-S5+Q4</f>
        <v>5012.16</v>
      </c>
      <c r="Y5" s="1147" t="s">
        <v>212</v>
      </c>
      <c r="Z5" s="73" t="s">
        <v>48</v>
      </c>
      <c r="AA5" s="946">
        <v>90</v>
      </c>
      <c r="AB5" s="748">
        <v>44866</v>
      </c>
      <c r="AC5" s="721">
        <v>5012.16</v>
      </c>
      <c r="AD5" s="743">
        <v>184</v>
      </c>
      <c r="AE5" s="47">
        <f>AD115</f>
        <v>0</v>
      </c>
      <c r="AF5" s="154">
        <f>AC5+AC6-AE5+AC4</f>
        <v>5012.16</v>
      </c>
      <c r="AK5" s="1147" t="s">
        <v>98</v>
      </c>
      <c r="AL5" s="73" t="s">
        <v>48</v>
      </c>
      <c r="AM5" s="946">
        <v>92</v>
      </c>
      <c r="AN5" s="748">
        <v>44870</v>
      </c>
      <c r="AO5" s="721">
        <v>5008.4799999999996</v>
      </c>
      <c r="AP5" s="743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148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148"/>
      <c r="N6" s="688" t="s">
        <v>149</v>
      </c>
      <c r="O6" s="156"/>
      <c r="P6" s="135"/>
      <c r="Q6" s="78"/>
      <c r="R6" s="62"/>
      <c r="Y6" s="1148"/>
      <c r="Z6" s="688" t="s">
        <v>149</v>
      </c>
      <c r="AA6" s="947"/>
      <c r="AB6" s="748"/>
      <c r="AC6" s="906"/>
      <c r="AD6" s="948"/>
      <c r="AK6" s="1148"/>
      <c r="AL6" s="688" t="s">
        <v>149</v>
      </c>
      <c r="AM6" s="947"/>
      <c r="AN6" s="748"/>
      <c r="AO6" s="906"/>
      <c r="AP6" s="948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6" t="s">
        <v>59</v>
      </c>
      <c r="V8" s="846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6" t="s">
        <v>59</v>
      </c>
      <c r="AH8" s="916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6" t="s">
        <v>59</v>
      </c>
      <c r="AT8" s="916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17937.98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/>
      <c r="P9" s="297">
        <f>O9*N9</f>
        <v>0</v>
      </c>
      <c r="Q9" s="741"/>
      <c r="R9" s="69">
        <f>P9</f>
        <v>0</v>
      </c>
      <c r="S9" s="70"/>
      <c r="T9" s="71"/>
      <c r="U9" s="435">
        <f>Q5-R9+Q4+Q6+Q7</f>
        <v>5012.16</v>
      </c>
      <c r="V9" s="436">
        <f>R5-O9+R4+R6+R7</f>
        <v>184</v>
      </c>
      <c r="W9" s="437">
        <f>R9*T9</f>
        <v>0</v>
      </c>
      <c r="Y9" s="55" t="s">
        <v>32</v>
      </c>
      <c r="Z9">
        <v>27.22</v>
      </c>
      <c r="AA9" s="15"/>
      <c r="AB9" s="297">
        <f>AA9*Z9</f>
        <v>0</v>
      </c>
      <c r="AC9" s="741"/>
      <c r="AD9" s="69">
        <f>AB9</f>
        <v>0</v>
      </c>
      <c r="AE9" s="70"/>
      <c r="AF9" s="71"/>
      <c r="AG9" s="435">
        <f>AC5-AD9+AC4+AC6+AC7</f>
        <v>5012.16</v>
      </c>
      <c r="AH9" s="436">
        <f>AD5-AA9+AD4+AD6+AD7</f>
        <v>184</v>
      </c>
      <c r="AI9" s="437">
        <f>AD9*AF9</f>
        <v>0</v>
      </c>
      <c r="AK9" s="55" t="s">
        <v>32</v>
      </c>
      <c r="AL9">
        <v>27.22</v>
      </c>
      <c r="AM9" s="15"/>
      <c r="AN9" s="297">
        <f>AM9*AL9</f>
        <v>0</v>
      </c>
      <c r="AO9" s="741"/>
      <c r="AP9" s="69">
        <f>AN9</f>
        <v>0</v>
      </c>
      <c r="AQ9" s="70"/>
      <c r="AR9" s="71"/>
      <c r="AS9" s="435">
        <f>AO5-AP9+AO4+AO6+AO7</f>
        <v>5008.4799999999996</v>
      </c>
      <c r="AT9" s="436">
        <f>AP5-AM9+AP4+AP6+AP7</f>
        <v>184</v>
      </c>
      <c r="AU9" s="437">
        <f>AP9*AR9</f>
        <v>0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5">
        <f>I9-F10-2.52</f>
        <v>16628.899999999998</v>
      </c>
      <c r="J10" s="884">
        <f>J9-C10</f>
        <v>611</v>
      </c>
      <c r="K10" s="440">
        <f t="shared" ref="K10:K73" si="0">F10*H10</f>
        <v>109751.03999999999</v>
      </c>
      <c r="M10" s="558"/>
      <c r="N10">
        <v>27.22</v>
      </c>
      <c r="O10" s="15"/>
      <c r="P10" s="740">
        <f>O10*N10</f>
        <v>0</v>
      </c>
      <c r="Q10" s="246"/>
      <c r="R10" s="69">
        <f>P10</f>
        <v>0</v>
      </c>
      <c r="S10" s="70"/>
      <c r="T10" s="71"/>
      <c r="U10" s="438">
        <f>U9-R10</f>
        <v>5012.16</v>
      </c>
      <c r="V10" s="439">
        <f>V9-O10</f>
        <v>184</v>
      </c>
      <c r="W10" s="440">
        <f t="shared" ref="W10:W73" si="1">R10*T10</f>
        <v>0</v>
      </c>
      <c r="Y10" s="558"/>
      <c r="Z10">
        <v>27.22</v>
      </c>
      <c r="AA10" s="15"/>
      <c r="AB10" s="740">
        <f>AA10*Z10</f>
        <v>0</v>
      </c>
      <c r="AC10" s="246"/>
      <c r="AD10" s="69">
        <f>AB10</f>
        <v>0</v>
      </c>
      <c r="AE10" s="70"/>
      <c r="AF10" s="71"/>
      <c r="AG10" s="438">
        <f>AG9-AD10</f>
        <v>5012.16</v>
      </c>
      <c r="AH10" s="439">
        <f>AH9-AA10</f>
        <v>184</v>
      </c>
      <c r="AI10" s="440">
        <f t="shared" ref="AI10:AI73" si="2">AD10*AF10</f>
        <v>0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5008.4799999999996</v>
      </c>
      <c r="AT10" s="439">
        <f>AT9-AM10</f>
        <v>184</v>
      </c>
      <c r="AU10" s="440">
        <f t="shared" ref="AU10:AU73" si="3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4">C11*B11</f>
        <v>27.22</v>
      </c>
      <c r="E11" s="770">
        <v>44837</v>
      </c>
      <c r="F11" s="541">
        <f t="shared" ref="F11:F72" si="5">D11</f>
        <v>27.22</v>
      </c>
      <c r="G11" s="330" t="s">
        <v>221</v>
      </c>
      <c r="H11" s="331">
        <v>79</v>
      </c>
      <c r="I11" s="438">
        <f t="shared" ref="I11:I74" si="6">I10-F11</f>
        <v>16601.679999999997</v>
      </c>
      <c r="J11" s="439">
        <f t="shared" ref="J11" si="7">J10-C11</f>
        <v>610</v>
      </c>
      <c r="K11" s="440">
        <f t="shared" si="0"/>
        <v>2150.38</v>
      </c>
      <c r="M11" s="559"/>
      <c r="N11">
        <v>27.22</v>
      </c>
      <c r="O11" s="15"/>
      <c r="P11" s="297">
        <f t="shared" ref="P11:P74" si="8">O11*N11</f>
        <v>0</v>
      </c>
      <c r="Q11" s="245"/>
      <c r="R11" s="69">
        <f t="shared" ref="R11:R74" si="9">P11</f>
        <v>0</v>
      </c>
      <c r="S11" s="70"/>
      <c r="T11" s="71"/>
      <c r="U11" s="438">
        <f t="shared" ref="U11:U74" si="10">U10-R11</f>
        <v>5012.16</v>
      </c>
      <c r="V11" s="439">
        <f t="shared" ref="V11" si="11">V10-O11</f>
        <v>184</v>
      </c>
      <c r="W11" s="440">
        <f t="shared" si="1"/>
        <v>0</v>
      </c>
      <c r="Y11" s="559"/>
      <c r="Z11">
        <v>27.22</v>
      </c>
      <c r="AA11" s="15"/>
      <c r="AB11" s="297">
        <f t="shared" ref="AB11:AB74" si="12">AA11*Z11</f>
        <v>0</v>
      </c>
      <c r="AC11" s="245"/>
      <c r="AD11" s="69">
        <f t="shared" ref="AD11:AD74" si="13">AB11</f>
        <v>0</v>
      </c>
      <c r="AE11" s="70"/>
      <c r="AF11" s="71"/>
      <c r="AG11" s="438">
        <f t="shared" ref="AG11:AG74" si="14">AG10-AD11</f>
        <v>5012.16</v>
      </c>
      <c r="AH11" s="439">
        <f t="shared" ref="AH11" si="15">AH10-AA11</f>
        <v>184</v>
      </c>
      <c r="AI11" s="440">
        <f t="shared" si="2"/>
        <v>0</v>
      </c>
      <c r="AK11" s="559"/>
      <c r="AL11">
        <v>27.22</v>
      </c>
      <c r="AM11" s="15"/>
      <c r="AN11" s="297">
        <f t="shared" ref="AN11:AN74" si="16">AM11*AL11</f>
        <v>0</v>
      </c>
      <c r="AO11" s="245"/>
      <c r="AP11" s="69">
        <f t="shared" ref="AP11:AP74" si="17">AN11</f>
        <v>0</v>
      </c>
      <c r="AQ11" s="70"/>
      <c r="AR11" s="71"/>
      <c r="AS11" s="438">
        <f t="shared" ref="AS11:AS74" si="18">AS10-AP11</f>
        <v>5008.4799999999996</v>
      </c>
      <c r="AT11" s="439">
        <f t="shared" ref="AT11" si="19">AT10-AM11</f>
        <v>184</v>
      </c>
      <c r="AU11" s="440">
        <f t="shared" si="3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4"/>
        <v>653.28</v>
      </c>
      <c r="E12" s="770">
        <v>44839</v>
      </c>
      <c r="F12" s="541">
        <f t="shared" si="5"/>
        <v>653.28</v>
      </c>
      <c r="G12" s="330" t="s">
        <v>227</v>
      </c>
      <c r="H12" s="331">
        <v>79</v>
      </c>
      <c r="I12" s="438">
        <f t="shared" si="6"/>
        <v>15948.399999999996</v>
      </c>
      <c r="J12" s="439">
        <f>J11-C12</f>
        <v>586</v>
      </c>
      <c r="K12" s="440">
        <f t="shared" si="0"/>
        <v>51609.119999999995</v>
      </c>
      <c r="M12" s="55" t="s">
        <v>33</v>
      </c>
      <c r="N12">
        <v>27.22</v>
      </c>
      <c r="O12" s="15"/>
      <c r="P12" s="297">
        <f t="shared" si="8"/>
        <v>0</v>
      </c>
      <c r="Q12" s="245"/>
      <c r="R12" s="69">
        <f t="shared" si="9"/>
        <v>0</v>
      </c>
      <c r="S12" s="70"/>
      <c r="T12" s="71"/>
      <c r="U12" s="438">
        <f t="shared" si="10"/>
        <v>5012.16</v>
      </c>
      <c r="V12" s="439">
        <f>V11-O12</f>
        <v>184</v>
      </c>
      <c r="W12" s="440">
        <f t="shared" si="1"/>
        <v>0</v>
      </c>
      <c r="Y12" s="55" t="s">
        <v>33</v>
      </c>
      <c r="Z12">
        <v>27.22</v>
      </c>
      <c r="AA12" s="15"/>
      <c r="AB12" s="297">
        <f t="shared" si="12"/>
        <v>0</v>
      </c>
      <c r="AC12" s="245"/>
      <c r="AD12" s="69">
        <f t="shared" si="13"/>
        <v>0</v>
      </c>
      <c r="AE12" s="70"/>
      <c r="AF12" s="71"/>
      <c r="AG12" s="438">
        <f t="shared" si="14"/>
        <v>5012.16</v>
      </c>
      <c r="AH12" s="439">
        <f>AH11-AA12</f>
        <v>184</v>
      </c>
      <c r="AI12" s="440">
        <f t="shared" si="2"/>
        <v>0</v>
      </c>
      <c r="AK12" s="55" t="s">
        <v>33</v>
      </c>
      <c r="AL12">
        <v>27.22</v>
      </c>
      <c r="AM12" s="15"/>
      <c r="AN12" s="297">
        <f t="shared" si="16"/>
        <v>0</v>
      </c>
      <c r="AO12" s="245"/>
      <c r="AP12" s="69">
        <f t="shared" si="17"/>
        <v>0</v>
      </c>
      <c r="AQ12" s="70"/>
      <c r="AR12" s="71"/>
      <c r="AS12" s="438">
        <f t="shared" si="18"/>
        <v>5008.4799999999996</v>
      </c>
      <c r="AT12" s="439">
        <f>AT11-AM12</f>
        <v>184</v>
      </c>
      <c r="AU12" s="440">
        <f t="shared" si="3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4"/>
        <v>653.28</v>
      </c>
      <c r="E13" s="770">
        <v>44840</v>
      </c>
      <c r="F13" s="541">
        <f t="shared" si="5"/>
        <v>653.28</v>
      </c>
      <c r="G13" s="330" t="s">
        <v>233</v>
      </c>
      <c r="H13" s="331">
        <v>79</v>
      </c>
      <c r="I13" s="438">
        <f t="shared" si="6"/>
        <v>15295.119999999995</v>
      </c>
      <c r="J13" s="439">
        <f t="shared" ref="J13:J76" si="20">J12-C13</f>
        <v>562</v>
      </c>
      <c r="K13" s="440">
        <f t="shared" si="0"/>
        <v>51609.119999999995</v>
      </c>
      <c r="M13" s="414"/>
      <c r="N13">
        <v>27.22</v>
      </c>
      <c r="O13" s="15"/>
      <c r="P13" s="297">
        <f t="shared" si="8"/>
        <v>0</v>
      </c>
      <c r="Q13" s="245"/>
      <c r="R13" s="69">
        <f t="shared" si="9"/>
        <v>0</v>
      </c>
      <c r="S13" s="70"/>
      <c r="T13" s="71"/>
      <c r="U13" s="438">
        <f t="shared" si="10"/>
        <v>5012.16</v>
      </c>
      <c r="V13" s="439">
        <f t="shared" ref="V13:V76" si="21">V12-O13</f>
        <v>184</v>
      </c>
      <c r="W13" s="440">
        <f t="shared" si="1"/>
        <v>0</v>
      </c>
      <c r="Y13" s="414"/>
      <c r="Z13">
        <v>27.22</v>
      </c>
      <c r="AA13" s="15"/>
      <c r="AB13" s="297">
        <f t="shared" si="12"/>
        <v>0</v>
      </c>
      <c r="AC13" s="245"/>
      <c r="AD13" s="69">
        <f t="shared" si="13"/>
        <v>0</v>
      </c>
      <c r="AE13" s="70"/>
      <c r="AF13" s="71"/>
      <c r="AG13" s="438">
        <f t="shared" si="14"/>
        <v>5012.16</v>
      </c>
      <c r="AH13" s="439">
        <f t="shared" ref="AH13:AH76" si="22">AH12-AA13</f>
        <v>184</v>
      </c>
      <c r="AI13" s="440">
        <f t="shared" si="2"/>
        <v>0</v>
      </c>
      <c r="AK13" s="414"/>
      <c r="AL13">
        <v>27.22</v>
      </c>
      <c r="AM13" s="15"/>
      <c r="AN13" s="297">
        <f t="shared" si="16"/>
        <v>0</v>
      </c>
      <c r="AO13" s="245"/>
      <c r="AP13" s="69">
        <f t="shared" si="17"/>
        <v>0</v>
      </c>
      <c r="AQ13" s="70"/>
      <c r="AR13" s="71"/>
      <c r="AS13" s="438">
        <f t="shared" si="18"/>
        <v>5008.4799999999996</v>
      </c>
      <c r="AT13" s="439">
        <f t="shared" ref="AT13:AT76" si="23">AT12-AM13</f>
        <v>184</v>
      </c>
      <c r="AU13" s="440">
        <f t="shared" si="3"/>
        <v>0</v>
      </c>
    </row>
    <row r="14" spans="1:47" x14ac:dyDescent="0.25">
      <c r="A14" s="414"/>
      <c r="B14">
        <v>27.22</v>
      </c>
      <c r="C14" s="15">
        <v>6</v>
      </c>
      <c r="D14" s="772">
        <f t="shared" si="4"/>
        <v>163.32</v>
      </c>
      <c r="E14" s="770">
        <v>44842</v>
      </c>
      <c r="F14" s="541">
        <f t="shared" si="5"/>
        <v>163.32</v>
      </c>
      <c r="G14" s="330" t="s">
        <v>240</v>
      </c>
      <c r="H14" s="331">
        <v>87</v>
      </c>
      <c r="I14" s="438">
        <f t="shared" si="6"/>
        <v>15131.799999999996</v>
      </c>
      <c r="J14" s="439">
        <f t="shared" si="20"/>
        <v>556</v>
      </c>
      <c r="K14" s="440">
        <f t="shared" si="0"/>
        <v>14208.84</v>
      </c>
      <c r="M14" s="414"/>
      <c r="N14">
        <v>27.22</v>
      </c>
      <c r="O14" s="15"/>
      <c r="P14" s="297">
        <f t="shared" si="8"/>
        <v>0</v>
      </c>
      <c r="Q14" s="245"/>
      <c r="R14" s="69">
        <f t="shared" si="9"/>
        <v>0</v>
      </c>
      <c r="S14" s="70"/>
      <c r="T14" s="71"/>
      <c r="U14" s="438">
        <f t="shared" si="10"/>
        <v>5012.16</v>
      </c>
      <c r="V14" s="439">
        <f t="shared" si="21"/>
        <v>184</v>
      </c>
      <c r="W14" s="440">
        <f t="shared" si="1"/>
        <v>0</v>
      </c>
      <c r="Y14" s="414"/>
      <c r="Z14">
        <v>27.22</v>
      </c>
      <c r="AA14" s="15"/>
      <c r="AB14" s="297">
        <f t="shared" si="12"/>
        <v>0</v>
      </c>
      <c r="AC14" s="245"/>
      <c r="AD14" s="69">
        <f t="shared" si="13"/>
        <v>0</v>
      </c>
      <c r="AE14" s="70"/>
      <c r="AF14" s="71"/>
      <c r="AG14" s="438">
        <f t="shared" si="14"/>
        <v>5012.16</v>
      </c>
      <c r="AH14" s="439">
        <f t="shared" si="22"/>
        <v>184</v>
      </c>
      <c r="AI14" s="440">
        <f t="shared" si="2"/>
        <v>0</v>
      </c>
      <c r="AK14" s="414"/>
      <c r="AL14">
        <v>27.22</v>
      </c>
      <c r="AM14" s="15"/>
      <c r="AN14" s="297">
        <f t="shared" si="16"/>
        <v>0</v>
      </c>
      <c r="AO14" s="245"/>
      <c r="AP14" s="69">
        <f t="shared" si="17"/>
        <v>0</v>
      </c>
      <c r="AQ14" s="70"/>
      <c r="AR14" s="71"/>
      <c r="AS14" s="438">
        <f t="shared" si="18"/>
        <v>5008.4799999999996</v>
      </c>
      <c r="AT14" s="439">
        <f t="shared" si="23"/>
        <v>184</v>
      </c>
      <c r="AU14" s="440">
        <f t="shared" si="3"/>
        <v>0</v>
      </c>
    </row>
    <row r="15" spans="1:47" x14ac:dyDescent="0.25">
      <c r="A15" s="414"/>
      <c r="B15">
        <v>27.22</v>
      </c>
      <c r="C15" s="15">
        <v>1</v>
      </c>
      <c r="D15" s="772">
        <f t="shared" si="4"/>
        <v>27.22</v>
      </c>
      <c r="E15" s="770">
        <v>44842</v>
      </c>
      <c r="F15" s="541">
        <f t="shared" si="5"/>
        <v>27.22</v>
      </c>
      <c r="G15" s="330" t="s">
        <v>241</v>
      </c>
      <c r="H15" s="331">
        <v>87</v>
      </c>
      <c r="I15" s="438">
        <f t="shared" si="6"/>
        <v>15104.579999999996</v>
      </c>
      <c r="J15" s="439">
        <f t="shared" si="20"/>
        <v>555</v>
      </c>
      <c r="K15" s="440">
        <f t="shared" si="0"/>
        <v>2368.14</v>
      </c>
      <c r="M15" s="414"/>
      <c r="N15">
        <v>27.22</v>
      </c>
      <c r="O15" s="15"/>
      <c r="P15" s="297">
        <f t="shared" si="8"/>
        <v>0</v>
      </c>
      <c r="Q15" s="245"/>
      <c r="R15" s="69">
        <f t="shared" si="9"/>
        <v>0</v>
      </c>
      <c r="S15" s="70"/>
      <c r="T15" s="71"/>
      <c r="U15" s="438">
        <f t="shared" si="10"/>
        <v>5012.16</v>
      </c>
      <c r="V15" s="439">
        <f t="shared" si="21"/>
        <v>184</v>
      </c>
      <c r="W15" s="440">
        <f t="shared" si="1"/>
        <v>0</v>
      </c>
      <c r="Y15" s="414"/>
      <c r="Z15">
        <v>27.22</v>
      </c>
      <c r="AA15" s="15"/>
      <c r="AB15" s="297">
        <f t="shared" si="12"/>
        <v>0</v>
      </c>
      <c r="AC15" s="245"/>
      <c r="AD15" s="69">
        <f t="shared" si="13"/>
        <v>0</v>
      </c>
      <c r="AE15" s="70"/>
      <c r="AF15" s="71"/>
      <c r="AG15" s="438">
        <f t="shared" si="14"/>
        <v>5012.16</v>
      </c>
      <c r="AH15" s="439">
        <f t="shared" si="22"/>
        <v>184</v>
      </c>
      <c r="AI15" s="440">
        <f t="shared" si="2"/>
        <v>0</v>
      </c>
      <c r="AK15" s="414"/>
      <c r="AL15">
        <v>27.22</v>
      </c>
      <c r="AM15" s="15"/>
      <c r="AN15" s="297">
        <f t="shared" si="16"/>
        <v>0</v>
      </c>
      <c r="AO15" s="245"/>
      <c r="AP15" s="69">
        <f t="shared" si="17"/>
        <v>0</v>
      </c>
      <c r="AQ15" s="70"/>
      <c r="AR15" s="71"/>
      <c r="AS15" s="438">
        <f t="shared" si="18"/>
        <v>5008.4799999999996</v>
      </c>
      <c r="AT15" s="439">
        <f t="shared" si="23"/>
        <v>184</v>
      </c>
      <c r="AU15" s="440">
        <f t="shared" si="3"/>
        <v>0</v>
      </c>
    </row>
    <row r="16" spans="1:47" x14ac:dyDescent="0.25">
      <c r="A16" s="414"/>
      <c r="B16">
        <v>27.22</v>
      </c>
      <c r="C16" s="15">
        <v>5</v>
      </c>
      <c r="D16" s="772">
        <f t="shared" si="4"/>
        <v>136.1</v>
      </c>
      <c r="E16" s="770">
        <v>44842</v>
      </c>
      <c r="F16" s="541">
        <f t="shared" si="5"/>
        <v>136.1</v>
      </c>
      <c r="G16" s="330" t="s">
        <v>244</v>
      </c>
      <c r="H16" s="331">
        <v>87</v>
      </c>
      <c r="I16" s="438">
        <f t="shared" si="6"/>
        <v>14968.479999999996</v>
      </c>
      <c r="J16" s="439">
        <f t="shared" si="20"/>
        <v>550</v>
      </c>
      <c r="K16" s="440">
        <f t="shared" si="0"/>
        <v>11840.699999999999</v>
      </c>
      <c r="M16" s="414"/>
      <c r="N16">
        <v>27.22</v>
      </c>
      <c r="O16" s="15"/>
      <c r="P16" s="297">
        <f t="shared" si="8"/>
        <v>0</v>
      </c>
      <c r="Q16" s="245"/>
      <c r="R16" s="69">
        <f t="shared" si="9"/>
        <v>0</v>
      </c>
      <c r="S16" s="70"/>
      <c r="T16" s="71"/>
      <c r="U16" s="438">
        <f t="shared" si="10"/>
        <v>5012.16</v>
      </c>
      <c r="V16" s="439">
        <f t="shared" si="21"/>
        <v>184</v>
      </c>
      <c r="W16" s="440">
        <f t="shared" si="1"/>
        <v>0</v>
      </c>
      <c r="Y16" s="414"/>
      <c r="Z16">
        <v>27.22</v>
      </c>
      <c r="AA16" s="15"/>
      <c r="AB16" s="297">
        <f t="shared" si="12"/>
        <v>0</v>
      </c>
      <c r="AC16" s="245"/>
      <c r="AD16" s="69">
        <f t="shared" si="13"/>
        <v>0</v>
      </c>
      <c r="AE16" s="70"/>
      <c r="AF16" s="71"/>
      <c r="AG16" s="438">
        <f t="shared" si="14"/>
        <v>5012.16</v>
      </c>
      <c r="AH16" s="439">
        <f t="shared" si="22"/>
        <v>184</v>
      </c>
      <c r="AI16" s="440">
        <f t="shared" si="2"/>
        <v>0</v>
      </c>
      <c r="AK16" s="414"/>
      <c r="AL16">
        <v>27.22</v>
      </c>
      <c r="AM16" s="15"/>
      <c r="AN16" s="297">
        <f t="shared" si="16"/>
        <v>0</v>
      </c>
      <c r="AO16" s="245"/>
      <c r="AP16" s="69">
        <f t="shared" si="17"/>
        <v>0</v>
      </c>
      <c r="AQ16" s="70"/>
      <c r="AR16" s="71"/>
      <c r="AS16" s="438">
        <f t="shared" si="18"/>
        <v>5008.4799999999996</v>
      </c>
      <c r="AT16" s="439">
        <f t="shared" si="23"/>
        <v>184</v>
      </c>
      <c r="AU16" s="440">
        <f t="shared" si="3"/>
        <v>0</v>
      </c>
    </row>
    <row r="17" spans="1:47" x14ac:dyDescent="0.25">
      <c r="A17" s="414"/>
      <c r="B17">
        <v>27.22</v>
      </c>
      <c r="C17" s="15">
        <v>36</v>
      </c>
      <c r="D17" s="772">
        <f t="shared" si="4"/>
        <v>979.92</v>
      </c>
      <c r="E17" s="770">
        <v>44842</v>
      </c>
      <c r="F17" s="541">
        <f t="shared" si="5"/>
        <v>979.92</v>
      </c>
      <c r="G17" s="330" t="s">
        <v>243</v>
      </c>
      <c r="H17" s="331">
        <v>87</v>
      </c>
      <c r="I17" s="438">
        <f t="shared" si="6"/>
        <v>13988.559999999996</v>
      </c>
      <c r="J17" s="439">
        <f t="shared" si="20"/>
        <v>514</v>
      </c>
      <c r="K17" s="440">
        <f t="shared" si="0"/>
        <v>85253.04</v>
      </c>
      <c r="M17" s="414"/>
      <c r="N17">
        <v>27.22</v>
      </c>
      <c r="O17" s="15"/>
      <c r="P17" s="297">
        <f t="shared" si="8"/>
        <v>0</v>
      </c>
      <c r="Q17" s="245"/>
      <c r="R17" s="69">
        <f t="shared" si="9"/>
        <v>0</v>
      </c>
      <c r="S17" s="70"/>
      <c r="T17" s="71"/>
      <c r="U17" s="438">
        <f t="shared" si="10"/>
        <v>5012.16</v>
      </c>
      <c r="V17" s="439">
        <f t="shared" si="21"/>
        <v>184</v>
      </c>
      <c r="W17" s="440">
        <f t="shared" si="1"/>
        <v>0</v>
      </c>
      <c r="Y17" s="414"/>
      <c r="Z17">
        <v>27.22</v>
      </c>
      <c r="AA17" s="15"/>
      <c r="AB17" s="297">
        <f t="shared" si="12"/>
        <v>0</v>
      </c>
      <c r="AC17" s="245"/>
      <c r="AD17" s="69">
        <f t="shared" si="13"/>
        <v>0</v>
      </c>
      <c r="AE17" s="70"/>
      <c r="AF17" s="71"/>
      <c r="AG17" s="438">
        <f t="shared" si="14"/>
        <v>5012.16</v>
      </c>
      <c r="AH17" s="439">
        <f t="shared" si="22"/>
        <v>184</v>
      </c>
      <c r="AI17" s="440">
        <f t="shared" si="2"/>
        <v>0</v>
      </c>
      <c r="AK17" s="414"/>
      <c r="AL17">
        <v>27.22</v>
      </c>
      <c r="AM17" s="15"/>
      <c r="AN17" s="297">
        <f t="shared" si="16"/>
        <v>0</v>
      </c>
      <c r="AO17" s="245"/>
      <c r="AP17" s="69">
        <f t="shared" si="17"/>
        <v>0</v>
      </c>
      <c r="AQ17" s="70"/>
      <c r="AR17" s="71"/>
      <c r="AS17" s="438">
        <f t="shared" si="18"/>
        <v>5008.4799999999996</v>
      </c>
      <c r="AT17" s="439">
        <f t="shared" si="23"/>
        <v>184</v>
      </c>
      <c r="AU17" s="440">
        <f t="shared" si="3"/>
        <v>0</v>
      </c>
    </row>
    <row r="18" spans="1:47" x14ac:dyDescent="0.25">
      <c r="B18">
        <v>27.22</v>
      </c>
      <c r="C18" s="15">
        <v>10</v>
      </c>
      <c r="D18" s="772">
        <f t="shared" si="4"/>
        <v>272.2</v>
      </c>
      <c r="E18" s="770">
        <v>44844</v>
      </c>
      <c r="F18" s="541">
        <f t="shared" si="5"/>
        <v>272.2</v>
      </c>
      <c r="G18" s="330" t="s">
        <v>249</v>
      </c>
      <c r="H18" s="331">
        <v>87</v>
      </c>
      <c r="I18" s="438">
        <f t="shared" si="6"/>
        <v>13716.359999999995</v>
      </c>
      <c r="J18" s="439">
        <f t="shared" si="20"/>
        <v>504</v>
      </c>
      <c r="K18" s="440">
        <f t="shared" si="0"/>
        <v>23681.399999999998</v>
      </c>
      <c r="N18">
        <v>27.22</v>
      </c>
      <c r="O18" s="15"/>
      <c r="P18" s="297">
        <f t="shared" si="8"/>
        <v>0</v>
      </c>
      <c r="Q18" s="245"/>
      <c r="R18" s="69">
        <f t="shared" si="9"/>
        <v>0</v>
      </c>
      <c r="S18" s="70"/>
      <c r="T18" s="71"/>
      <c r="U18" s="438">
        <f t="shared" si="10"/>
        <v>5012.16</v>
      </c>
      <c r="V18" s="439">
        <f t="shared" si="21"/>
        <v>184</v>
      </c>
      <c r="W18" s="440">
        <f t="shared" si="1"/>
        <v>0</v>
      </c>
      <c r="Z18">
        <v>27.22</v>
      </c>
      <c r="AA18" s="15"/>
      <c r="AB18" s="297">
        <f t="shared" si="12"/>
        <v>0</v>
      </c>
      <c r="AC18" s="245"/>
      <c r="AD18" s="69">
        <f t="shared" si="13"/>
        <v>0</v>
      </c>
      <c r="AE18" s="70"/>
      <c r="AF18" s="71"/>
      <c r="AG18" s="438">
        <f t="shared" si="14"/>
        <v>5012.16</v>
      </c>
      <c r="AH18" s="439">
        <f t="shared" si="22"/>
        <v>184</v>
      </c>
      <c r="AI18" s="440">
        <f t="shared" si="2"/>
        <v>0</v>
      </c>
      <c r="AL18">
        <v>27.22</v>
      </c>
      <c r="AM18" s="15"/>
      <c r="AN18" s="297">
        <f t="shared" si="16"/>
        <v>0</v>
      </c>
      <c r="AO18" s="245"/>
      <c r="AP18" s="69">
        <f t="shared" si="17"/>
        <v>0</v>
      </c>
      <c r="AQ18" s="70"/>
      <c r="AR18" s="71"/>
      <c r="AS18" s="438">
        <f t="shared" si="18"/>
        <v>5008.4799999999996</v>
      </c>
      <c r="AT18" s="439">
        <f t="shared" si="23"/>
        <v>184</v>
      </c>
      <c r="AU18" s="440">
        <f t="shared" si="3"/>
        <v>0</v>
      </c>
    </row>
    <row r="19" spans="1:47" x14ac:dyDescent="0.25">
      <c r="B19">
        <v>27.22</v>
      </c>
      <c r="C19" s="15">
        <v>36</v>
      </c>
      <c r="D19" s="772">
        <f t="shared" si="4"/>
        <v>979.92</v>
      </c>
      <c r="E19" s="770">
        <v>44845</v>
      </c>
      <c r="F19" s="541">
        <f t="shared" si="5"/>
        <v>979.92</v>
      </c>
      <c r="G19" s="330" t="s">
        <v>250</v>
      </c>
      <c r="H19" s="331">
        <v>87</v>
      </c>
      <c r="I19" s="438">
        <f t="shared" si="6"/>
        <v>12736.439999999995</v>
      </c>
      <c r="J19" s="439">
        <f t="shared" si="20"/>
        <v>468</v>
      </c>
      <c r="K19" s="440">
        <f t="shared" si="0"/>
        <v>85253.04</v>
      </c>
      <c r="N19">
        <v>27.22</v>
      </c>
      <c r="O19" s="15"/>
      <c r="P19" s="297">
        <f t="shared" si="8"/>
        <v>0</v>
      </c>
      <c r="Q19" s="245"/>
      <c r="R19" s="69">
        <f t="shared" si="9"/>
        <v>0</v>
      </c>
      <c r="S19" s="70"/>
      <c r="T19" s="71"/>
      <c r="U19" s="438">
        <f t="shared" si="10"/>
        <v>5012.16</v>
      </c>
      <c r="V19" s="439">
        <f t="shared" si="21"/>
        <v>184</v>
      </c>
      <c r="W19" s="440">
        <f t="shared" si="1"/>
        <v>0</v>
      </c>
      <c r="Z19">
        <v>27.22</v>
      </c>
      <c r="AA19" s="15"/>
      <c r="AB19" s="297">
        <f t="shared" si="12"/>
        <v>0</v>
      </c>
      <c r="AC19" s="245"/>
      <c r="AD19" s="69">
        <f t="shared" si="13"/>
        <v>0</v>
      </c>
      <c r="AE19" s="70"/>
      <c r="AF19" s="71"/>
      <c r="AG19" s="438">
        <f t="shared" si="14"/>
        <v>5012.16</v>
      </c>
      <c r="AH19" s="439">
        <f t="shared" si="22"/>
        <v>184</v>
      </c>
      <c r="AI19" s="440">
        <f t="shared" si="2"/>
        <v>0</v>
      </c>
      <c r="AL19">
        <v>27.22</v>
      </c>
      <c r="AM19" s="15"/>
      <c r="AN19" s="297">
        <f t="shared" si="16"/>
        <v>0</v>
      </c>
      <c r="AO19" s="245"/>
      <c r="AP19" s="69">
        <f t="shared" si="17"/>
        <v>0</v>
      </c>
      <c r="AQ19" s="70"/>
      <c r="AR19" s="71"/>
      <c r="AS19" s="438">
        <f t="shared" si="18"/>
        <v>5008.4799999999996</v>
      </c>
      <c r="AT19" s="439">
        <f t="shared" si="23"/>
        <v>184</v>
      </c>
      <c r="AU19" s="440">
        <f t="shared" si="3"/>
        <v>0</v>
      </c>
    </row>
    <row r="20" spans="1:47" x14ac:dyDescent="0.25">
      <c r="B20">
        <v>27.22</v>
      </c>
      <c r="C20" s="15">
        <v>1</v>
      </c>
      <c r="D20" s="772">
        <f t="shared" si="4"/>
        <v>27.22</v>
      </c>
      <c r="E20" s="770">
        <v>44846</v>
      </c>
      <c r="F20" s="541">
        <f t="shared" si="5"/>
        <v>27.22</v>
      </c>
      <c r="G20" s="330" t="s">
        <v>254</v>
      </c>
      <c r="H20" s="331">
        <v>87</v>
      </c>
      <c r="I20" s="438">
        <f t="shared" si="6"/>
        <v>12709.219999999996</v>
      </c>
      <c r="J20" s="439">
        <f t="shared" si="20"/>
        <v>467</v>
      </c>
      <c r="K20" s="440">
        <f t="shared" si="0"/>
        <v>2368.14</v>
      </c>
      <c r="N20">
        <v>27.22</v>
      </c>
      <c r="O20" s="15"/>
      <c r="P20" s="297">
        <f t="shared" si="8"/>
        <v>0</v>
      </c>
      <c r="Q20" s="245"/>
      <c r="R20" s="69">
        <f t="shared" si="9"/>
        <v>0</v>
      </c>
      <c r="S20" s="70"/>
      <c r="T20" s="71"/>
      <c r="U20" s="438">
        <f t="shared" si="10"/>
        <v>5012.16</v>
      </c>
      <c r="V20" s="439">
        <f t="shared" si="21"/>
        <v>184</v>
      </c>
      <c r="W20" s="440">
        <f t="shared" si="1"/>
        <v>0</v>
      </c>
      <c r="Z20">
        <v>27.22</v>
      </c>
      <c r="AA20" s="15"/>
      <c r="AB20" s="297">
        <f t="shared" si="12"/>
        <v>0</v>
      </c>
      <c r="AC20" s="245"/>
      <c r="AD20" s="69">
        <f t="shared" si="13"/>
        <v>0</v>
      </c>
      <c r="AE20" s="70"/>
      <c r="AF20" s="71"/>
      <c r="AG20" s="438">
        <f t="shared" si="14"/>
        <v>5012.16</v>
      </c>
      <c r="AH20" s="439">
        <f t="shared" si="22"/>
        <v>184</v>
      </c>
      <c r="AI20" s="440">
        <f t="shared" si="2"/>
        <v>0</v>
      </c>
      <c r="AL20">
        <v>27.22</v>
      </c>
      <c r="AM20" s="15"/>
      <c r="AN20" s="297">
        <f t="shared" si="16"/>
        <v>0</v>
      </c>
      <c r="AO20" s="245"/>
      <c r="AP20" s="69">
        <f t="shared" si="17"/>
        <v>0</v>
      </c>
      <c r="AQ20" s="70"/>
      <c r="AR20" s="71"/>
      <c r="AS20" s="438">
        <f t="shared" si="18"/>
        <v>5008.4799999999996</v>
      </c>
      <c r="AT20" s="439">
        <f t="shared" si="23"/>
        <v>184</v>
      </c>
      <c r="AU20" s="440">
        <f t="shared" si="3"/>
        <v>0</v>
      </c>
    </row>
    <row r="21" spans="1:47" x14ac:dyDescent="0.25">
      <c r="B21">
        <v>27.22</v>
      </c>
      <c r="C21" s="15">
        <v>36</v>
      </c>
      <c r="D21" s="772">
        <f t="shared" si="4"/>
        <v>979.92</v>
      </c>
      <c r="E21" s="770">
        <v>44847</v>
      </c>
      <c r="F21" s="541">
        <f t="shared" si="5"/>
        <v>979.92</v>
      </c>
      <c r="G21" s="330" t="s">
        <v>263</v>
      </c>
      <c r="H21" s="331">
        <v>87</v>
      </c>
      <c r="I21" s="438">
        <f t="shared" si="6"/>
        <v>11729.299999999996</v>
      </c>
      <c r="J21" s="439">
        <f t="shared" si="20"/>
        <v>431</v>
      </c>
      <c r="K21" s="440">
        <f t="shared" si="0"/>
        <v>85253.04</v>
      </c>
      <c r="N21">
        <v>27.22</v>
      </c>
      <c r="O21" s="15"/>
      <c r="P21" s="297">
        <f t="shared" si="8"/>
        <v>0</v>
      </c>
      <c r="Q21" s="245"/>
      <c r="R21" s="69">
        <f t="shared" si="9"/>
        <v>0</v>
      </c>
      <c r="S21" s="70"/>
      <c r="T21" s="71"/>
      <c r="U21" s="438">
        <f t="shared" si="10"/>
        <v>5012.16</v>
      </c>
      <c r="V21" s="439">
        <f t="shared" si="21"/>
        <v>184</v>
      </c>
      <c r="W21" s="440">
        <f t="shared" si="1"/>
        <v>0</v>
      </c>
      <c r="Z21">
        <v>27.22</v>
      </c>
      <c r="AA21" s="15"/>
      <c r="AB21" s="297">
        <f t="shared" si="12"/>
        <v>0</v>
      </c>
      <c r="AC21" s="245"/>
      <c r="AD21" s="69">
        <f t="shared" si="13"/>
        <v>0</v>
      </c>
      <c r="AE21" s="70"/>
      <c r="AF21" s="71"/>
      <c r="AG21" s="438">
        <f t="shared" si="14"/>
        <v>5012.16</v>
      </c>
      <c r="AH21" s="439">
        <f t="shared" si="22"/>
        <v>184</v>
      </c>
      <c r="AI21" s="440">
        <f t="shared" si="2"/>
        <v>0</v>
      </c>
      <c r="AL21">
        <v>27.22</v>
      </c>
      <c r="AM21" s="15"/>
      <c r="AN21" s="297">
        <f t="shared" si="16"/>
        <v>0</v>
      </c>
      <c r="AO21" s="245"/>
      <c r="AP21" s="69">
        <f t="shared" si="17"/>
        <v>0</v>
      </c>
      <c r="AQ21" s="70"/>
      <c r="AR21" s="71"/>
      <c r="AS21" s="438">
        <f t="shared" si="18"/>
        <v>5008.4799999999996</v>
      </c>
      <c r="AT21" s="439">
        <f t="shared" si="23"/>
        <v>184</v>
      </c>
      <c r="AU21" s="440">
        <f t="shared" si="3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4"/>
        <v>27.22</v>
      </c>
      <c r="E22" s="770">
        <v>44849</v>
      </c>
      <c r="F22" s="541">
        <f t="shared" si="5"/>
        <v>27.22</v>
      </c>
      <c r="G22" s="330" t="s">
        <v>270</v>
      </c>
      <c r="H22" s="331">
        <v>91</v>
      </c>
      <c r="I22" s="438">
        <f t="shared" si="6"/>
        <v>11702.079999999996</v>
      </c>
      <c r="J22" s="439">
        <f t="shared" si="20"/>
        <v>430</v>
      </c>
      <c r="K22" s="440">
        <f t="shared" si="0"/>
        <v>2477.02</v>
      </c>
      <c r="M22" t="s">
        <v>22</v>
      </c>
      <c r="N22">
        <v>27.22</v>
      </c>
      <c r="O22" s="15"/>
      <c r="P22" s="297">
        <f t="shared" si="8"/>
        <v>0</v>
      </c>
      <c r="Q22" s="245"/>
      <c r="R22" s="69">
        <f t="shared" si="9"/>
        <v>0</v>
      </c>
      <c r="S22" s="70"/>
      <c r="T22" s="71"/>
      <c r="U22" s="438">
        <f t="shared" si="10"/>
        <v>5012.16</v>
      </c>
      <c r="V22" s="439">
        <f t="shared" si="21"/>
        <v>184</v>
      </c>
      <c r="W22" s="440">
        <f t="shared" si="1"/>
        <v>0</v>
      </c>
      <c r="Y22" t="s">
        <v>22</v>
      </c>
      <c r="Z22">
        <v>27.22</v>
      </c>
      <c r="AA22" s="15"/>
      <c r="AB22" s="297">
        <f t="shared" si="12"/>
        <v>0</v>
      </c>
      <c r="AC22" s="245"/>
      <c r="AD22" s="69">
        <f t="shared" si="13"/>
        <v>0</v>
      </c>
      <c r="AE22" s="70"/>
      <c r="AF22" s="71"/>
      <c r="AG22" s="438">
        <f t="shared" si="14"/>
        <v>5012.16</v>
      </c>
      <c r="AH22" s="439">
        <f t="shared" si="22"/>
        <v>184</v>
      </c>
      <c r="AI22" s="440">
        <f t="shared" si="2"/>
        <v>0</v>
      </c>
      <c r="AK22" t="s">
        <v>22</v>
      </c>
      <c r="AL22">
        <v>27.22</v>
      </c>
      <c r="AM22" s="15"/>
      <c r="AN22" s="297">
        <f t="shared" si="16"/>
        <v>0</v>
      </c>
      <c r="AO22" s="245"/>
      <c r="AP22" s="69">
        <f t="shared" si="17"/>
        <v>0</v>
      </c>
      <c r="AQ22" s="70"/>
      <c r="AR22" s="71"/>
      <c r="AS22" s="438">
        <f t="shared" si="18"/>
        <v>5008.4799999999996</v>
      </c>
      <c r="AT22" s="439">
        <f t="shared" si="23"/>
        <v>184</v>
      </c>
      <c r="AU22" s="440">
        <f t="shared" si="3"/>
        <v>0</v>
      </c>
    </row>
    <row r="23" spans="1:47" x14ac:dyDescent="0.25">
      <c r="B23">
        <v>27.22</v>
      </c>
      <c r="C23" s="15">
        <v>40</v>
      </c>
      <c r="D23" s="772">
        <f t="shared" si="4"/>
        <v>1088.8</v>
      </c>
      <c r="E23" s="770">
        <v>44849</v>
      </c>
      <c r="F23" s="541">
        <f t="shared" si="5"/>
        <v>1088.8</v>
      </c>
      <c r="G23" s="330" t="s">
        <v>271</v>
      </c>
      <c r="H23" s="331">
        <v>91</v>
      </c>
      <c r="I23" s="438">
        <f t="shared" si="6"/>
        <v>10613.279999999997</v>
      </c>
      <c r="J23" s="439">
        <f t="shared" si="20"/>
        <v>390</v>
      </c>
      <c r="K23" s="440">
        <f t="shared" si="0"/>
        <v>99080.8</v>
      </c>
      <c r="N23">
        <v>27.22</v>
      </c>
      <c r="O23" s="15"/>
      <c r="P23" s="297">
        <f t="shared" si="8"/>
        <v>0</v>
      </c>
      <c r="Q23" s="245"/>
      <c r="R23" s="69">
        <f t="shared" si="9"/>
        <v>0</v>
      </c>
      <c r="S23" s="70"/>
      <c r="T23" s="71"/>
      <c r="U23" s="438">
        <f t="shared" si="10"/>
        <v>5012.16</v>
      </c>
      <c r="V23" s="439">
        <f t="shared" si="21"/>
        <v>184</v>
      </c>
      <c r="W23" s="440">
        <f t="shared" si="1"/>
        <v>0</v>
      </c>
      <c r="Z23">
        <v>27.22</v>
      </c>
      <c r="AA23" s="15"/>
      <c r="AB23" s="297">
        <f t="shared" si="12"/>
        <v>0</v>
      </c>
      <c r="AC23" s="245"/>
      <c r="AD23" s="69">
        <f t="shared" si="13"/>
        <v>0</v>
      </c>
      <c r="AE23" s="70"/>
      <c r="AF23" s="71"/>
      <c r="AG23" s="438">
        <f t="shared" si="14"/>
        <v>5012.16</v>
      </c>
      <c r="AH23" s="439">
        <f t="shared" si="22"/>
        <v>184</v>
      </c>
      <c r="AI23" s="440">
        <f t="shared" si="2"/>
        <v>0</v>
      </c>
      <c r="AL23">
        <v>27.22</v>
      </c>
      <c r="AM23" s="15"/>
      <c r="AN23" s="297">
        <f t="shared" si="16"/>
        <v>0</v>
      </c>
      <c r="AO23" s="245"/>
      <c r="AP23" s="69">
        <f t="shared" si="17"/>
        <v>0</v>
      </c>
      <c r="AQ23" s="70"/>
      <c r="AR23" s="71"/>
      <c r="AS23" s="438">
        <f t="shared" si="18"/>
        <v>5008.4799999999996</v>
      </c>
      <c r="AT23" s="439">
        <f t="shared" si="23"/>
        <v>184</v>
      </c>
      <c r="AU23" s="440">
        <f t="shared" si="3"/>
        <v>0</v>
      </c>
    </row>
    <row r="24" spans="1:47" x14ac:dyDescent="0.25">
      <c r="B24">
        <v>27.22</v>
      </c>
      <c r="C24" s="15">
        <v>5</v>
      </c>
      <c r="D24" s="772">
        <f t="shared" si="4"/>
        <v>136.1</v>
      </c>
      <c r="E24" s="770">
        <v>44849</v>
      </c>
      <c r="F24" s="541">
        <f t="shared" si="5"/>
        <v>136.1</v>
      </c>
      <c r="G24" s="330" t="s">
        <v>273</v>
      </c>
      <c r="H24" s="331">
        <v>91</v>
      </c>
      <c r="I24" s="438">
        <f t="shared" si="6"/>
        <v>10477.179999999997</v>
      </c>
      <c r="J24" s="439">
        <f t="shared" si="20"/>
        <v>385</v>
      </c>
      <c r="K24" s="440">
        <f t="shared" si="0"/>
        <v>12385.1</v>
      </c>
      <c r="N24">
        <v>27.22</v>
      </c>
      <c r="O24" s="15"/>
      <c r="P24" s="297">
        <f t="shared" si="8"/>
        <v>0</v>
      </c>
      <c r="Q24" s="245"/>
      <c r="R24" s="69">
        <f t="shared" si="9"/>
        <v>0</v>
      </c>
      <c r="S24" s="70"/>
      <c r="T24" s="71"/>
      <c r="U24" s="438">
        <f t="shared" si="10"/>
        <v>5012.16</v>
      </c>
      <c r="V24" s="439">
        <f t="shared" si="21"/>
        <v>184</v>
      </c>
      <c r="W24" s="440">
        <f t="shared" si="1"/>
        <v>0</v>
      </c>
      <c r="Z24">
        <v>27.22</v>
      </c>
      <c r="AA24" s="15"/>
      <c r="AB24" s="297">
        <f t="shared" si="12"/>
        <v>0</v>
      </c>
      <c r="AC24" s="245"/>
      <c r="AD24" s="69">
        <f t="shared" si="13"/>
        <v>0</v>
      </c>
      <c r="AE24" s="70"/>
      <c r="AF24" s="71"/>
      <c r="AG24" s="438">
        <f t="shared" si="14"/>
        <v>5012.16</v>
      </c>
      <c r="AH24" s="439">
        <f t="shared" si="22"/>
        <v>184</v>
      </c>
      <c r="AI24" s="440">
        <f t="shared" si="2"/>
        <v>0</v>
      </c>
      <c r="AL24">
        <v>27.22</v>
      </c>
      <c r="AM24" s="15"/>
      <c r="AN24" s="297">
        <f t="shared" si="16"/>
        <v>0</v>
      </c>
      <c r="AO24" s="245"/>
      <c r="AP24" s="69">
        <f t="shared" si="17"/>
        <v>0</v>
      </c>
      <c r="AQ24" s="70"/>
      <c r="AR24" s="71"/>
      <c r="AS24" s="438">
        <f t="shared" si="18"/>
        <v>5008.4799999999996</v>
      </c>
      <c r="AT24" s="439">
        <f t="shared" si="23"/>
        <v>184</v>
      </c>
      <c r="AU24" s="440">
        <f t="shared" si="3"/>
        <v>0</v>
      </c>
    </row>
    <row r="25" spans="1:47" x14ac:dyDescent="0.25">
      <c r="B25">
        <v>27.22</v>
      </c>
      <c r="C25" s="15">
        <v>1</v>
      </c>
      <c r="D25" s="772">
        <f t="shared" si="4"/>
        <v>27.22</v>
      </c>
      <c r="E25" s="770">
        <v>44852</v>
      </c>
      <c r="F25" s="541">
        <f t="shared" si="5"/>
        <v>27.22</v>
      </c>
      <c r="G25" s="330" t="s">
        <v>277</v>
      </c>
      <c r="H25" s="331">
        <v>91</v>
      </c>
      <c r="I25" s="438">
        <f t="shared" si="6"/>
        <v>10449.959999999997</v>
      </c>
      <c r="J25" s="439">
        <f t="shared" si="20"/>
        <v>384</v>
      </c>
      <c r="K25" s="440">
        <f t="shared" si="0"/>
        <v>2477.02</v>
      </c>
      <c r="N25">
        <v>27.22</v>
      </c>
      <c r="O25" s="15"/>
      <c r="P25" s="297">
        <f t="shared" si="8"/>
        <v>0</v>
      </c>
      <c r="Q25" s="245"/>
      <c r="R25" s="69">
        <f t="shared" si="9"/>
        <v>0</v>
      </c>
      <c r="S25" s="70"/>
      <c r="T25" s="71"/>
      <c r="U25" s="438">
        <f t="shared" si="10"/>
        <v>5012.16</v>
      </c>
      <c r="V25" s="439">
        <f t="shared" si="21"/>
        <v>184</v>
      </c>
      <c r="W25" s="440">
        <f t="shared" si="1"/>
        <v>0</v>
      </c>
      <c r="Z25">
        <v>27.22</v>
      </c>
      <c r="AA25" s="15"/>
      <c r="AB25" s="297">
        <f t="shared" si="12"/>
        <v>0</v>
      </c>
      <c r="AC25" s="245"/>
      <c r="AD25" s="69">
        <f t="shared" si="13"/>
        <v>0</v>
      </c>
      <c r="AE25" s="70"/>
      <c r="AF25" s="71"/>
      <c r="AG25" s="438">
        <f t="shared" si="14"/>
        <v>5012.16</v>
      </c>
      <c r="AH25" s="439">
        <f t="shared" si="22"/>
        <v>184</v>
      </c>
      <c r="AI25" s="440">
        <f t="shared" si="2"/>
        <v>0</v>
      </c>
      <c r="AL25">
        <v>27.22</v>
      </c>
      <c r="AM25" s="15"/>
      <c r="AN25" s="297">
        <f t="shared" si="16"/>
        <v>0</v>
      </c>
      <c r="AO25" s="245"/>
      <c r="AP25" s="69">
        <f t="shared" si="17"/>
        <v>0</v>
      </c>
      <c r="AQ25" s="70"/>
      <c r="AR25" s="71"/>
      <c r="AS25" s="438">
        <f t="shared" si="18"/>
        <v>5008.4799999999996</v>
      </c>
      <c r="AT25" s="439">
        <f t="shared" si="23"/>
        <v>184</v>
      </c>
      <c r="AU25" s="440">
        <f t="shared" si="3"/>
        <v>0</v>
      </c>
    </row>
    <row r="26" spans="1:47" x14ac:dyDescent="0.25">
      <c r="B26">
        <v>27.22</v>
      </c>
      <c r="C26" s="15">
        <v>2</v>
      </c>
      <c r="D26" s="772">
        <f t="shared" si="4"/>
        <v>54.44</v>
      </c>
      <c r="E26" s="770">
        <v>44852</v>
      </c>
      <c r="F26" s="541">
        <f t="shared" si="5"/>
        <v>54.44</v>
      </c>
      <c r="G26" s="330" t="s">
        <v>278</v>
      </c>
      <c r="H26" s="331">
        <v>91</v>
      </c>
      <c r="I26" s="438">
        <f t="shared" si="6"/>
        <v>10395.519999999997</v>
      </c>
      <c r="J26" s="439">
        <f t="shared" si="20"/>
        <v>382</v>
      </c>
      <c r="K26" s="440">
        <f t="shared" si="0"/>
        <v>4954.04</v>
      </c>
      <c r="N26">
        <v>27.22</v>
      </c>
      <c r="O26" s="15"/>
      <c r="P26" s="297">
        <f t="shared" si="8"/>
        <v>0</v>
      </c>
      <c r="Q26" s="245"/>
      <c r="R26" s="69">
        <f t="shared" si="9"/>
        <v>0</v>
      </c>
      <c r="S26" s="70"/>
      <c r="T26" s="71"/>
      <c r="U26" s="438">
        <f t="shared" si="10"/>
        <v>5012.16</v>
      </c>
      <c r="V26" s="439">
        <f t="shared" si="21"/>
        <v>184</v>
      </c>
      <c r="W26" s="440">
        <f t="shared" si="1"/>
        <v>0</v>
      </c>
      <c r="Z26">
        <v>27.22</v>
      </c>
      <c r="AA26" s="15"/>
      <c r="AB26" s="297">
        <f t="shared" si="12"/>
        <v>0</v>
      </c>
      <c r="AC26" s="245"/>
      <c r="AD26" s="69">
        <f t="shared" si="13"/>
        <v>0</v>
      </c>
      <c r="AE26" s="70"/>
      <c r="AF26" s="71"/>
      <c r="AG26" s="438">
        <f t="shared" si="14"/>
        <v>5012.16</v>
      </c>
      <c r="AH26" s="439">
        <f t="shared" si="22"/>
        <v>184</v>
      </c>
      <c r="AI26" s="440">
        <f t="shared" si="2"/>
        <v>0</v>
      </c>
      <c r="AL26">
        <v>27.22</v>
      </c>
      <c r="AM26" s="15"/>
      <c r="AN26" s="297">
        <f t="shared" si="16"/>
        <v>0</v>
      </c>
      <c r="AO26" s="245"/>
      <c r="AP26" s="69">
        <f t="shared" si="17"/>
        <v>0</v>
      </c>
      <c r="AQ26" s="70"/>
      <c r="AR26" s="71"/>
      <c r="AS26" s="438">
        <f t="shared" si="18"/>
        <v>5008.4799999999996</v>
      </c>
      <c r="AT26" s="439">
        <f t="shared" si="23"/>
        <v>184</v>
      </c>
      <c r="AU26" s="440">
        <f t="shared" si="3"/>
        <v>0</v>
      </c>
    </row>
    <row r="27" spans="1:47" x14ac:dyDescent="0.25">
      <c r="B27">
        <v>27.22</v>
      </c>
      <c r="C27" s="15">
        <v>36</v>
      </c>
      <c r="D27" s="772">
        <f t="shared" si="4"/>
        <v>979.92</v>
      </c>
      <c r="E27" s="770">
        <v>44852</v>
      </c>
      <c r="F27" s="541">
        <f t="shared" si="5"/>
        <v>979.92</v>
      </c>
      <c r="G27" s="330" t="s">
        <v>280</v>
      </c>
      <c r="H27" s="331">
        <v>91</v>
      </c>
      <c r="I27" s="438">
        <f t="shared" si="6"/>
        <v>9415.5999999999967</v>
      </c>
      <c r="J27" s="439">
        <f t="shared" si="20"/>
        <v>346</v>
      </c>
      <c r="K27" s="440">
        <f t="shared" si="0"/>
        <v>89172.72</v>
      </c>
      <c r="N27">
        <v>27.22</v>
      </c>
      <c r="O27" s="15"/>
      <c r="P27" s="297">
        <f t="shared" si="8"/>
        <v>0</v>
      </c>
      <c r="Q27" s="245"/>
      <c r="R27" s="69">
        <f t="shared" si="9"/>
        <v>0</v>
      </c>
      <c r="S27" s="70"/>
      <c r="T27" s="71"/>
      <c r="U27" s="438">
        <f t="shared" si="10"/>
        <v>5012.16</v>
      </c>
      <c r="V27" s="439">
        <f t="shared" si="21"/>
        <v>184</v>
      </c>
      <c r="W27" s="440">
        <f t="shared" si="1"/>
        <v>0</v>
      </c>
      <c r="Z27">
        <v>27.22</v>
      </c>
      <c r="AA27" s="15"/>
      <c r="AB27" s="297">
        <f t="shared" si="12"/>
        <v>0</v>
      </c>
      <c r="AC27" s="245"/>
      <c r="AD27" s="69">
        <f t="shared" si="13"/>
        <v>0</v>
      </c>
      <c r="AE27" s="70"/>
      <c r="AF27" s="71"/>
      <c r="AG27" s="438">
        <f t="shared" si="14"/>
        <v>5012.16</v>
      </c>
      <c r="AH27" s="439">
        <f t="shared" si="22"/>
        <v>184</v>
      </c>
      <c r="AI27" s="440">
        <f t="shared" si="2"/>
        <v>0</v>
      </c>
      <c r="AL27">
        <v>27.22</v>
      </c>
      <c r="AM27" s="15"/>
      <c r="AN27" s="297">
        <f t="shared" si="16"/>
        <v>0</v>
      </c>
      <c r="AO27" s="245"/>
      <c r="AP27" s="69">
        <f t="shared" si="17"/>
        <v>0</v>
      </c>
      <c r="AQ27" s="70"/>
      <c r="AR27" s="71"/>
      <c r="AS27" s="438">
        <f t="shared" si="18"/>
        <v>5008.4799999999996</v>
      </c>
      <c r="AT27" s="439">
        <f t="shared" si="23"/>
        <v>184</v>
      </c>
      <c r="AU27" s="440">
        <f t="shared" si="3"/>
        <v>0</v>
      </c>
    </row>
    <row r="28" spans="1:47" x14ac:dyDescent="0.25">
      <c r="B28">
        <v>27.22</v>
      </c>
      <c r="C28" s="15">
        <v>1</v>
      </c>
      <c r="D28" s="772">
        <f t="shared" si="4"/>
        <v>27.22</v>
      </c>
      <c r="E28" s="770">
        <v>44853</v>
      </c>
      <c r="F28" s="541">
        <f t="shared" si="5"/>
        <v>27.22</v>
      </c>
      <c r="G28" s="330" t="s">
        <v>281</v>
      </c>
      <c r="H28" s="331">
        <v>91</v>
      </c>
      <c r="I28" s="438">
        <f t="shared" si="6"/>
        <v>9388.3799999999974</v>
      </c>
      <c r="J28" s="439">
        <f t="shared" si="20"/>
        <v>345</v>
      </c>
      <c r="K28" s="440">
        <f t="shared" si="0"/>
        <v>2477.02</v>
      </c>
      <c r="N28">
        <v>27.22</v>
      </c>
      <c r="O28" s="15"/>
      <c r="P28" s="297">
        <f t="shared" si="8"/>
        <v>0</v>
      </c>
      <c r="Q28" s="245"/>
      <c r="R28" s="69">
        <f t="shared" si="9"/>
        <v>0</v>
      </c>
      <c r="S28" s="70"/>
      <c r="T28" s="71"/>
      <c r="U28" s="438">
        <f t="shared" si="10"/>
        <v>5012.16</v>
      </c>
      <c r="V28" s="439">
        <f t="shared" si="21"/>
        <v>184</v>
      </c>
      <c r="W28" s="440">
        <f t="shared" si="1"/>
        <v>0</v>
      </c>
      <c r="Z28">
        <v>27.22</v>
      </c>
      <c r="AA28" s="15"/>
      <c r="AB28" s="297">
        <f t="shared" si="12"/>
        <v>0</v>
      </c>
      <c r="AC28" s="245"/>
      <c r="AD28" s="69">
        <f t="shared" si="13"/>
        <v>0</v>
      </c>
      <c r="AE28" s="70"/>
      <c r="AF28" s="71"/>
      <c r="AG28" s="438">
        <f t="shared" si="14"/>
        <v>5012.16</v>
      </c>
      <c r="AH28" s="439">
        <f t="shared" si="22"/>
        <v>184</v>
      </c>
      <c r="AI28" s="440">
        <f t="shared" si="2"/>
        <v>0</v>
      </c>
      <c r="AL28">
        <v>27.22</v>
      </c>
      <c r="AM28" s="15"/>
      <c r="AN28" s="297">
        <f t="shared" si="16"/>
        <v>0</v>
      </c>
      <c r="AO28" s="245"/>
      <c r="AP28" s="69">
        <f t="shared" si="17"/>
        <v>0</v>
      </c>
      <c r="AQ28" s="70"/>
      <c r="AR28" s="71"/>
      <c r="AS28" s="438">
        <f t="shared" si="18"/>
        <v>5008.4799999999996</v>
      </c>
      <c r="AT28" s="439">
        <f t="shared" si="23"/>
        <v>184</v>
      </c>
      <c r="AU28" s="440">
        <f t="shared" si="3"/>
        <v>0</v>
      </c>
    </row>
    <row r="29" spans="1:47" x14ac:dyDescent="0.25">
      <c r="B29">
        <v>27.22</v>
      </c>
      <c r="C29" s="15">
        <v>5</v>
      </c>
      <c r="D29" s="772">
        <f t="shared" si="4"/>
        <v>136.1</v>
      </c>
      <c r="E29" s="770">
        <v>44853</v>
      </c>
      <c r="F29" s="541">
        <f t="shared" si="5"/>
        <v>136.1</v>
      </c>
      <c r="G29" s="330" t="s">
        <v>282</v>
      </c>
      <c r="H29" s="331">
        <v>91</v>
      </c>
      <c r="I29" s="438">
        <f t="shared" si="6"/>
        <v>9252.279999999997</v>
      </c>
      <c r="J29" s="439">
        <f t="shared" si="20"/>
        <v>340</v>
      </c>
      <c r="K29" s="440">
        <f t="shared" si="0"/>
        <v>12385.1</v>
      </c>
      <c r="N29">
        <v>27.22</v>
      </c>
      <c r="O29" s="15"/>
      <c r="P29" s="297">
        <f t="shared" si="8"/>
        <v>0</v>
      </c>
      <c r="Q29" s="245"/>
      <c r="R29" s="69">
        <f t="shared" si="9"/>
        <v>0</v>
      </c>
      <c r="S29" s="70"/>
      <c r="T29" s="71"/>
      <c r="U29" s="438">
        <f t="shared" si="10"/>
        <v>5012.16</v>
      </c>
      <c r="V29" s="439">
        <f t="shared" si="21"/>
        <v>184</v>
      </c>
      <c r="W29" s="440">
        <f t="shared" si="1"/>
        <v>0</v>
      </c>
      <c r="Z29">
        <v>27.22</v>
      </c>
      <c r="AA29" s="15"/>
      <c r="AB29" s="297">
        <f t="shared" si="12"/>
        <v>0</v>
      </c>
      <c r="AC29" s="245"/>
      <c r="AD29" s="69">
        <f t="shared" si="13"/>
        <v>0</v>
      </c>
      <c r="AE29" s="70"/>
      <c r="AF29" s="71"/>
      <c r="AG29" s="438">
        <f t="shared" si="14"/>
        <v>5012.16</v>
      </c>
      <c r="AH29" s="439">
        <f t="shared" si="22"/>
        <v>184</v>
      </c>
      <c r="AI29" s="440">
        <f t="shared" si="2"/>
        <v>0</v>
      </c>
      <c r="AL29">
        <v>27.22</v>
      </c>
      <c r="AM29" s="15"/>
      <c r="AN29" s="297">
        <f t="shared" si="16"/>
        <v>0</v>
      </c>
      <c r="AO29" s="245"/>
      <c r="AP29" s="69">
        <f t="shared" si="17"/>
        <v>0</v>
      </c>
      <c r="AQ29" s="70"/>
      <c r="AR29" s="71"/>
      <c r="AS29" s="438">
        <f t="shared" si="18"/>
        <v>5008.4799999999996</v>
      </c>
      <c r="AT29" s="439">
        <f t="shared" si="23"/>
        <v>184</v>
      </c>
      <c r="AU29" s="440">
        <f t="shared" si="3"/>
        <v>0</v>
      </c>
    </row>
    <row r="30" spans="1:47" x14ac:dyDescent="0.25">
      <c r="B30">
        <v>27.22</v>
      </c>
      <c r="C30" s="15">
        <v>10</v>
      </c>
      <c r="D30" s="772">
        <f t="shared" si="4"/>
        <v>272.2</v>
      </c>
      <c r="E30" s="770">
        <v>44854</v>
      </c>
      <c r="F30" s="541">
        <f t="shared" si="5"/>
        <v>272.2</v>
      </c>
      <c r="G30" s="330" t="s">
        <v>286</v>
      </c>
      <c r="H30" s="331">
        <v>91</v>
      </c>
      <c r="I30" s="438">
        <f t="shared" si="6"/>
        <v>8980.0799999999963</v>
      </c>
      <c r="J30" s="439">
        <f t="shared" si="20"/>
        <v>330</v>
      </c>
      <c r="K30" s="440">
        <f t="shared" si="0"/>
        <v>24770.2</v>
      </c>
      <c r="N30">
        <v>27.22</v>
      </c>
      <c r="O30" s="15"/>
      <c r="P30" s="297">
        <f t="shared" si="8"/>
        <v>0</v>
      </c>
      <c r="Q30" s="245"/>
      <c r="R30" s="69">
        <f t="shared" si="9"/>
        <v>0</v>
      </c>
      <c r="S30" s="70"/>
      <c r="T30" s="71"/>
      <c r="U30" s="438">
        <f t="shared" si="10"/>
        <v>5012.16</v>
      </c>
      <c r="V30" s="439">
        <f t="shared" si="21"/>
        <v>184</v>
      </c>
      <c r="W30" s="440">
        <f t="shared" si="1"/>
        <v>0</v>
      </c>
      <c r="Z30">
        <v>27.22</v>
      </c>
      <c r="AA30" s="15"/>
      <c r="AB30" s="297">
        <f t="shared" si="12"/>
        <v>0</v>
      </c>
      <c r="AC30" s="245"/>
      <c r="AD30" s="69">
        <f t="shared" si="13"/>
        <v>0</v>
      </c>
      <c r="AE30" s="70"/>
      <c r="AF30" s="71"/>
      <c r="AG30" s="438">
        <f t="shared" si="14"/>
        <v>5012.16</v>
      </c>
      <c r="AH30" s="439">
        <f t="shared" si="22"/>
        <v>184</v>
      </c>
      <c r="AI30" s="440">
        <f t="shared" si="2"/>
        <v>0</v>
      </c>
      <c r="AL30">
        <v>27.22</v>
      </c>
      <c r="AM30" s="15"/>
      <c r="AN30" s="297">
        <f t="shared" si="16"/>
        <v>0</v>
      </c>
      <c r="AO30" s="245"/>
      <c r="AP30" s="69">
        <f t="shared" si="17"/>
        <v>0</v>
      </c>
      <c r="AQ30" s="70"/>
      <c r="AR30" s="71"/>
      <c r="AS30" s="438">
        <f t="shared" si="18"/>
        <v>5008.4799999999996</v>
      </c>
      <c r="AT30" s="439">
        <f t="shared" si="23"/>
        <v>184</v>
      </c>
      <c r="AU30" s="440">
        <f t="shared" si="3"/>
        <v>0</v>
      </c>
    </row>
    <row r="31" spans="1:47" x14ac:dyDescent="0.25">
      <c r="B31">
        <v>27.22</v>
      </c>
      <c r="C31" s="15">
        <v>36</v>
      </c>
      <c r="D31" s="772">
        <f t="shared" si="4"/>
        <v>979.92</v>
      </c>
      <c r="E31" s="770">
        <v>44854</v>
      </c>
      <c r="F31" s="541">
        <f t="shared" si="5"/>
        <v>979.92</v>
      </c>
      <c r="G31" s="330" t="s">
        <v>287</v>
      </c>
      <c r="H31" s="331">
        <v>91</v>
      </c>
      <c r="I31" s="438">
        <f t="shared" si="6"/>
        <v>8000.1599999999962</v>
      </c>
      <c r="J31" s="439">
        <f t="shared" si="20"/>
        <v>294</v>
      </c>
      <c r="K31" s="440">
        <f t="shared" si="0"/>
        <v>89172.72</v>
      </c>
      <c r="N31">
        <v>27.22</v>
      </c>
      <c r="O31" s="15"/>
      <c r="P31" s="297">
        <f t="shared" si="8"/>
        <v>0</v>
      </c>
      <c r="Q31" s="245"/>
      <c r="R31" s="69">
        <f t="shared" si="9"/>
        <v>0</v>
      </c>
      <c r="S31" s="70"/>
      <c r="T31" s="71"/>
      <c r="U31" s="438">
        <f t="shared" si="10"/>
        <v>5012.16</v>
      </c>
      <c r="V31" s="439">
        <f t="shared" si="21"/>
        <v>184</v>
      </c>
      <c r="W31" s="440">
        <f t="shared" si="1"/>
        <v>0</v>
      </c>
      <c r="Z31">
        <v>27.22</v>
      </c>
      <c r="AA31" s="15"/>
      <c r="AB31" s="297">
        <f t="shared" si="12"/>
        <v>0</v>
      </c>
      <c r="AC31" s="245"/>
      <c r="AD31" s="69">
        <f t="shared" si="13"/>
        <v>0</v>
      </c>
      <c r="AE31" s="70"/>
      <c r="AF31" s="71"/>
      <c r="AG31" s="438">
        <f t="shared" si="14"/>
        <v>5012.16</v>
      </c>
      <c r="AH31" s="439">
        <f t="shared" si="22"/>
        <v>184</v>
      </c>
      <c r="AI31" s="440">
        <f t="shared" si="2"/>
        <v>0</v>
      </c>
      <c r="AL31">
        <v>27.22</v>
      </c>
      <c r="AM31" s="15"/>
      <c r="AN31" s="297">
        <f t="shared" si="16"/>
        <v>0</v>
      </c>
      <c r="AO31" s="245"/>
      <c r="AP31" s="69">
        <f t="shared" si="17"/>
        <v>0</v>
      </c>
      <c r="AQ31" s="70"/>
      <c r="AR31" s="71"/>
      <c r="AS31" s="438">
        <f t="shared" si="18"/>
        <v>5008.4799999999996</v>
      </c>
      <c r="AT31" s="439">
        <f t="shared" si="23"/>
        <v>184</v>
      </c>
      <c r="AU31" s="440">
        <f t="shared" si="3"/>
        <v>0</v>
      </c>
    </row>
    <row r="32" spans="1:47" x14ac:dyDescent="0.25">
      <c r="B32">
        <v>27.22</v>
      </c>
      <c r="C32" s="15">
        <v>24</v>
      </c>
      <c r="D32" s="772">
        <f t="shared" si="4"/>
        <v>653.28</v>
      </c>
      <c r="E32" s="770">
        <v>44855</v>
      </c>
      <c r="F32" s="541">
        <f t="shared" si="5"/>
        <v>653.28</v>
      </c>
      <c r="G32" s="330" t="s">
        <v>290</v>
      </c>
      <c r="H32" s="331">
        <v>91</v>
      </c>
      <c r="I32" s="438">
        <f t="shared" si="6"/>
        <v>7346.8799999999965</v>
      </c>
      <c r="J32" s="439">
        <f t="shared" si="20"/>
        <v>270</v>
      </c>
      <c r="K32" s="440">
        <f t="shared" si="0"/>
        <v>59448.479999999996</v>
      </c>
      <c r="N32">
        <v>27.22</v>
      </c>
      <c r="O32" s="15"/>
      <c r="P32" s="297">
        <f t="shared" si="8"/>
        <v>0</v>
      </c>
      <c r="Q32" s="245"/>
      <c r="R32" s="69">
        <f t="shared" si="9"/>
        <v>0</v>
      </c>
      <c r="S32" s="70"/>
      <c r="T32" s="71"/>
      <c r="U32" s="438">
        <f t="shared" si="10"/>
        <v>5012.16</v>
      </c>
      <c r="V32" s="439">
        <f t="shared" si="21"/>
        <v>184</v>
      </c>
      <c r="W32" s="440">
        <f t="shared" si="1"/>
        <v>0</v>
      </c>
      <c r="Z32">
        <v>27.22</v>
      </c>
      <c r="AA32" s="15"/>
      <c r="AB32" s="297">
        <f t="shared" si="12"/>
        <v>0</v>
      </c>
      <c r="AC32" s="245"/>
      <c r="AD32" s="69">
        <f t="shared" si="13"/>
        <v>0</v>
      </c>
      <c r="AE32" s="70"/>
      <c r="AF32" s="71"/>
      <c r="AG32" s="438">
        <f t="shared" si="14"/>
        <v>5012.16</v>
      </c>
      <c r="AH32" s="439">
        <f t="shared" si="22"/>
        <v>184</v>
      </c>
      <c r="AI32" s="440">
        <f t="shared" si="2"/>
        <v>0</v>
      </c>
      <c r="AL32">
        <v>27.22</v>
      </c>
      <c r="AM32" s="15"/>
      <c r="AN32" s="297">
        <f t="shared" si="16"/>
        <v>0</v>
      </c>
      <c r="AO32" s="245"/>
      <c r="AP32" s="69">
        <f t="shared" si="17"/>
        <v>0</v>
      </c>
      <c r="AQ32" s="70"/>
      <c r="AR32" s="71"/>
      <c r="AS32" s="438">
        <f t="shared" si="18"/>
        <v>5008.4799999999996</v>
      </c>
      <c r="AT32" s="439">
        <f t="shared" si="23"/>
        <v>184</v>
      </c>
      <c r="AU32" s="440">
        <f t="shared" si="3"/>
        <v>0</v>
      </c>
    </row>
    <row r="33" spans="2:47" x14ac:dyDescent="0.25">
      <c r="B33">
        <v>27.22</v>
      </c>
      <c r="C33" s="15">
        <v>15</v>
      </c>
      <c r="D33" s="772">
        <f t="shared" si="4"/>
        <v>408.29999999999995</v>
      </c>
      <c r="E33" s="770">
        <v>44856</v>
      </c>
      <c r="F33" s="541">
        <f t="shared" si="5"/>
        <v>408.29999999999995</v>
      </c>
      <c r="G33" s="330" t="s">
        <v>293</v>
      </c>
      <c r="H33" s="331">
        <v>91</v>
      </c>
      <c r="I33" s="438">
        <f t="shared" si="6"/>
        <v>6938.5799999999963</v>
      </c>
      <c r="J33" s="439">
        <f t="shared" si="20"/>
        <v>255</v>
      </c>
      <c r="K33" s="440">
        <f t="shared" si="0"/>
        <v>37155.299999999996</v>
      </c>
      <c r="N33">
        <v>27.22</v>
      </c>
      <c r="O33" s="15"/>
      <c r="P33" s="297">
        <f t="shared" si="8"/>
        <v>0</v>
      </c>
      <c r="Q33" s="245"/>
      <c r="R33" s="69">
        <f t="shared" si="9"/>
        <v>0</v>
      </c>
      <c r="S33" s="70"/>
      <c r="T33" s="71"/>
      <c r="U33" s="438">
        <f t="shared" si="10"/>
        <v>5012.16</v>
      </c>
      <c r="V33" s="439">
        <f t="shared" si="21"/>
        <v>184</v>
      </c>
      <c r="W33" s="440">
        <f t="shared" si="1"/>
        <v>0</v>
      </c>
      <c r="Z33">
        <v>27.22</v>
      </c>
      <c r="AA33" s="15"/>
      <c r="AB33" s="297">
        <f t="shared" si="12"/>
        <v>0</v>
      </c>
      <c r="AC33" s="245"/>
      <c r="AD33" s="69">
        <f t="shared" si="13"/>
        <v>0</v>
      </c>
      <c r="AE33" s="70"/>
      <c r="AF33" s="71"/>
      <c r="AG33" s="438">
        <f t="shared" si="14"/>
        <v>5012.16</v>
      </c>
      <c r="AH33" s="439">
        <f t="shared" si="22"/>
        <v>184</v>
      </c>
      <c r="AI33" s="440">
        <f t="shared" si="2"/>
        <v>0</v>
      </c>
      <c r="AL33">
        <v>27.22</v>
      </c>
      <c r="AM33" s="15"/>
      <c r="AN33" s="297">
        <f t="shared" si="16"/>
        <v>0</v>
      </c>
      <c r="AO33" s="245"/>
      <c r="AP33" s="69">
        <f t="shared" si="17"/>
        <v>0</v>
      </c>
      <c r="AQ33" s="70"/>
      <c r="AR33" s="71"/>
      <c r="AS33" s="438">
        <f t="shared" si="18"/>
        <v>5008.4799999999996</v>
      </c>
      <c r="AT33" s="439">
        <f t="shared" si="23"/>
        <v>184</v>
      </c>
      <c r="AU33" s="440">
        <f t="shared" si="3"/>
        <v>0</v>
      </c>
    </row>
    <row r="34" spans="2:47" x14ac:dyDescent="0.25">
      <c r="B34">
        <v>27.22</v>
      </c>
      <c r="C34" s="15">
        <v>36</v>
      </c>
      <c r="D34" s="772">
        <f t="shared" si="4"/>
        <v>979.92</v>
      </c>
      <c r="E34" s="770">
        <v>44856</v>
      </c>
      <c r="F34" s="541">
        <f t="shared" si="5"/>
        <v>979.92</v>
      </c>
      <c r="G34" s="330" t="s">
        <v>295</v>
      </c>
      <c r="H34" s="331">
        <v>91</v>
      </c>
      <c r="I34" s="438">
        <f t="shared" si="6"/>
        <v>5958.6599999999962</v>
      </c>
      <c r="J34" s="439">
        <f t="shared" si="20"/>
        <v>219</v>
      </c>
      <c r="K34" s="440">
        <f t="shared" si="0"/>
        <v>89172.72</v>
      </c>
      <c r="N34">
        <v>27.22</v>
      </c>
      <c r="O34" s="15"/>
      <c r="P34" s="297">
        <f t="shared" si="8"/>
        <v>0</v>
      </c>
      <c r="Q34" s="245"/>
      <c r="R34" s="69">
        <f t="shared" si="9"/>
        <v>0</v>
      </c>
      <c r="S34" s="70"/>
      <c r="T34" s="71"/>
      <c r="U34" s="438">
        <f t="shared" si="10"/>
        <v>5012.16</v>
      </c>
      <c r="V34" s="439">
        <f t="shared" si="21"/>
        <v>184</v>
      </c>
      <c r="W34" s="440">
        <f t="shared" si="1"/>
        <v>0</v>
      </c>
      <c r="Z34">
        <v>27.22</v>
      </c>
      <c r="AA34" s="15"/>
      <c r="AB34" s="297">
        <f t="shared" si="12"/>
        <v>0</v>
      </c>
      <c r="AC34" s="245"/>
      <c r="AD34" s="69">
        <f t="shared" si="13"/>
        <v>0</v>
      </c>
      <c r="AE34" s="70"/>
      <c r="AF34" s="71"/>
      <c r="AG34" s="438">
        <f t="shared" si="14"/>
        <v>5012.16</v>
      </c>
      <c r="AH34" s="439">
        <f t="shared" si="22"/>
        <v>184</v>
      </c>
      <c r="AI34" s="440">
        <f t="shared" si="2"/>
        <v>0</v>
      </c>
      <c r="AL34">
        <v>27.22</v>
      </c>
      <c r="AM34" s="15"/>
      <c r="AN34" s="297">
        <f t="shared" si="16"/>
        <v>0</v>
      </c>
      <c r="AO34" s="245"/>
      <c r="AP34" s="69">
        <f t="shared" si="17"/>
        <v>0</v>
      </c>
      <c r="AQ34" s="70"/>
      <c r="AR34" s="71"/>
      <c r="AS34" s="438">
        <f t="shared" si="18"/>
        <v>5008.4799999999996</v>
      </c>
      <c r="AT34" s="439">
        <f t="shared" si="23"/>
        <v>184</v>
      </c>
      <c r="AU34" s="440">
        <f t="shared" si="3"/>
        <v>0</v>
      </c>
    </row>
    <row r="35" spans="2:47" x14ac:dyDescent="0.25">
      <c r="B35">
        <v>27.22</v>
      </c>
      <c r="C35" s="15">
        <v>2</v>
      </c>
      <c r="D35" s="772">
        <f t="shared" si="4"/>
        <v>54.44</v>
      </c>
      <c r="E35" s="770">
        <v>44860</v>
      </c>
      <c r="F35" s="541">
        <f t="shared" si="5"/>
        <v>54.44</v>
      </c>
      <c r="G35" s="330" t="s">
        <v>302</v>
      </c>
      <c r="H35" s="331">
        <v>91</v>
      </c>
      <c r="I35" s="438">
        <f t="shared" si="6"/>
        <v>5904.2199999999966</v>
      </c>
      <c r="J35" s="439">
        <f t="shared" si="20"/>
        <v>217</v>
      </c>
      <c r="K35" s="440">
        <f t="shared" si="0"/>
        <v>4954.04</v>
      </c>
      <c r="N35">
        <v>27.22</v>
      </c>
      <c r="O35" s="15"/>
      <c r="P35" s="297">
        <f t="shared" si="8"/>
        <v>0</v>
      </c>
      <c r="Q35" s="245"/>
      <c r="R35" s="69">
        <f t="shared" si="9"/>
        <v>0</v>
      </c>
      <c r="S35" s="70"/>
      <c r="T35" s="71"/>
      <c r="U35" s="438">
        <f t="shared" si="10"/>
        <v>5012.16</v>
      </c>
      <c r="V35" s="439">
        <f t="shared" si="21"/>
        <v>184</v>
      </c>
      <c r="W35" s="440">
        <f t="shared" si="1"/>
        <v>0</v>
      </c>
      <c r="Z35">
        <v>27.22</v>
      </c>
      <c r="AA35" s="15"/>
      <c r="AB35" s="297">
        <f t="shared" si="12"/>
        <v>0</v>
      </c>
      <c r="AC35" s="245"/>
      <c r="AD35" s="69">
        <f t="shared" si="13"/>
        <v>0</v>
      </c>
      <c r="AE35" s="70"/>
      <c r="AF35" s="71"/>
      <c r="AG35" s="438">
        <f t="shared" si="14"/>
        <v>5012.16</v>
      </c>
      <c r="AH35" s="439">
        <f t="shared" si="22"/>
        <v>184</v>
      </c>
      <c r="AI35" s="440">
        <f t="shared" si="2"/>
        <v>0</v>
      </c>
      <c r="AL35">
        <v>27.22</v>
      </c>
      <c r="AM35" s="15"/>
      <c r="AN35" s="297">
        <f t="shared" si="16"/>
        <v>0</v>
      </c>
      <c r="AO35" s="245"/>
      <c r="AP35" s="69">
        <f t="shared" si="17"/>
        <v>0</v>
      </c>
      <c r="AQ35" s="70"/>
      <c r="AR35" s="71"/>
      <c r="AS35" s="438">
        <f t="shared" si="18"/>
        <v>5008.4799999999996</v>
      </c>
      <c r="AT35" s="439">
        <f t="shared" si="23"/>
        <v>184</v>
      </c>
      <c r="AU35" s="440">
        <f t="shared" si="3"/>
        <v>0</v>
      </c>
    </row>
    <row r="36" spans="2:47" x14ac:dyDescent="0.25">
      <c r="B36">
        <v>27.22</v>
      </c>
      <c r="C36" s="15">
        <v>1</v>
      </c>
      <c r="D36" s="772">
        <f t="shared" si="4"/>
        <v>27.22</v>
      </c>
      <c r="E36" s="770">
        <v>44860</v>
      </c>
      <c r="F36" s="541">
        <f t="shared" si="5"/>
        <v>27.22</v>
      </c>
      <c r="G36" s="330" t="s">
        <v>305</v>
      </c>
      <c r="H36" s="331">
        <v>91</v>
      </c>
      <c r="I36" s="438">
        <f t="shared" si="6"/>
        <v>5876.9999999999964</v>
      </c>
      <c r="J36" s="439">
        <f t="shared" si="20"/>
        <v>216</v>
      </c>
      <c r="K36" s="440">
        <f t="shared" si="0"/>
        <v>2477.02</v>
      </c>
      <c r="N36">
        <v>27.22</v>
      </c>
      <c r="O36" s="15"/>
      <c r="P36" s="297">
        <f t="shared" si="8"/>
        <v>0</v>
      </c>
      <c r="Q36" s="245"/>
      <c r="R36" s="69">
        <f t="shared" si="9"/>
        <v>0</v>
      </c>
      <c r="S36" s="70"/>
      <c r="T36" s="71"/>
      <c r="U36" s="438">
        <f t="shared" si="10"/>
        <v>5012.16</v>
      </c>
      <c r="V36" s="439">
        <f t="shared" si="21"/>
        <v>184</v>
      </c>
      <c r="W36" s="440">
        <f t="shared" si="1"/>
        <v>0</v>
      </c>
      <c r="Z36">
        <v>27.22</v>
      </c>
      <c r="AA36" s="15"/>
      <c r="AB36" s="297">
        <f t="shared" si="12"/>
        <v>0</v>
      </c>
      <c r="AC36" s="245"/>
      <c r="AD36" s="69">
        <f t="shared" si="13"/>
        <v>0</v>
      </c>
      <c r="AE36" s="70"/>
      <c r="AF36" s="71"/>
      <c r="AG36" s="438">
        <f t="shared" si="14"/>
        <v>5012.16</v>
      </c>
      <c r="AH36" s="439">
        <f t="shared" si="22"/>
        <v>184</v>
      </c>
      <c r="AI36" s="440">
        <f t="shared" si="2"/>
        <v>0</v>
      </c>
      <c r="AL36">
        <v>27.22</v>
      </c>
      <c r="AM36" s="15"/>
      <c r="AN36" s="297">
        <f t="shared" si="16"/>
        <v>0</v>
      </c>
      <c r="AO36" s="245"/>
      <c r="AP36" s="69">
        <f t="shared" si="17"/>
        <v>0</v>
      </c>
      <c r="AQ36" s="70"/>
      <c r="AR36" s="71"/>
      <c r="AS36" s="438">
        <f t="shared" si="18"/>
        <v>5008.4799999999996</v>
      </c>
      <c r="AT36" s="439">
        <f t="shared" si="23"/>
        <v>184</v>
      </c>
      <c r="AU36" s="440">
        <f t="shared" si="3"/>
        <v>0</v>
      </c>
    </row>
    <row r="37" spans="2:47" x14ac:dyDescent="0.25">
      <c r="B37">
        <v>27.22</v>
      </c>
      <c r="C37" s="15">
        <v>1</v>
      </c>
      <c r="D37" s="541">
        <f t="shared" si="4"/>
        <v>27.22</v>
      </c>
      <c r="E37" s="581">
        <v>44860</v>
      </c>
      <c r="F37" s="541">
        <f t="shared" si="5"/>
        <v>27.22</v>
      </c>
      <c r="G37" s="330" t="s">
        <v>306</v>
      </c>
      <c r="H37" s="331">
        <v>91</v>
      </c>
      <c r="I37" s="438">
        <f t="shared" si="6"/>
        <v>5849.7799999999961</v>
      </c>
      <c r="J37" s="439">
        <f t="shared" si="20"/>
        <v>215</v>
      </c>
      <c r="K37" s="440">
        <f t="shared" si="0"/>
        <v>2477.02</v>
      </c>
      <c r="N37">
        <v>27.22</v>
      </c>
      <c r="O37" s="15"/>
      <c r="P37" s="69">
        <f t="shared" si="8"/>
        <v>0</v>
      </c>
      <c r="Q37" s="246"/>
      <c r="R37" s="69">
        <f t="shared" si="9"/>
        <v>0</v>
      </c>
      <c r="S37" s="70"/>
      <c r="T37" s="71"/>
      <c r="U37" s="438">
        <f t="shared" si="10"/>
        <v>5012.16</v>
      </c>
      <c r="V37" s="439">
        <f t="shared" si="21"/>
        <v>184</v>
      </c>
      <c r="W37" s="440">
        <f t="shared" si="1"/>
        <v>0</v>
      </c>
      <c r="Z37">
        <v>27.22</v>
      </c>
      <c r="AA37" s="15"/>
      <c r="AB37" s="69">
        <f t="shared" si="12"/>
        <v>0</v>
      </c>
      <c r="AC37" s="246"/>
      <c r="AD37" s="69">
        <f t="shared" si="13"/>
        <v>0</v>
      </c>
      <c r="AE37" s="70"/>
      <c r="AF37" s="71"/>
      <c r="AG37" s="438">
        <f t="shared" si="14"/>
        <v>5012.16</v>
      </c>
      <c r="AH37" s="439">
        <f t="shared" si="22"/>
        <v>184</v>
      </c>
      <c r="AI37" s="440">
        <f t="shared" si="2"/>
        <v>0</v>
      </c>
      <c r="AL37">
        <v>27.22</v>
      </c>
      <c r="AM37" s="15"/>
      <c r="AN37" s="69">
        <f t="shared" si="16"/>
        <v>0</v>
      </c>
      <c r="AO37" s="246"/>
      <c r="AP37" s="69">
        <f t="shared" si="17"/>
        <v>0</v>
      </c>
      <c r="AQ37" s="70"/>
      <c r="AR37" s="71"/>
      <c r="AS37" s="438">
        <f t="shared" si="18"/>
        <v>5008.4799999999996</v>
      </c>
      <c r="AT37" s="439">
        <f t="shared" si="23"/>
        <v>184</v>
      </c>
      <c r="AU37" s="440">
        <f t="shared" si="3"/>
        <v>0</v>
      </c>
    </row>
    <row r="38" spans="2:47" x14ac:dyDescent="0.25">
      <c r="B38">
        <v>27.22</v>
      </c>
      <c r="C38" s="15">
        <v>3</v>
      </c>
      <c r="D38" s="541">
        <f t="shared" si="4"/>
        <v>81.66</v>
      </c>
      <c r="E38" s="581">
        <v>44860</v>
      </c>
      <c r="F38" s="541">
        <f t="shared" si="5"/>
        <v>81.66</v>
      </c>
      <c r="G38" s="330" t="s">
        <v>307</v>
      </c>
      <c r="H38" s="331">
        <v>91</v>
      </c>
      <c r="I38" s="438">
        <f t="shared" si="6"/>
        <v>5768.1199999999963</v>
      </c>
      <c r="J38" s="439">
        <f t="shared" si="20"/>
        <v>212</v>
      </c>
      <c r="K38" s="440">
        <f t="shared" si="0"/>
        <v>7431.0599999999995</v>
      </c>
      <c r="N38">
        <v>27.22</v>
      </c>
      <c r="O38" s="15"/>
      <c r="P38" s="69">
        <f t="shared" si="8"/>
        <v>0</v>
      </c>
      <c r="Q38" s="246"/>
      <c r="R38" s="69">
        <f t="shared" si="9"/>
        <v>0</v>
      </c>
      <c r="S38" s="70"/>
      <c r="T38" s="71"/>
      <c r="U38" s="438">
        <f t="shared" si="10"/>
        <v>5012.16</v>
      </c>
      <c r="V38" s="439">
        <f t="shared" si="21"/>
        <v>184</v>
      </c>
      <c r="W38" s="440">
        <f t="shared" si="1"/>
        <v>0</v>
      </c>
      <c r="Z38">
        <v>27.22</v>
      </c>
      <c r="AA38" s="15"/>
      <c r="AB38" s="69">
        <f t="shared" si="12"/>
        <v>0</v>
      </c>
      <c r="AC38" s="246"/>
      <c r="AD38" s="69">
        <f t="shared" si="13"/>
        <v>0</v>
      </c>
      <c r="AE38" s="70"/>
      <c r="AF38" s="71"/>
      <c r="AG38" s="438">
        <f t="shared" si="14"/>
        <v>5012.16</v>
      </c>
      <c r="AH38" s="439">
        <f t="shared" si="22"/>
        <v>184</v>
      </c>
      <c r="AI38" s="440">
        <f t="shared" si="2"/>
        <v>0</v>
      </c>
      <c r="AL38">
        <v>27.22</v>
      </c>
      <c r="AM38" s="15"/>
      <c r="AN38" s="69">
        <f t="shared" si="16"/>
        <v>0</v>
      </c>
      <c r="AO38" s="246"/>
      <c r="AP38" s="69">
        <f t="shared" si="17"/>
        <v>0</v>
      </c>
      <c r="AQ38" s="70"/>
      <c r="AR38" s="71"/>
      <c r="AS38" s="438">
        <f t="shared" si="18"/>
        <v>5008.4799999999996</v>
      </c>
      <c r="AT38" s="439">
        <f t="shared" si="23"/>
        <v>184</v>
      </c>
      <c r="AU38" s="440">
        <f t="shared" si="3"/>
        <v>0</v>
      </c>
    </row>
    <row r="39" spans="2:47" x14ac:dyDescent="0.25">
      <c r="B39">
        <v>27.22</v>
      </c>
      <c r="C39" s="15">
        <v>24</v>
      </c>
      <c r="D39" s="541">
        <f t="shared" si="4"/>
        <v>653.28</v>
      </c>
      <c r="E39" s="581">
        <v>44860</v>
      </c>
      <c r="F39" s="541">
        <f t="shared" si="5"/>
        <v>653.28</v>
      </c>
      <c r="G39" s="330" t="s">
        <v>308</v>
      </c>
      <c r="H39" s="331">
        <v>91</v>
      </c>
      <c r="I39" s="438">
        <f t="shared" si="6"/>
        <v>5114.8399999999965</v>
      </c>
      <c r="J39" s="439">
        <f t="shared" si="20"/>
        <v>188</v>
      </c>
      <c r="K39" s="440">
        <f t="shared" si="0"/>
        <v>59448.479999999996</v>
      </c>
      <c r="N39">
        <v>27.22</v>
      </c>
      <c r="O39" s="15"/>
      <c r="P39" s="69">
        <f t="shared" si="8"/>
        <v>0</v>
      </c>
      <c r="Q39" s="246"/>
      <c r="R39" s="69">
        <f t="shared" si="9"/>
        <v>0</v>
      </c>
      <c r="S39" s="70"/>
      <c r="T39" s="71"/>
      <c r="U39" s="438">
        <f t="shared" si="10"/>
        <v>5012.16</v>
      </c>
      <c r="V39" s="439">
        <f t="shared" si="21"/>
        <v>184</v>
      </c>
      <c r="W39" s="440">
        <f t="shared" si="1"/>
        <v>0</v>
      </c>
      <c r="Z39">
        <v>27.22</v>
      </c>
      <c r="AA39" s="15"/>
      <c r="AB39" s="69">
        <f t="shared" si="12"/>
        <v>0</v>
      </c>
      <c r="AC39" s="246"/>
      <c r="AD39" s="69">
        <f t="shared" si="13"/>
        <v>0</v>
      </c>
      <c r="AE39" s="70"/>
      <c r="AF39" s="71"/>
      <c r="AG39" s="438">
        <f t="shared" si="14"/>
        <v>5012.16</v>
      </c>
      <c r="AH39" s="439">
        <f t="shared" si="22"/>
        <v>184</v>
      </c>
      <c r="AI39" s="440">
        <f t="shared" si="2"/>
        <v>0</v>
      </c>
      <c r="AL39">
        <v>27.22</v>
      </c>
      <c r="AM39" s="15"/>
      <c r="AN39" s="69">
        <f t="shared" si="16"/>
        <v>0</v>
      </c>
      <c r="AO39" s="246"/>
      <c r="AP39" s="69">
        <f t="shared" si="17"/>
        <v>0</v>
      </c>
      <c r="AQ39" s="70"/>
      <c r="AR39" s="71"/>
      <c r="AS39" s="438">
        <f t="shared" si="18"/>
        <v>5008.4799999999996</v>
      </c>
      <c r="AT39" s="439">
        <f t="shared" si="23"/>
        <v>184</v>
      </c>
      <c r="AU39" s="440">
        <f t="shared" si="3"/>
        <v>0</v>
      </c>
    </row>
    <row r="40" spans="2:47" x14ac:dyDescent="0.25">
      <c r="B40">
        <v>27.22</v>
      </c>
      <c r="C40" s="15">
        <v>36</v>
      </c>
      <c r="D40" s="541">
        <f t="shared" si="4"/>
        <v>979.92</v>
      </c>
      <c r="E40" s="581">
        <v>44861</v>
      </c>
      <c r="F40" s="541">
        <f t="shared" si="5"/>
        <v>979.92</v>
      </c>
      <c r="G40" s="330" t="s">
        <v>311</v>
      </c>
      <c r="H40" s="331">
        <v>91</v>
      </c>
      <c r="I40" s="438">
        <f t="shared" si="6"/>
        <v>4134.9199999999964</v>
      </c>
      <c r="J40" s="439">
        <f t="shared" si="20"/>
        <v>152</v>
      </c>
      <c r="K40" s="440">
        <f t="shared" si="0"/>
        <v>89172.72</v>
      </c>
      <c r="N40">
        <v>27.22</v>
      </c>
      <c r="O40" s="15"/>
      <c r="P40" s="69">
        <f t="shared" si="8"/>
        <v>0</v>
      </c>
      <c r="Q40" s="246"/>
      <c r="R40" s="69">
        <f t="shared" si="9"/>
        <v>0</v>
      </c>
      <c r="S40" s="70"/>
      <c r="T40" s="71"/>
      <c r="U40" s="438">
        <f t="shared" si="10"/>
        <v>5012.16</v>
      </c>
      <c r="V40" s="439">
        <f t="shared" si="21"/>
        <v>184</v>
      </c>
      <c r="W40" s="440">
        <f t="shared" si="1"/>
        <v>0</v>
      </c>
      <c r="Z40">
        <v>27.22</v>
      </c>
      <c r="AA40" s="15"/>
      <c r="AB40" s="69">
        <f t="shared" si="12"/>
        <v>0</v>
      </c>
      <c r="AC40" s="246"/>
      <c r="AD40" s="69">
        <f t="shared" si="13"/>
        <v>0</v>
      </c>
      <c r="AE40" s="70"/>
      <c r="AF40" s="71"/>
      <c r="AG40" s="438">
        <f t="shared" si="14"/>
        <v>5012.16</v>
      </c>
      <c r="AH40" s="439">
        <f t="shared" si="22"/>
        <v>184</v>
      </c>
      <c r="AI40" s="440">
        <f t="shared" si="2"/>
        <v>0</v>
      </c>
      <c r="AL40">
        <v>27.22</v>
      </c>
      <c r="AM40" s="15"/>
      <c r="AN40" s="69">
        <f t="shared" si="16"/>
        <v>0</v>
      </c>
      <c r="AO40" s="246"/>
      <c r="AP40" s="69">
        <f t="shared" si="17"/>
        <v>0</v>
      </c>
      <c r="AQ40" s="70"/>
      <c r="AR40" s="71"/>
      <c r="AS40" s="438">
        <f t="shared" si="18"/>
        <v>5008.4799999999996</v>
      </c>
      <c r="AT40" s="439">
        <f t="shared" si="23"/>
        <v>184</v>
      </c>
      <c r="AU40" s="440">
        <f t="shared" si="3"/>
        <v>0</v>
      </c>
    </row>
    <row r="41" spans="2:47" x14ac:dyDescent="0.25">
      <c r="B41">
        <v>27.22</v>
      </c>
      <c r="C41" s="15">
        <v>15</v>
      </c>
      <c r="D41" s="541">
        <f t="shared" si="4"/>
        <v>408.29999999999995</v>
      </c>
      <c r="E41" s="581">
        <v>44863</v>
      </c>
      <c r="F41" s="541">
        <f t="shared" si="5"/>
        <v>408.29999999999995</v>
      </c>
      <c r="G41" s="330" t="s">
        <v>316</v>
      </c>
      <c r="H41" s="331">
        <v>91</v>
      </c>
      <c r="I41" s="438">
        <f t="shared" si="6"/>
        <v>3726.6199999999963</v>
      </c>
      <c r="J41" s="439">
        <f t="shared" si="20"/>
        <v>137</v>
      </c>
      <c r="K41" s="440">
        <f t="shared" si="0"/>
        <v>37155.299999999996</v>
      </c>
      <c r="N41">
        <v>27.22</v>
      </c>
      <c r="O41" s="15"/>
      <c r="P41" s="69">
        <f t="shared" si="8"/>
        <v>0</v>
      </c>
      <c r="Q41" s="246"/>
      <c r="R41" s="69">
        <f t="shared" si="9"/>
        <v>0</v>
      </c>
      <c r="S41" s="70"/>
      <c r="T41" s="71"/>
      <c r="U41" s="438">
        <f t="shared" si="10"/>
        <v>5012.16</v>
      </c>
      <c r="V41" s="439">
        <f t="shared" si="21"/>
        <v>184</v>
      </c>
      <c r="W41" s="440">
        <f t="shared" si="1"/>
        <v>0</v>
      </c>
      <c r="Z41">
        <v>27.22</v>
      </c>
      <c r="AA41" s="15"/>
      <c r="AB41" s="69">
        <f t="shared" si="12"/>
        <v>0</v>
      </c>
      <c r="AC41" s="246"/>
      <c r="AD41" s="69">
        <f t="shared" si="13"/>
        <v>0</v>
      </c>
      <c r="AE41" s="70"/>
      <c r="AF41" s="71"/>
      <c r="AG41" s="438">
        <f t="shared" si="14"/>
        <v>5012.16</v>
      </c>
      <c r="AH41" s="439">
        <f t="shared" si="22"/>
        <v>184</v>
      </c>
      <c r="AI41" s="440">
        <f t="shared" si="2"/>
        <v>0</v>
      </c>
      <c r="AL41">
        <v>27.22</v>
      </c>
      <c r="AM41" s="15"/>
      <c r="AN41" s="69">
        <f t="shared" si="16"/>
        <v>0</v>
      </c>
      <c r="AO41" s="246"/>
      <c r="AP41" s="69">
        <f t="shared" si="17"/>
        <v>0</v>
      </c>
      <c r="AQ41" s="70"/>
      <c r="AR41" s="71"/>
      <c r="AS41" s="438">
        <f t="shared" si="18"/>
        <v>5008.4799999999996</v>
      </c>
      <c r="AT41" s="439">
        <f t="shared" si="23"/>
        <v>184</v>
      </c>
      <c r="AU41" s="440">
        <f t="shared" si="3"/>
        <v>0</v>
      </c>
    </row>
    <row r="42" spans="2:47" x14ac:dyDescent="0.25">
      <c r="B42">
        <v>27.22</v>
      </c>
      <c r="C42" s="15">
        <v>40</v>
      </c>
      <c r="D42" s="541">
        <f t="shared" si="4"/>
        <v>1088.8</v>
      </c>
      <c r="E42" s="581">
        <v>44863</v>
      </c>
      <c r="F42" s="541">
        <f t="shared" si="5"/>
        <v>1088.8</v>
      </c>
      <c r="G42" s="330" t="s">
        <v>317</v>
      </c>
      <c r="H42" s="331">
        <v>91</v>
      </c>
      <c r="I42" s="885">
        <f t="shared" si="6"/>
        <v>2637.8199999999961</v>
      </c>
      <c r="J42" s="884">
        <f t="shared" si="20"/>
        <v>97</v>
      </c>
      <c r="K42" s="440">
        <f t="shared" si="0"/>
        <v>99080.8</v>
      </c>
      <c r="N42">
        <v>27.22</v>
      </c>
      <c r="O42" s="15"/>
      <c r="P42" s="69">
        <f t="shared" si="8"/>
        <v>0</v>
      </c>
      <c r="Q42" s="246"/>
      <c r="R42" s="69">
        <f t="shared" si="9"/>
        <v>0</v>
      </c>
      <c r="S42" s="70"/>
      <c r="T42" s="71"/>
      <c r="U42" s="438">
        <f t="shared" si="10"/>
        <v>5012.16</v>
      </c>
      <c r="V42" s="439">
        <f t="shared" si="21"/>
        <v>184</v>
      </c>
      <c r="W42" s="440">
        <f t="shared" si="1"/>
        <v>0</v>
      </c>
      <c r="Z42">
        <v>27.22</v>
      </c>
      <c r="AA42" s="15"/>
      <c r="AB42" s="69">
        <f t="shared" si="12"/>
        <v>0</v>
      </c>
      <c r="AC42" s="246"/>
      <c r="AD42" s="69">
        <f t="shared" si="13"/>
        <v>0</v>
      </c>
      <c r="AE42" s="70"/>
      <c r="AF42" s="71"/>
      <c r="AG42" s="438">
        <f t="shared" si="14"/>
        <v>5012.16</v>
      </c>
      <c r="AH42" s="439">
        <f t="shared" si="22"/>
        <v>184</v>
      </c>
      <c r="AI42" s="440">
        <f t="shared" si="2"/>
        <v>0</v>
      </c>
      <c r="AL42">
        <v>27.22</v>
      </c>
      <c r="AM42" s="15"/>
      <c r="AN42" s="69">
        <f t="shared" si="16"/>
        <v>0</v>
      </c>
      <c r="AO42" s="246"/>
      <c r="AP42" s="69">
        <f t="shared" si="17"/>
        <v>0</v>
      </c>
      <c r="AQ42" s="70"/>
      <c r="AR42" s="71"/>
      <c r="AS42" s="438">
        <f t="shared" si="18"/>
        <v>5008.4799999999996</v>
      </c>
      <c r="AT42" s="439">
        <f t="shared" si="23"/>
        <v>184</v>
      </c>
      <c r="AU42" s="440">
        <f t="shared" si="3"/>
        <v>0</v>
      </c>
    </row>
    <row r="43" spans="2:47" x14ac:dyDescent="0.25">
      <c r="B43">
        <v>27.22</v>
      </c>
      <c r="C43" s="15"/>
      <c r="D43" s="889">
        <f t="shared" si="4"/>
        <v>0</v>
      </c>
      <c r="E43" s="904"/>
      <c r="F43" s="889">
        <f t="shared" si="5"/>
        <v>0</v>
      </c>
      <c r="G43" s="891"/>
      <c r="H43" s="892"/>
      <c r="I43" s="438">
        <f t="shared" si="6"/>
        <v>2637.8199999999961</v>
      </c>
      <c r="J43" s="439">
        <f t="shared" si="20"/>
        <v>97</v>
      </c>
      <c r="K43" s="440">
        <f t="shared" si="0"/>
        <v>0</v>
      </c>
      <c r="N43">
        <v>27.22</v>
      </c>
      <c r="O43" s="15"/>
      <c r="P43" s="69">
        <f t="shared" si="8"/>
        <v>0</v>
      </c>
      <c r="Q43" s="246"/>
      <c r="R43" s="69">
        <f t="shared" si="9"/>
        <v>0</v>
      </c>
      <c r="S43" s="70"/>
      <c r="T43" s="71"/>
      <c r="U43" s="438">
        <f t="shared" si="10"/>
        <v>5012.16</v>
      </c>
      <c r="V43" s="439">
        <f t="shared" si="21"/>
        <v>184</v>
      </c>
      <c r="W43" s="440">
        <f t="shared" si="1"/>
        <v>0</v>
      </c>
      <c r="Z43">
        <v>27.22</v>
      </c>
      <c r="AA43" s="15"/>
      <c r="AB43" s="69">
        <f t="shared" si="12"/>
        <v>0</v>
      </c>
      <c r="AC43" s="246"/>
      <c r="AD43" s="69">
        <f t="shared" si="13"/>
        <v>0</v>
      </c>
      <c r="AE43" s="70"/>
      <c r="AF43" s="71"/>
      <c r="AG43" s="438">
        <f t="shared" si="14"/>
        <v>5012.16</v>
      </c>
      <c r="AH43" s="439">
        <f t="shared" si="22"/>
        <v>184</v>
      </c>
      <c r="AI43" s="440">
        <f t="shared" si="2"/>
        <v>0</v>
      </c>
      <c r="AL43">
        <v>27.22</v>
      </c>
      <c r="AM43" s="15"/>
      <c r="AN43" s="69">
        <f t="shared" si="16"/>
        <v>0</v>
      </c>
      <c r="AO43" s="246"/>
      <c r="AP43" s="69">
        <f t="shared" si="17"/>
        <v>0</v>
      </c>
      <c r="AQ43" s="70"/>
      <c r="AR43" s="71"/>
      <c r="AS43" s="438">
        <f t="shared" si="18"/>
        <v>5008.4799999999996</v>
      </c>
      <c r="AT43" s="439">
        <f t="shared" si="23"/>
        <v>184</v>
      </c>
      <c r="AU43" s="440">
        <f t="shared" si="3"/>
        <v>0</v>
      </c>
    </row>
    <row r="44" spans="2:47" x14ac:dyDescent="0.25">
      <c r="B44">
        <v>27.22</v>
      </c>
      <c r="C44" s="15"/>
      <c r="D44" s="889">
        <f t="shared" si="4"/>
        <v>0</v>
      </c>
      <c r="E44" s="904"/>
      <c r="F44" s="889">
        <f t="shared" si="5"/>
        <v>0</v>
      </c>
      <c r="G44" s="891"/>
      <c r="H44" s="892"/>
      <c r="I44" s="438">
        <f t="shared" si="6"/>
        <v>2637.8199999999961</v>
      </c>
      <c r="J44" s="439">
        <f t="shared" si="20"/>
        <v>97</v>
      </c>
      <c r="K44" s="440">
        <f t="shared" si="0"/>
        <v>0</v>
      </c>
      <c r="N44">
        <v>27.22</v>
      </c>
      <c r="O44" s="15"/>
      <c r="P44" s="69">
        <f t="shared" si="8"/>
        <v>0</v>
      </c>
      <c r="Q44" s="246"/>
      <c r="R44" s="69">
        <f t="shared" si="9"/>
        <v>0</v>
      </c>
      <c r="S44" s="70"/>
      <c r="T44" s="71"/>
      <c r="U44" s="438">
        <f t="shared" si="10"/>
        <v>5012.16</v>
      </c>
      <c r="V44" s="439">
        <f t="shared" si="21"/>
        <v>184</v>
      </c>
      <c r="W44" s="440">
        <f t="shared" si="1"/>
        <v>0</v>
      </c>
      <c r="Z44">
        <v>27.22</v>
      </c>
      <c r="AA44" s="15"/>
      <c r="AB44" s="69">
        <f t="shared" si="12"/>
        <v>0</v>
      </c>
      <c r="AC44" s="246"/>
      <c r="AD44" s="69">
        <f t="shared" si="13"/>
        <v>0</v>
      </c>
      <c r="AE44" s="70"/>
      <c r="AF44" s="71"/>
      <c r="AG44" s="438">
        <f t="shared" si="14"/>
        <v>5012.16</v>
      </c>
      <c r="AH44" s="439">
        <f t="shared" si="22"/>
        <v>184</v>
      </c>
      <c r="AI44" s="440">
        <f t="shared" si="2"/>
        <v>0</v>
      </c>
      <c r="AL44">
        <v>27.22</v>
      </c>
      <c r="AM44" s="15"/>
      <c r="AN44" s="69">
        <f t="shared" si="16"/>
        <v>0</v>
      </c>
      <c r="AO44" s="246"/>
      <c r="AP44" s="69">
        <f t="shared" si="17"/>
        <v>0</v>
      </c>
      <c r="AQ44" s="70"/>
      <c r="AR44" s="71"/>
      <c r="AS44" s="438">
        <f t="shared" si="18"/>
        <v>5008.4799999999996</v>
      </c>
      <c r="AT44" s="439">
        <f t="shared" si="23"/>
        <v>184</v>
      </c>
      <c r="AU44" s="440">
        <f t="shared" si="3"/>
        <v>0</v>
      </c>
    </row>
    <row r="45" spans="2:47" x14ac:dyDescent="0.25">
      <c r="B45">
        <v>27.22</v>
      </c>
      <c r="C45" s="15"/>
      <c r="D45" s="889">
        <f t="shared" si="4"/>
        <v>0</v>
      </c>
      <c r="E45" s="904"/>
      <c r="F45" s="889">
        <f t="shared" si="5"/>
        <v>0</v>
      </c>
      <c r="G45" s="891"/>
      <c r="H45" s="892"/>
      <c r="I45" s="438">
        <f t="shared" si="6"/>
        <v>2637.8199999999961</v>
      </c>
      <c r="J45" s="439">
        <f t="shared" si="20"/>
        <v>97</v>
      </c>
      <c r="K45" s="440">
        <f t="shared" si="0"/>
        <v>0</v>
      </c>
      <c r="N45">
        <v>27.22</v>
      </c>
      <c r="O45" s="15"/>
      <c r="P45" s="69">
        <f t="shared" si="8"/>
        <v>0</v>
      </c>
      <c r="Q45" s="246"/>
      <c r="R45" s="69">
        <f t="shared" si="9"/>
        <v>0</v>
      </c>
      <c r="S45" s="70"/>
      <c r="T45" s="71"/>
      <c r="U45" s="438">
        <f t="shared" si="10"/>
        <v>5012.16</v>
      </c>
      <c r="V45" s="439">
        <f t="shared" si="21"/>
        <v>184</v>
      </c>
      <c r="W45" s="440">
        <f t="shared" si="1"/>
        <v>0</v>
      </c>
      <c r="Z45">
        <v>27.22</v>
      </c>
      <c r="AA45" s="15"/>
      <c r="AB45" s="69">
        <f t="shared" si="12"/>
        <v>0</v>
      </c>
      <c r="AC45" s="246"/>
      <c r="AD45" s="69">
        <f t="shared" si="13"/>
        <v>0</v>
      </c>
      <c r="AE45" s="70"/>
      <c r="AF45" s="71"/>
      <c r="AG45" s="438">
        <f t="shared" si="14"/>
        <v>5012.16</v>
      </c>
      <c r="AH45" s="439">
        <f t="shared" si="22"/>
        <v>184</v>
      </c>
      <c r="AI45" s="440">
        <f t="shared" si="2"/>
        <v>0</v>
      </c>
      <c r="AL45">
        <v>27.22</v>
      </c>
      <c r="AM45" s="15"/>
      <c r="AN45" s="69">
        <f t="shared" si="16"/>
        <v>0</v>
      </c>
      <c r="AO45" s="246"/>
      <c r="AP45" s="69">
        <f t="shared" si="17"/>
        <v>0</v>
      </c>
      <c r="AQ45" s="70"/>
      <c r="AR45" s="71"/>
      <c r="AS45" s="438">
        <f t="shared" si="18"/>
        <v>5008.4799999999996</v>
      </c>
      <c r="AT45" s="439">
        <f t="shared" si="23"/>
        <v>184</v>
      </c>
      <c r="AU45" s="440">
        <f t="shared" si="3"/>
        <v>0</v>
      </c>
    </row>
    <row r="46" spans="2:47" x14ac:dyDescent="0.25">
      <c r="B46">
        <v>27.22</v>
      </c>
      <c r="C46" s="15"/>
      <c r="D46" s="889">
        <f t="shared" si="4"/>
        <v>0</v>
      </c>
      <c r="E46" s="904"/>
      <c r="F46" s="889">
        <f t="shared" si="5"/>
        <v>0</v>
      </c>
      <c r="G46" s="891"/>
      <c r="H46" s="892"/>
      <c r="I46" s="438">
        <f t="shared" si="6"/>
        <v>2637.8199999999961</v>
      </c>
      <c r="J46" s="439">
        <f t="shared" si="20"/>
        <v>97</v>
      </c>
      <c r="K46" s="440">
        <f t="shared" si="0"/>
        <v>0</v>
      </c>
      <c r="N46">
        <v>27.22</v>
      </c>
      <c r="O46" s="15"/>
      <c r="P46" s="69">
        <f t="shared" si="8"/>
        <v>0</v>
      </c>
      <c r="Q46" s="246"/>
      <c r="R46" s="69">
        <f t="shared" si="9"/>
        <v>0</v>
      </c>
      <c r="S46" s="70"/>
      <c r="T46" s="71"/>
      <c r="U46" s="438">
        <f t="shared" si="10"/>
        <v>5012.16</v>
      </c>
      <c r="V46" s="439">
        <f t="shared" si="21"/>
        <v>184</v>
      </c>
      <c r="W46" s="440">
        <f t="shared" si="1"/>
        <v>0</v>
      </c>
      <c r="Z46">
        <v>27.22</v>
      </c>
      <c r="AA46" s="15"/>
      <c r="AB46" s="69">
        <f t="shared" si="12"/>
        <v>0</v>
      </c>
      <c r="AC46" s="246"/>
      <c r="AD46" s="69">
        <f t="shared" si="13"/>
        <v>0</v>
      </c>
      <c r="AE46" s="70"/>
      <c r="AF46" s="71"/>
      <c r="AG46" s="438">
        <f t="shared" si="14"/>
        <v>5012.16</v>
      </c>
      <c r="AH46" s="439">
        <f t="shared" si="22"/>
        <v>184</v>
      </c>
      <c r="AI46" s="440">
        <f t="shared" si="2"/>
        <v>0</v>
      </c>
      <c r="AL46">
        <v>27.22</v>
      </c>
      <c r="AM46" s="15"/>
      <c r="AN46" s="69">
        <f t="shared" si="16"/>
        <v>0</v>
      </c>
      <c r="AO46" s="246"/>
      <c r="AP46" s="69">
        <f t="shared" si="17"/>
        <v>0</v>
      </c>
      <c r="AQ46" s="70"/>
      <c r="AR46" s="71"/>
      <c r="AS46" s="438">
        <f t="shared" si="18"/>
        <v>5008.4799999999996</v>
      </c>
      <c r="AT46" s="439">
        <f t="shared" si="23"/>
        <v>184</v>
      </c>
      <c r="AU46" s="440">
        <f t="shared" si="3"/>
        <v>0</v>
      </c>
    </row>
    <row r="47" spans="2:47" x14ac:dyDescent="0.25">
      <c r="B47">
        <v>27.22</v>
      </c>
      <c r="C47" s="15"/>
      <c r="D47" s="889">
        <f t="shared" si="4"/>
        <v>0</v>
      </c>
      <c r="E47" s="904"/>
      <c r="F47" s="889">
        <f t="shared" si="5"/>
        <v>0</v>
      </c>
      <c r="G47" s="891"/>
      <c r="H47" s="892"/>
      <c r="I47" s="438">
        <f t="shared" si="6"/>
        <v>2637.8199999999961</v>
      </c>
      <c r="J47" s="439">
        <f t="shared" si="20"/>
        <v>97</v>
      </c>
      <c r="K47" s="440">
        <f t="shared" si="0"/>
        <v>0</v>
      </c>
      <c r="N47">
        <v>27.22</v>
      </c>
      <c r="O47" s="15"/>
      <c r="P47" s="69">
        <f t="shared" si="8"/>
        <v>0</v>
      </c>
      <c r="Q47" s="246"/>
      <c r="R47" s="69">
        <f t="shared" si="9"/>
        <v>0</v>
      </c>
      <c r="S47" s="70"/>
      <c r="T47" s="71"/>
      <c r="U47" s="438">
        <f t="shared" si="10"/>
        <v>5012.16</v>
      </c>
      <c r="V47" s="439">
        <f t="shared" si="21"/>
        <v>184</v>
      </c>
      <c r="W47" s="440">
        <f t="shared" si="1"/>
        <v>0</v>
      </c>
      <c r="Z47">
        <v>27.22</v>
      </c>
      <c r="AA47" s="15"/>
      <c r="AB47" s="69">
        <f t="shared" si="12"/>
        <v>0</v>
      </c>
      <c r="AC47" s="246"/>
      <c r="AD47" s="69">
        <f t="shared" si="13"/>
        <v>0</v>
      </c>
      <c r="AE47" s="70"/>
      <c r="AF47" s="71"/>
      <c r="AG47" s="438">
        <f t="shared" si="14"/>
        <v>5012.16</v>
      </c>
      <c r="AH47" s="439">
        <f t="shared" si="22"/>
        <v>184</v>
      </c>
      <c r="AI47" s="440">
        <f t="shared" si="2"/>
        <v>0</v>
      </c>
      <c r="AL47">
        <v>27.22</v>
      </c>
      <c r="AM47" s="15"/>
      <c r="AN47" s="69">
        <f t="shared" si="16"/>
        <v>0</v>
      </c>
      <c r="AO47" s="246"/>
      <c r="AP47" s="69">
        <f t="shared" si="17"/>
        <v>0</v>
      </c>
      <c r="AQ47" s="70"/>
      <c r="AR47" s="71"/>
      <c r="AS47" s="438">
        <f t="shared" si="18"/>
        <v>5008.4799999999996</v>
      </c>
      <c r="AT47" s="439">
        <f t="shared" si="23"/>
        <v>184</v>
      </c>
      <c r="AU47" s="440">
        <f t="shared" si="3"/>
        <v>0</v>
      </c>
    </row>
    <row r="48" spans="2:47" x14ac:dyDescent="0.25">
      <c r="B48">
        <v>27.22</v>
      </c>
      <c r="C48" s="15"/>
      <c r="D48" s="889">
        <f t="shared" si="4"/>
        <v>0</v>
      </c>
      <c r="E48" s="904"/>
      <c r="F48" s="889">
        <f t="shared" si="5"/>
        <v>0</v>
      </c>
      <c r="G48" s="891"/>
      <c r="H48" s="892"/>
      <c r="I48" s="438">
        <f t="shared" si="6"/>
        <v>2637.8199999999961</v>
      </c>
      <c r="J48" s="439">
        <f t="shared" si="20"/>
        <v>97</v>
      </c>
      <c r="K48" s="440">
        <f t="shared" si="0"/>
        <v>0</v>
      </c>
      <c r="N48">
        <v>27.22</v>
      </c>
      <c r="O48" s="15"/>
      <c r="P48" s="69">
        <f t="shared" si="8"/>
        <v>0</v>
      </c>
      <c r="Q48" s="246"/>
      <c r="R48" s="69">
        <f t="shared" si="9"/>
        <v>0</v>
      </c>
      <c r="S48" s="70"/>
      <c r="T48" s="71"/>
      <c r="U48" s="438">
        <f t="shared" si="10"/>
        <v>5012.16</v>
      </c>
      <c r="V48" s="439">
        <f t="shared" si="21"/>
        <v>184</v>
      </c>
      <c r="W48" s="440">
        <f t="shared" si="1"/>
        <v>0</v>
      </c>
      <c r="Z48">
        <v>27.22</v>
      </c>
      <c r="AA48" s="15"/>
      <c r="AB48" s="69">
        <f t="shared" si="12"/>
        <v>0</v>
      </c>
      <c r="AC48" s="246"/>
      <c r="AD48" s="69">
        <f t="shared" si="13"/>
        <v>0</v>
      </c>
      <c r="AE48" s="70"/>
      <c r="AF48" s="71"/>
      <c r="AG48" s="438">
        <f t="shared" si="14"/>
        <v>5012.16</v>
      </c>
      <c r="AH48" s="439">
        <f t="shared" si="22"/>
        <v>184</v>
      </c>
      <c r="AI48" s="440">
        <f t="shared" si="2"/>
        <v>0</v>
      </c>
      <c r="AL48">
        <v>27.22</v>
      </c>
      <c r="AM48" s="15"/>
      <c r="AN48" s="69">
        <f t="shared" si="16"/>
        <v>0</v>
      </c>
      <c r="AO48" s="246"/>
      <c r="AP48" s="69">
        <f t="shared" si="17"/>
        <v>0</v>
      </c>
      <c r="AQ48" s="70"/>
      <c r="AR48" s="71"/>
      <c r="AS48" s="438">
        <f t="shared" si="18"/>
        <v>5008.4799999999996</v>
      </c>
      <c r="AT48" s="439">
        <f t="shared" si="23"/>
        <v>184</v>
      </c>
      <c r="AU48" s="440">
        <f t="shared" si="3"/>
        <v>0</v>
      </c>
    </row>
    <row r="49" spans="1:47" x14ac:dyDescent="0.25">
      <c r="B49">
        <v>27.22</v>
      </c>
      <c r="C49" s="15"/>
      <c r="D49" s="889">
        <f t="shared" si="4"/>
        <v>0</v>
      </c>
      <c r="E49" s="904"/>
      <c r="F49" s="889">
        <f t="shared" si="5"/>
        <v>0</v>
      </c>
      <c r="G49" s="891"/>
      <c r="H49" s="892"/>
      <c r="I49" s="438">
        <f t="shared" si="6"/>
        <v>2637.8199999999961</v>
      </c>
      <c r="J49" s="439">
        <f t="shared" si="20"/>
        <v>97</v>
      </c>
      <c r="K49" s="440">
        <f t="shared" si="0"/>
        <v>0</v>
      </c>
      <c r="N49">
        <v>27.22</v>
      </c>
      <c r="O49" s="15"/>
      <c r="P49" s="69">
        <f t="shared" si="8"/>
        <v>0</v>
      </c>
      <c r="Q49" s="246"/>
      <c r="R49" s="69">
        <f t="shared" si="9"/>
        <v>0</v>
      </c>
      <c r="S49" s="70"/>
      <c r="T49" s="71"/>
      <c r="U49" s="438">
        <f t="shared" si="10"/>
        <v>5012.16</v>
      </c>
      <c r="V49" s="439">
        <f t="shared" si="21"/>
        <v>184</v>
      </c>
      <c r="W49" s="440">
        <f t="shared" si="1"/>
        <v>0</v>
      </c>
      <c r="Z49">
        <v>27.22</v>
      </c>
      <c r="AA49" s="15"/>
      <c r="AB49" s="69">
        <f t="shared" si="12"/>
        <v>0</v>
      </c>
      <c r="AC49" s="246"/>
      <c r="AD49" s="69">
        <f t="shared" si="13"/>
        <v>0</v>
      </c>
      <c r="AE49" s="70"/>
      <c r="AF49" s="71"/>
      <c r="AG49" s="438">
        <f t="shared" si="14"/>
        <v>5012.16</v>
      </c>
      <c r="AH49" s="439">
        <f t="shared" si="22"/>
        <v>184</v>
      </c>
      <c r="AI49" s="440">
        <f t="shared" si="2"/>
        <v>0</v>
      </c>
      <c r="AL49">
        <v>27.22</v>
      </c>
      <c r="AM49" s="15"/>
      <c r="AN49" s="69">
        <f t="shared" si="16"/>
        <v>0</v>
      </c>
      <c r="AO49" s="246"/>
      <c r="AP49" s="69">
        <f t="shared" si="17"/>
        <v>0</v>
      </c>
      <c r="AQ49" s="70"/>
      <c r="AR49" s="71"/>
      <c r="AS49" s="438">
        <f t="shared" si="18"/>
        <v>5008.4799999999996</v>
      </c>
      <c r="AT49" s="439">
        <f t="shared" si="23"/>
        <v>184</v>
      </c>
      <c r="AU49" s="440">
        <f t="shared" si="3"/>
        <v>0</v>
      </c>
    </row>
    <row r="50" spans="1:47" x14ac:dyDescent="0.25">
      <c r="B50">
        <v>27.22</v>
      </c>
      <c r="C50" s="15"/>
      <c r="D50" s="889">
        <f t="shared" si="4"/>
        <v>0</v>
      </c>
      <c r="E50" s="904"/>
      <c r="F50" s="889">
        <f t="shared" si="5"/>
        <v>0</v>
      </c>
      <c r="G50" s="891"/>
      <c r="H50" s="892"/>
      <c r="I50" s="438">
        <f t="shared" si="6"/>
        <v>2637.8199999999961</v>
      </c>
      <c r="J50" s="439">
        <f t="shared" si="20"/>
        <v>97</v>
      </c>
      <c r="K50" s="440">
        <f t="shared" si="0"/>
        <v>0</v>
      </c>
      <c r="N50">
        <v>27.22</v>
      </c>
      <c r="O50" s="15"/>
      <c r="P50" s="69">
        <f t="shared" si="8"/>
        <v>0</v>
      </c>
      <c r="Q50" s="246"/>
      <c r="R50" s="69">
        <f t="shared" si="9"/>
        <v>0</v>
      </c>
      <c r="S50" s="70"/>
      <c r="T50" s="71"/>
      <c r="U50" s="438">
        <f t="shared" si="10"/>
        <v>5012.16</v>
      </c>
      <c r="V50" s="439">
        <f t="shared" si="21"/>
        <v>184</v>
      </c>
      <c r="W50" s="440">
        <f t="shared" si="1"/>
        <v>0</v>
      </c>
      <c r="Z50">
        <v>27.22</v>
      </c>
      <c r="AA50" s="15"/>
      <c r="AB50" s="69">
        <f t="shared" si="12"/>
        <v>0</v>
      </c>
      <c r="AC50" s="246"/>
      <c r="AD50" s="69">
        <f t="shared" si="13"/>
        <v>0</v>
      </c>
      <c r="AE50" s="70"/>
      <c r="AF50" s="71"/>
      <c r="AG50" s="438">
        <f t="shared" si="14"/>
        <v>5012.16</v>
      </c>
      <c r="AH50" s="439">
        <f t="shared" si="22"/>
        <v>184</v>
      </c>
      <c r="AI50" s="440">
        <f t="shared" si="2"/>
        <v>0</v>
      </c>
      <c r="AL50">
        <v>27.22</v>
      </c>
      <c r="AM50" s="15"/>
      <c r="AN50" s="69">
        <f t="shared" si="16"/>
        <v>0</v>
      </c>
      <c r="AO50" s="246"/>
      <c r="AP50" s="69">
        <f t="shared" si="17"/>
        <v>0</v>
      </c>
      <c r="AQ50" s="70"/>
      <c r="AR50" s="71"/>
      <c r="AS50" s="438">
        <f t="shared" si="18"/>
        <v>5008.4799999999996</v>
      </c>
      <c r="AT50" s="439">
        <f t="shared" si="23"/>
        <v>184</v>
      </c>
      <c r="AU50" s="440">
        <f t="shared" si="3"/>
        <v>0</v>
      </c>
    </row>
    <row r="51" spans="1:47" x14ac:dyDescent="0.25">
      <c r="B51">
        <v>27.22</v>
      </c>
      <c r="C51" s="15"/>
      <c r="D51" s="889">
        <f t="shared" si="4"/>
        <v>0</v>
      </c>
      <c r="E51" s="904"/>
      <c r="F51" s="889">
        <f t="shared" si="5"/>
        <v>0</v>
      </c>
      <c r="G51" s="891"/>
      <c r="H51" s="892"/>
      <c r="I51" s="438">
        <f t="shared" si="6"/>
        <v>2637.8199999999961</v>
      </c>
      <c r="J51" s="439">
        <f t="shared" si="20"/>
        <v>97</v>
      </c>
      <c r="K51" s="440">
        <f t="shared" si="0"/>
        <v>0</v>
      </c>
      <c r="N51">
        <v>27.22</v>
      </c>
      <c r="O51" s="15"/>
      <c r="P51" s="69">
        <f t="shared" si="8"/>
        <v>0</v>
      </c>
      <c r="Q51" s="246"/>
      <c r="R51" s="69">
        <f t="shared" si="9"/>
        <v>0</v>
      </c>
      <c r="S51" s="70"/>
      <c r="T51" s="71"/>
      <c r="U51" s="438">
        <f t="shared" si="10"/>
        <v>5012.16</v>
      </c>
      <c r="V51" s="439">
        <f t="shared" si="21"/>
        <v>184</v>
      </c>
      <c r="W51" s="440">
        <f t="shared" si="1"/>
        <v>0</v>
      </c>
      <c r="Z51">
        <v>27.22</v>
      </c>
      <c r="AA51" s="15"/>
      <c r="AB51" s="69">
        <f t="shared" si="12"/>
        <v>0</v>
      </c>
      <c r="AC51" s="246"/>
      <c r="AD51" s="69">
        <f t="shared" si="13"/>
        <v>0</v>
      </c>
      <c r="AE51" s="70"/>
      <c r="AF51" s="71"/>
      <c r="AG51" s="438">
        <f t="shared" si="14"/>
        <v>5012.16</v>
      </c>
      <c r="AH51" s="439">
        <f t="shared" si="22"/>
        <v>184</v>
      </c>
      <c r="AI51" s="440">
        <f t="shared" si="2"/>
        <v>0</v>
      </c>
      <c r="AL51">
        <v>27.22</v>
      </c>
      <c r="AM51" s="15"/>
      <c r="AN51" s="69">
        <f t="shared" si="16"/>
        <v>0</v>
      </c>
      <c r="AO51" s="246"/>
      <c r="AP51" s="69">
        <f t="shared" si="17"/>
        <v>0</v>
      </c>
      <c r="AQ51" s="70"/>
      <c r="AR51" s="71"/>
      <c r="AS51" s="438">
        <f t="shared" si="18"/>
        <v>5008.4799999999996</v>
      </c>
      <c r="AT51" s="439">
        <f t="shared" si="23"/>
        <v>184</v>
      </c>
      <c r="AU51" s="440">
        <f t="shared" si="3"/>
        <v>0</v>
      </c>
    </row>
    <row r="52" spans="1:47" x14ac:dyDescent="0.25">
      <c r="B52">
        <v>27.22</v>
      </c>
      <c r="C52" s="15"/>
      <c r="D52" s="889">
        <f t="shared" si="4"/>
        <v>0</v>
      </c>
      <c r="E52" s="904"/>
      <c r="F52" s="889">
        <f t="shared" si="5"/>
        <v>0</v>
      </c>
      <c r="G52" s="891"/>
      <c r="H52" s="892"/>
      <c r="I52" s="438">
        <f t="shared" si="6"/>
        <v>2637.8199999999961</v>
      </c>
      <c r="J52" s="439">
        <f t="shared" si="20"/>
        <v>97</v>
      </c>
      <c r="K52" s="440">
        <f t="shared" si="0"/>
        <v>0</v>
      </c>
      <c r="N52">
        <v>27.22</v>
      </c>
      <c r="O52" s="15"/>
      <c r="P52" s="69">
        <f t="shared" si="8"/>
        <v>0</v>
      </c>
      <c r="Q52" s="246"/>
      <c r="R52" s="69">
        <f t="shared" si="9"/>
        <v>0</v>
      </c>
      <c r="S52" s="70"/>
      <c r="T52" s="71"/>
      <c r="U52" s="438">
        <f t="shared" si="10"/>
        <v>5012.16</v>
      </c>
      <c r="V52" s="439">
        <f t="shared" si="21"/>
        <v>184</v>
      </c>
      <c r="W52" s="440">
        <f t="shared" si="1"/>
        <v>0</v>
      </c>
      <c r="Z52">
        <v>27.22</v>
      </c>
      <c r="AA52" s="15"/>
      <c r="AB52" s="69">
        <f t="shared" si="12"/>
        <v>0</v>
      </c>
      <c r="AC52" s="246"/>
      <c r="AD52" s="69">
        <f t="shared" si="13"/>
        <v>0</v>
      </c>
      <c r="AE52" s="70"/>
      <c r="AF52" s="71"/>
      <c r="AG52" s="438">
        <f t="shared" si="14"/>
        <v>5012.16</v>
      </c>
      <c r="AH52" s="439">
        <f t="shared" si="22"/>
        <v>184</v>
      </c>
      <c r="AI52" s="440">
        <f t="shared" si="2"/>
        <v>0</v>
      </c>
      <c r="AL52">
        <v>27.22</v>
      </c>
      <c r="AM52" s="15"/>
      <c r="AN52" s="69">
        <f t="shared" si="16"/>
        <v>0</v>
      </c>
      <c r="AO52" s="246"/>
      <c r="AP52" s="69">
        <f t="shared" si="17"/>
        <v>0</v>
      </c>
      <c r="AQ52" s="70"/>
      <c r="AR52" s="71"/>
      <c r="AS52" s="438">
        <f t="shared" si="18"/>
        <v>5008.4799999999996</v>
      </c>
      <c r="AT52" s="439">
        <f t="shared" si="23"/>
        <v>184</v>
      </c>
      <c r="AU52" s="440">
        <f t="shared" si="3"/>
        <v>0</v>
      </c>
    </row>
    <row r="53" spans="1:47" x14ac:dyDescent="0.25">
      <c r="B53">
        <v>27.22</v>
      </c>
      <c r="C53" s="15"/>
      <c r="D53" s="889">
        <f t="shared" si="4"/>
        <v>0</v>
      </c>
      <c r="E53" s="904"/>
      <c r="F53" s="889">
        <f t="shared" si="5"/>
        <v>0</v>
      </c>
      <c r="G53" s="891"/>
      <c r="H53" s="892"/>
      <c r="I53" s="438">
        <f t="shared" si="6"/>
        <v>2637.8199999999961</v>
      </c>
      <c r="J53" s="439">
        <f t="shared" si="20"/>
        <v>97</v>
      </c>
      <c r="K53" s="440">
        <f t="shared" si="0"/>
        <v>0</v>
      </c>
      <c r="N53">
        <v>27.22</v>
      </c>
      <c r="O53" s="15"/>
      <c r="P53" s="69">
        <f t="shared" si="8"/>
        <v>0</v>
      </c>
      <c r="Q53" s="246"/>
      <c r="R53" s="69">
        <f t="shared" si="9"/>
        <v>0</v>
      </c>
      <c r="S53" s="70"/>
      <c r="T53" s="71"/>
      <c r="U53" s="438">
        <f t="shared" si="10"/>
        <v>5012.16</v>
      </c>
      <c r="V53" s="439">
        <f t="shared" si="21"/>
        <v>184</v>
      </c>
      <c r="W53" s="440">
        <f t="shared" si="1"/>
        <v>0</v>
      </c>
      <c r="Z53">
        <v>27.22</v>
      </c>
      <c r="AA53" s="15"/>
      <c r="AB53" s="69">
        <f t="shared" si="12"/>
        <v>0</v>
      </c>
      <c r="AC53" s="246"/>
      <c r="AD53" s="69">
        <f t="shared" si="13"/>
        <v>0</v>
      </c>
      <c r="AE53" s="70"/>
      <c r="AF53" s="71"/>
      <c r="AG53" s="438">
        <f t="shared" si="14"/>
        <v>5012.16</v>
      </c>
      <c r="AH53" s="439">
        <f t="shared" si="22"/>
        <v>184</v>
      </c>
      <c r="AI53" s="440">
        <f t="shared" si="2"/>
        <v>0</v>
      </c>
      <c r="AL53">
        <v>27.22</v>
      </c>
      <c r="AM53" s="15"/>
      <c r="AN53" s="69">
        <f t="shared" si="16"/>
        <v>0</v>
      </c>
      <c r="AO53" s="246"/>
      <c r="AP53" s="69">
        <f t="shared" si="17"/>
        <v>0</v>
      </c>
      <c r="AQ53" s="70"/>
      <c r="AR53" s="71"/>
      <c r="AS53" s="438">
        <f t="shared" si="18"/>
        <v>5008.4799999999996</v>
      </c>
      <c r="AT53" s="439">
        <f t="shared" si="23"/>
        <v>184</v>
      </c>
      <c r="AU53" s="440">
        <f t="shared" si="3"/>
        <v>0</v>
      </c>
    </row>
    <row r="54" spans="1:47" x14ac:dyDescent="0.25">
      <c r="B54">
        <v>27.22</v>
      </c>
      <c r="C54" s="15"/>
      <c r="D54" s="889">
        <f t="shared" si="4"/>
        <v>0</v>
      </c>
      <c r="E54" s="904"/>
      <c r="F54" s="889">
        <f t="shared" si="5"/>
        <v>0</v>
      </c>
      <c r="G54" s="891"/>
      <c r="H54" s="892"/>
      <c r="I54" s="438">
        <f t="shared" si="6"/>
        <v>2637.8199999999961</v>
      </c>
      <c r="J54" s="439">
        <f t="shared" si="20"/>
        <v>97</v>
      </c>
      <c r="K54" s="440">
        <f t="shared" si="0"/>
        <v>0</v>
      </c>
      <c r="N54">
        <v>27.22</v>
      </c>
      <c r="O54" s="15"/>
      <c r="P54" s="69">
        <f t="shared" si="8"/>
        <v>0</v>
      </c>
      <c r="Q54" s="246"/>
      <c r="R54" s="69">
        <f t="shared" si="9"/>
        <v>0</v>
      </c>
      <c r="S54" s="70"/>
      <c r="T54" s="71"/>
      <c r="U54" s="438">
        <f t="shared" si="10"/>
        <v>5012.16</v>
      </c>
      <c r="V54" s="439">
        <f t="shared" si="21"/>
        <v>184</v>
      </c>
      <c r="W54" s="440">
        <f t="shared" si="1"/>
        <v>0</v>
      </c>
      <c r="Z54">
        <v>27.22</v>
      </c>
      <c r="AA54" s="15"/>
      <c r="AB54" s="69">
        <f t="shared" si="12"/>
        <v>0</v>
      </c>
      <c r="AC54" s="246"/>
      <c r="AD54" s="69">
        <f t="shared" si="13"/>
        <v>0</v>
      </c>
      <c r="AE54" s="70"/>
      <c r="AF54" s="71"/>
      <c r="AG54" s="438">
        <f t="shared" si="14"/>
        <v>5012.16</v>
      </c>
      <c r="AH54" s="439">
        <f t="shared" si="22"/>
        <v>184</v>
      </c>
      <c r="AI54" s="440">
        <f t="shared" si="2"/>
        <v>0</v>
      </c>
      <c r="AL54">
        <v>27.22</v>
      </c>
      <c r="AM54" s="15"/>
      <c r="AN54" s="69">
        <f t="shared" si="16"/>
        <v>0</v>
      </c>
      <c r="AO54" s="246"/>
      <c r="AP54" s="69">
        <f t="shared" si="17"/>
        <v>0</v>
      </c>
      <c r="AQ54" s="70"/>
      <c r="AR54" s="71"/>
      <c r="AS54" s="438">
        <f t="shared" si="18"/>
        <v>5008.4799999999996</v>
      </c>
      <c r="AT54" s="439">
        <f t="shared" si="23"/>
        <v>184</v>
      </c>
      <c r="AU54" s="440">
        <f t="shared" si="3"/>
        <v>0</v>
      </c>
    </row>
    <row r="55" spans="1:47" x14ac:dyDescent="0.25">
      <c r="B55">
        <v>27.22</v>
      </c>
      <c r="C55" s="15"/>
      <c r="D55" s="889">
        <f t="shared" si="4"/>
        <v>0</v>
      </c>
      <c r="E55" s="904"/>
      <c r="F55" s="889">
        <f t="shared" si="5"/>
        <v>0</v>
      </c>
      <c r="G55" s="891"/>
      <c r="H55" s="892"/>
      <c r="I55" s="438">
        <f t="shared" si="6"/>
        <v>2637.8199999999961</v>
      </c>
      <c r="J55" s="439">
        <f t="shared" si="20"/>
        <v>97</v>
      </c>
      <c r="K55" s="440">
        <f t="shared" si="0"/>
        <v>0</v>
      </c>
      <c r="N55">
        <v>27.22</v>
      </c>
      <c r="O55" s="15"/>
      <c r="P55" s="69">
        <f t="shared" si="8"/>
        <v>0</v>
      </c>
      <c r="Q55" s="246"/>
      <c r="R55" s="69">
        <f t="shared" si="9"/>
        <v>0</v>
      </c>
      <c r="S55" s="70"/>
      <c r="T55" s="71"/>
      <c r="U55" s="438">
        <f t="shared" si="10"/>
        <v>5012.16</v>
      </c>
      <c r="V55" s="439">
        <f t="shared" si="21"/>
        <v>184</v>
      </c>
      <c r="W55" s="440">
        <f t="shared" si="1"/>
        <v>0</v>
      </c>
      <c r="Z55">
        <v>27.22</v>
      </c>
      <c r="AA55" s="15"/>
      <c r="AB55" s="69">
        <f t="shared" si="12"/>
        <v>0</v>
      </c>
      <c r="AC55" s="246"/>
      <c r="AD55" s="69">
        <f t="shared" si="13"/>
        <v>0</v>
      </c>
      <c r="AE55" s="70"/>
      <c r="AF55" s="71"/>
      <c r="AG55" s="438">
        <f t="shared" si="14"/>
        <v>5012.16</v>
      </c>
      <c r="AH55" s="439">
        <f t="shared" si="22"/>
        <v>184</v>
      </c>
      <c r="AI55" s="440">
        <f t="shared" si="2"/>
        <v>0</v>
      </c>
      <c r="AL55">
        <v>27.22</v>
      </c>
      <c r="AM55" s="15"/>
      <c r="AN55" s="69">
        <f t="shared" si="16"/>
        <v>0</v>
      </c>
      <c r="AO55" s="246"/>
      <c r="AP55" s="69">
        <f t="shared" si="17"/>
        <v>0</v>
      </c>
      <c r="AQ55" s="70"/>
      <c r="AR55" s="71"/>
      <c r="AS55" s="438">
        <f t="shared" si="18"/>
        <v>5008.4799999999996</v>
      </c>
      <c r="AT55" s="439">
        <f t="shared" si="23"/>
        <v>184</v>
      </c>
      <c r="AU55" s="440">
        <f t="shared" si="3"/>
        <v>0</v>
      </c>
    </row>
    <row r="56" spans="1:47" x14ac:dyDescent="0.25">
      <c r="B56">
        <v>27.22</v>
      </c>
      <c r="C56" s="15"/>
      <c r="D56" s="889">
        <f t="shared" si="4"/>
        <v>0</v>
      </c>
      <c r="E56" s="904"/>
      <c r="F56" s="889">
        <f t="shared" si="5"/>
        <v>0</v>
      </c>
      <c r="G56" s="891"/>
      <c r="H56" s="892"/>
      <c r="I56" s="438">
        <f t="shared" si="6"/>
        <v>2637.8199999999961</v>
      </c>
      <c r="J56" s="439">
        <f t="shared" si="20"/>
        <v>97</v>
      </c>
      <c r="K56" s="440">
        <f t="shared" si="0"/>
        <v>0</v>
      </c>
      <c r="N56">
        <v>27.22</v>
      </c>
      <c r="O56" s="15"/>
      <c r="P56" s="69">
        <f t="shared" si="8"/>
        <v>0</v>
      </c>
      <c r="Q56" s="246"/>
      <c r="R56" s="69">
        <f t="shared" si="9"/>
        <v>0</v>
      </c>
      <c r="S56" s="70"/>
      <c r="T56" s="71"/>
      <c r="U56" s="438">
        <f t="shared" si="10"/>
        <v>5012.16</v>
      </c>
      <c r="V56" s="439">
        <f t="shared" si="21"/>
        <v>184</v>
      </c>
      <c r="W56" s="440">
        <f t="shared" si="1"/>
        <v>0</v>
      </c>
      <c r="Z56">
        <v>27.22</v>
      </c>
      <c r="AA56" s="15"/>
      <c r="AB56" s="69">
        <f t="shared" si="12"/>
        <v>0</v>
      </c>
      <c r="AC56" s="246"/>
      <c r="AD56" s="69">
        <f t="shared" si="13"/>
        <v>0</v>
      </c>
      <c r="AE56" s="70"/>
      <c r="AF56" s="71"/>
      <c r="AG56" s="438">
        <f t="shared" si="14"/>
        <v>5012.16</v>
      </c>
      <c r="AH56" s="439">
        <f t="shared" si="22"/>
        <v>184</v>
      </c>
      <c r="AI56" s="440">
        <f t="shared" si="2"/>
        <v>0</v>
      </c>
      <c r="AL56">
        <v>27.22</v>
      </c>
      <c r="AM56" s="15"/>
      <c r="AN56" s="69">
        <f t="shared" si="16"/>
        <v>0</v>
      </c>
      <c r="AO56" s="246"/>
      <c r="AP56" s="69">
        <f t="shared" si="17"/>
        <v>0</v>
      </c>
      <c r="AQ56" s="70"/>
      <c r="AR56" s="71"/>
      <c r="AS56" s="438">
        <f t="shared" si="18"/>
        <v>5008.4799999999996</v>
      </c>
      <c r="AT56" s="439">
        <f t="shared" si="23"/>
        <v>184</v>
      </c>
      <c r="AU56" s="440">
        <f t="shared" si="3"/>
        <v>0</v>
      </c>
    </row>
    <row r="57" spans="1:47" x14ac:dyDescent="0.25">
      <c r="B57">
        <v>27.22</v>
      </c>
      <c r="C57" s="15"/>
      <c r="D57" s="889">
        <f t="shared" si="4"/>
        <v>0</v>
      </c>
      <c r="E57" s="904"/>
      <c r="F57" s="889">
        <f t="shared" si="5"/>
        <v>0</v>
      </c>
      <c r="G57" s="891"/>
      <c r="H57" s="892"/>
      <c r="I57" s="438">
        <f t="shared" si="6"/>
        <v>2637.8199999999961</v>
      </c>
      <c r="J57" s="439">
        <f t="shared" si="20"/>
        <v>97</v>
      </c>
      <c r="K57" s="440">
        <f t="shared" si="0"/>
        <v>0</v>
      </c>
      <c r="N57">
        <v>27.22</v>
      </c>
      <c r="O57" s="15"/>
      <c r="P57" s="69">
        <f t="shared" si="8"/>
        <v>0</v>
      </c>
      <c r="Q57" s="246"/>
      <c r="R57" s="69">
        <f t="shared" si="9"/>
        <v>0</v>
      </c>
      <c r="S57" s="70"/>
      <c r="T57" s="71"/>
      <c r="U57" s="438">
        <f t="shared" si="10"/>
        <v>5012.16</v>
      </c>
      <c r="V57" s="439">
        <f t="shared" si="21"/>
        <v>184</v>
      </c>
      <c r="W57" s="440">
        <f t="shared" si="1"/>
        <v>0</v>
      </c>
      <c r="Z57">
        <v>27.22</v>
      </c>
      <c r="AA57" s="15"/>
      <c r="AB57" s="69">
        <f t="shared" si="12"/>
        <v>0</v>
      </c>
      <c r="AC57" s="246"/>
      <c r="AD57" s="69">
        <f t="shared" si="13"/>
        <v>0</v>
      </c>
      <c r="AE57" s="70"/>
      <c r="AF57" s="71"/>
      <c r="AG57" s="438">
        <f t="shared" si="14"/>
        <v>5012.16</v>
      </c>
      <c r="AH57" s="439">
        <f t="shared" si="22"/>
        <v>184</v>
      </c>
      <c r="AI57" s="440">
        <f t="shared" si="2"/>
        <v>0</v>
      </c>
      <c r="AL57">
        <v>27.22</v>
      </c>
      <c r="AM57" s="15"/>
      <c r="AN57" s="69">
        <f t="shared" si="16"/>
        <v>0</v>
      </c>
      <c r="AO57" s="246"/>
      <c r="AP57" s="69">
        <f t="shared" si="17"/>
        <v>0</v>
      </c>
      <c r="AQ57" s="70"/>
      <c r="AR57" s="71"/>
      <c r="AS57" s="438">
        <f t="shared" si="18"/>
        <v>5008.4799999999996</v>
      </c>
      <c r="AT57" s="439">
        <f t="shared" si="23"/>
        <v>184</v>
      </c>
      <c r="AU57" s="440">
        <f t="shared" si="3"/>
        <v>0</v>
      </c>
    </row>
    <row r="58" spans="1:47" x14ac:dyDescent="0.25">
      <c r="B58">
        <v>27.22</v>
      </c>
      <c r="C58" s="15"/>
      <c r="D58" s="889">
        <f t="shared" si="4"/>
        <v>0</v>
      </c>
      <c r="E58" s="904"/>
      <c r="F58" s="889">
        <f t="shared" si="5"/>
        <v>0</v>
      </c>
      <c r="G58" s="891"/>
      <c r="H58" s="892"/>
      <c r="I58" s="438">
        <f t="shared" si="6"/>
        <v>2637.8199999999961</v>
      </c>
      <c r="J58" s="439">
        <f t="shared" si="20"/>
        <v>97</v>
      </c>
      <c r="K58" s="440">
        <f t="shared" si="0"/>
        <v>0</v>
      </c>
      <c r="N58">
        <v>27.22</v>
      </c>
      <c r="O58" s="15"/>
      <c r="P58" s="69">
        <f t="shared" si="8"/>
        <v>0</v>
      </c>
      <c r="Q58" s="246"/>
      <c r="R58" s="69">
        <f t="shared" si="9"/>
        <v>0</v>
      </c>
      <c r="S58" s="70"/>
      <c r="T58" s="71"/>
      <c r="U58" s="438">
        <f t="shared" si="10"/>
        <v>5012.16</v>
      </c>
      <c r="V58" s="439">
        <f t="shared" si="21"/>
        <v>184</v>
      </c>
      <c r="W58" s="440">
        <f t="shared" si="1"/>
        <v>0</v>
      </c>
      <c r="Z58">
        <v>27.22</v>
      </c>
      <c r="AA58" s="15"/>
      <c r="AB58" s="69">
        <f t="shared" si="12"/>
        <v>0</v>
      </c>
      <c r="AC58" s="246"/>
      <c r="AD58" s="69">
        <f t="shared" si="13"/>
        <v>0</v>
      </c>
      <c r="AE58" s="70"/>
      <c r="AF58" s="71"/>
      <c r="AG58" s="438">
        <f t="shared" si="14"/>
        <v>5012.16</v>
      </c>
      <c r="AH58" s="439">
        <f t="shared" si="22"/>
        <v>184</v>
      </c>
      <c r="AI58" s="440">
        <f t="shared" si="2"/>
        <v>0</v>
      </c>
      <c r="AL58">
        <v>27.22</v>
      </c>
      <c r="AM58" s="15"/>
      <c r="AN58" s="69">
        <f t="shared" si="16"/>
        <v>0</v>
      </c>
      <c r="AO58" s="246"/>
      <c r="AP58" s="69">
        <f t="shared" si="17"/>
        <v>0</v>
      </c>
      <c r="AQ58" s="70"/>
      <c r="AR58" s="71"/>
      <c r="AS58" s="438">
        <f t="shared" si="18"/>
        <v>5008.4799999999996</v>
      </c>
      <c r="AT58" s="439">
        <f t="shared" si="23"/>
        <v>184</v>
      </c>
      <c r="AU58" s="440">
        <f t="shared" si="3"/>
        <v>0</v>
      </c>
    </row>
    <row r="59" spans="1:47" x14ac:dyDescent="0.25">
      <c r="B59">
        <v>27.22</v>
      </c>
      <c r="C59" s="15"/>
      <c r="D59" s="889">
        <f t="shared" si="4"/>
        <v>0</v>
      </c>
      <c r="E59" s="904"/>
      <c r="F59" s="889">
        <f t="shared" si="5"/>
        <v>0</v>
      </c>
      <c r="G59" s="891"/>
      <c r="H59" s="892"/>
      <c r="I59" s="438">
        <f t="shared" si="6"/>
        <v>2637.8199999999961</v>
      </c>
      <c r="J59" s="439">
        <f t="shared" si="20"/>
        <v>97</v>
      </c>
      <c r="K59" s="440">
        <f t="shared" si="0"/>
        <v>0</v>
      </c>
      <c r="N59">
        <v>27.22</v>
      </c>
      <c r="O59" s="15"/>
      <c r="P59" s="69">
        <f t="shared" si="8"/>
        <v>0</v>
      </c>
      <c r="Q59" s="246"/>
      <c r="R59" s="69">
        <f t="shared" si="9"/>
        <v>0</v>
      </c>
      <c r="S59" s="70"/>
      <c r="T59" s="71"/>
      <c r="U59" s="438">
        <f t="shared" si="10"/>
        <v>5012.16</v>
      </c>
      <c r="V59" s="439">
        <f t="shared" si="21"/>
        <v>184</v>
      </c>
      <c r="W59" s="440">
        <f t="shared" si="1"/>
        <v>0</v>
      </c>
      <c r="Z59">
        <v>27.22</v>
      </c>
      <c r="AA59" s="15"/>
      <c r="AB59" s="69">
        <f t="shared" si="12"/>
        <v>0</v>
      </c>
      <c r="AC59" s="246"/>
      <c r="AD59" s="69">
        <f t="shared" si="13"/>
        <v>0</v>
      </c>
      <c r="AE59" s="70"/>
      <c r="AF59" s="71"/>
      <c r="AG59" s="438">
        <f t="shared" si="14"/>
        <v>5012.16</v>
      </c>
      <c r="AH59" s="439">
        <f t="shared" si="22"/>
        <v>184</v>
      </c>
      <c r="AI59" s="440">
        <f t="shared" si="2"/>
        <v>0</v>
      </c>
      <c r="AL59">
        <v>27.22</v>
      </c>
      <c r="AM59" s="15"/>
      <c r="AN59" s="69">
        <f t="shared" si="16"/>
        <v>0</v>
      </c>
      <c r="AO59" s="246"/>
      <c r="AP59" s="69">
        <f t="shared" si="17"/>
        <v>0</v>
      </c>
      <c r="AQ59" s="70"/>
      <c r="AR59" s="71"/>
      <c r="AS59" s="438">
        <f t="shared" si="18"/>
        <v>5008.4799999999996</v>
      </c>
      <c r="AT59" s="439">
        <f t="shared" si="23"/>
        <v>184</v>
      </c>
      <c r="AU59" s="440">
        <f t="shared" si="3"/>
        <v>0</v>
      </c>
    </row>
    <row r="60" spans="1:47" ht="15.75" thickBot="1" x14ac:dyDescent="0.3">
      <c r="A60" s="120"/>
      <c r="B60">
        <v>27.22</v>
      </c>
      <c r="C60" s="15"/>
      <c r="D60" s="889">
        <f t="shared" si="4"/>
        <v>0</v>
      </c>
      <c r="E60" s="904"/>
      <c r="F60" s="889">
        <f t="shared" si="5"/>
        <v>0</v>
      </c>
      <c r="G60" s="891"/>
      <c r="H60" s="892"/>
      <c r="I60" s="438">
        <f t="shared" si="6"/>
        <v>2637.8199999999961</v>
      </c>
      <c r="J60" s="439">
        <f t="shared" si="20"/>
        <v>97</v>
      </c>
      <c r="K60" s="440">
        <f t="shared" si="0"/>
        <v>0</v>
      </c>
      <c r="M60" s="120"/>
      <c r="N60">
        <v>27.22</v>
      </c>
      <c r="O60" s="15"/>
      <c r="P60" s="69">
        <f t="shared" si="8"/>
        <v>0</v>
      </c>
      <c r="Q60" s="246"/>
      <c r="R60" s="69">
        <f t="shared" si="9"/>
        <v>0</v>
      </c>
      <c r="S60" s="70"/>
      <c r="T60" s="71"/>
      <c r="U60" s="438">
        <f t="shared" si="10"/>
        <v>5012.16</v>
      </c>
      <c r="V60" s="439">
        <f t="shared" si="21"/>
        <v>184</v>
      </c>
      <c r="W60" s="440">
        <f t="shared" si="1"/>
        <v>0</v>
      </c>
      <c r="Y60" s="120"/>
      <c r="Z60">
        <v>27.22</v>
      </c>
      <c r="AA60" s="15"/>
      <c r="AB60" s="69">
        <f t="shared" si="12"/>
        <v>0</v>
      </c>
      <c r="AC60" s="246"/>
      <c r="AD60" s="69">
        <f t="shared" si="13"/>
        <v>0</v>
      </c>
      <c r="AE60" s="70"/>
      <c r="AF60" s="71"/>
      <c r="AG60" s="438">
        <f t="shared" si="14"/>
        <v>5012.16</v>
      </c>
      <c r="AH60" s="439">
        <f t="shared" si="22"/>
        <v>184</v>
      </c>
      <c r="AI60" s="440">
        <f t="shared" si="2"/>
        <v>0</v>
      </c>
      <c r="AK60" s="120"/>
      <c r="AL60">
        <v>27.22</v>
      </c>
      <c r="AM60" s="15"/>
      <c r="AN60" s="69">
        <f t="shared" si="16"/>
        <v>0</v>
      </c>
      <c r="AO60" s="246"/>
      <c r="AP60" s="69">
        <f t="shared" si="17"/>
        <v>0</v>
      </c>
      <c r="AQ60" s="70"/>
      <c r="AR60" s="71"/>
      <c r="AS60" s="438">
        <f t="shared" si="18"/>
        <v>5008.4799999999996</v>
      </c>
      <c r="AT60" s="439">
        <f t="shared" si="23"/>
        <v>184</v>
      </c>
      <c r="AU60" s="440">
        <f t="shared" si="3"/>
        <v>0</v>
      </c>
    </row>
    <row r="61" spans="1:47" ht="15.75" thickTop="1" x14ac:dyDescent="0.25">
      <c r="B61">
        <v>27.22</v>
      </c>
      <c r="C61" s="15"/>
      <c r="D61" s="889">
        <f t="shared" si="4"/>
        <v>0</v>
      </c>
      <c r="E61" s="904"/>
      <c r="F61" s="889">
        <f t="shared" si="5"/>
        <v>0</v>
      </c>
      <c r="G61" s="891"/>
      <c r="H61" s="892"/>
      <c r="I61" s="438">
        <f t="shared" si="6"/>
        <v>2637.8199999999961</v>
      </c>
      <c r="J61" s="439">
        <f t="shared" si="20"/>
        <v>97</v>
      </c>
      <c r="K61" s="440">
        <f t="shared" si="0"/>
        <v>0</v>
      </c>
      <c r="N61">
        <v>27.22</v>
      </c>
      <c r="O61" s="15"/>
      <c r="P61" s="69">
        <f t="shared" si="8"/>
        <v>0</v>
      </c>
      <c r="Q61" s="246"/>
      <c r="R61" s="69">
        <f t="shared" si="9"/>
        <v>0</v>
      </c>
      <c r="S61" s="70"/>
      <c r="T61" s="71"/>
      <c r="U61" s="438">
        <f t="shared" si="10"/>
        <v>5012.16</v>
      </c>
      <c r="V61" s="439">
        <f t="shared" si="21"/>
        <v>184</v>
      </c>
      <c r="W61" s="440">
        <f t="shared" si="1"/>
        <v>0</v>
      </c>
      <c r="Z61">
        <v>27.22</v>
      </c>
      <c r="AA61" s="15"/>
      <c r="AB61" s="69">
        <f t="shared" si="12"/>
        <v>0</v>
      </c>
      <c r="AC61" s="246"/>
      <c r="AD61" s="69">
        <f t="shared" si="13"/>
        <v>0</v>
      </c>
      <c r="AE61" s="70"/>
      <c r="AF61" s="71"/>
      <c r="AG61" s="438">
        <f t="shared" si="14"/>
        <v>5012.16</v>
      </c>
      <c r="AH61" s="439">
        <f t="shared" si="22"/>
        <v>184</v>
      </c>
      <c r="AI61" s="440">
        <f t="shared" si="2"/>
        <v>0</v>
      </c>
      <c r="AL61">
        <v>27.22</v>
      </c>
      <c r="AM61" s="15"/>
      <c r="AN61" s="69">
        <f t="shared" si="16"/>
        <v>0</v>
      </c>
      <c r="AO61" s="246"/>
      <c r="AP61" s="69">
        <f t="shared" si="17"/>
        <v>0</v>
      </c>
      <c r="AQ61" s="70"/>
      <c r="AR61" s="71"/>
      <c r="AS61" s="438">
        <f t="shared" si="18"/>
        <v>5008.4799999999996</v>
      </c>
      <c r="AT61" s="439">
        <f t="shared" si="23"/>
        <v>184</v>
      </c>
      <c r="AU61" s="440">
        <f t="shared" si="3"/>
        <v>0</v>
      </c>
    </row>
    <row r="62" spans="1:47" x14ac:dyDescent="0.25">
      <c r="B62">
        <v>27.22</v>
      </c>
      <c r="C62" s="15"/>
      <c r="D62" s="889">
        <f t="shared" si="4"/>
        <v>0</v>
      </c>
      <c r="E62" s="904"/>
      <c r="F62" s="889">
        <f t="shared" si="5"/>
        <v>0</v>
      </c>
      <c r="G62" s="891"/>
      <c r="H62" s="892"/>
      <c r="I62" s="438">
        <f t="shared" si="6"/>
        <v>2637.8199999999961</v>
      </c>
      <c r="J62" s="439">
        <f t="shared" si="20"/>
        <v>97</v>
      </c>
      <c r="K62" s="440">
        <f t="shared" si="0"/>
        <v>0</v>
      </c>
      <c r="N62">
        <v>27.22</v>
      </c>
      <c r="O62" s="15"/>
      <c r="P62" s="69">
        <f t="shared" si="8"/>
        <v>0</v>
      </c>
      <c r="Q62" s="246"/>
      <c r="R62" s="69">
        <f t="shared" si="9"/>
        <v>0</v>
      </c>
      <c r="S62" s="70"/>
      <c r="T62" s="71"/>
      <c r="U62" s="438">
        <f t="shared" si="10"/>
        <v>5012.16</v>
      </c>
      <c r="V62" s="439">
        <f t="shared" si="21"/>
        <v>184</v>
      </c>
      <c r="W62" s="440">
        <f t="shared" si="1"/>
        <v>0</v>
      </c>
      <c r="Z62">
        <v>27.22</v>
      </c>
      <c r="AA62" s="15"/>
      <c r="AB62" s="69">
        <f t="shared" si="12"/>
        <v>0</v>
      </c>
      <c r="AC62" s="246"/>
      <c r="AD62" s="69">
        <f t="shared" si="13"/>
        <v>0</v>
      </c>
      <c r="AE62" s="70"/>
      <c r="AF62" s="71"/>
      <c r="AG62" s="438">
        <f t="shared" si="14"/>
        <v>5012.16</v>
      </c>
      <c r="AH62" s="439">
        <f t="shared" si="22"/>
        <v>184</v>
      </c>
      <c r="AI62" s="440">
        <f t="shared" si="2"/>
        <v>0</v>
      </c>
      <c r="AL62">
        <v>27.22</v>
      </c>
      <c r="AM62" s="15"/>
      <c r="AN62" s="69">
        <f t="shared" si="16"/>
        <v>0</v>
      </c>
      <c r="AO62" s="246"/>
      <c r="AP62" s="69">
        <f t="shared" si="17"/>
        <v>0</v>
      </c>
      <c r="AQ62" s="70"/>
      <c r="AR62" s="71"/>
      <c r="AS62" s="438">
        <f t="shared" si="18"/>
        <v>5008.4799999999996</v>
      </c>
      <c r="AT62" s="439">
        <f t="shared" si="23"/>
        <v>184</v>
      </c>
      <c r="AU62" s="440">
        <f t="shared" si="3"/>
        <v>0</v>
      </c>
    </row>
    <row r="63" spans="1:47" x14ac:dyDescent="0.25">
      <c r="B63">
        <v>27.22</v>
      </c>
      <c r="C63" s="15"/>
      <c r="D63" s="889">
        <f t="shared" si="4"/>
        <v>0</v>
      </c>
      <c r="E63" s="904"/>
      <c r="F63" s="889">
        <f t="shared" si="5"/>
        <v>0</v>
      </c>
      <c r="G63" s="891"/>
      <c r="H63" s="892"/>
      <c r="I63" s="438">
        <f t="shared" si="6"/>
        <v>2637.8199999999961</v>
      </c>
      <c r="J63" s="439">
        <f t="shared" si="20"/>
        <v>97</v>
      </c>
      <c r="K63" s="440">
        <f t="shared" si="0"/>
        <v>0</v>
      </c>
      <c r="N63">
        <v>27.22</v>
      </c>
      <c r="O63" s="15"/>
      <c r="P63" s="69">
        <f t="shared" si="8"/>
        <v>0</v>
      </c>
      <c r="Q63" s="246"/>
      <c r="R63" s="69">
        <f t="shared" si="9"/>
        <v>0</v>
      </c>
      <c r="S63" s="70"/>
      <c r="T63" s="71"/>
      <c r="U63" s="438">
        <f t="shared" si="10"/>
        <v>5012.16</v>
      </c>
      <c r="V63" s="439">
        <f t="shared" si="21"/>
        <v>184</v>
      </c>
      <c r="W63" s="440">
        <f t="shared" si="1"/>
        <v>0</v>
      </c>
      <c r="Z63">
        <v>27.22</v>
      </c>
      <c r="AA63" s="15"/>
      <c r="AB63" s="69">
        <f t="shared" si="12"/>
        <v>0</v>
      </c>
      <c r="AC63" s="246"/>
      <c r="AD63" s="69">
        <f t="shared" si="13"/>
        <v>0</v>
      </c>
      <c r="AE63" s="70"/>
      <c r="AF63" s="71"/>
      <c r="AG63" s="438">
        <f t="shared" si="14"/>
        <v>5012.16</v>
      </c>
      <c r="AH63" s="439">
        <f t="shared" si="22"/>
        <v>184</v>
      </c>
      <c r="AI63" s="440">
        <f t="shared" si="2"/>
        <v>0</v>
      </c>
      <c r="AL63">
        <v>27.22</v>
      </c>
      <c r="AM63" s="15"/>
      <c r="AN63" s="69">
        <f t="shared" si="16"/>
        <v>0</v>
      </c>
      <c r="AO63" s="246"/>
      <c r="AP63" s="69">
        <f t="shared" si="17"/>
        <v>0</v>
      </c>
      <c r="AQ63" s="70"/>
      <c r="AR63" s="71"/>
      <c r="AS63" s="438">
        <f t="shared" si="18"/>
        <v>5008.4799999999996</v>
      </c>
      <c r="AT63" s="439">
        <f t="shared" si="23"/>
        <v>184</v>
      </c>
      <c r="AU63" s="440">
        <f t="shared" si="3"/>
        <v>0</v>
      </c>
    </row>
    <row r="64" spans="1:47" x14ac:dyDescent="0.25">
      <c r="B64">
        <v>27.22</v>
      </c>
      <c r="C64" s="15"/>
      <c r="D64" s="889">
        <f t="shared" si="4"/>
        <v>0</v>
      </c>
      <c r="E64" s="904"/>
      <c r="F64" s="889">
        <f t="shared" si="5"/>
        <v>0</v>
      </c>
      <c r="G64" s="891"/>
      <c r="H64" s="892"/>
      <c r="I64" s="438">
        <f t="shared" si="6"/>
        <v>2637.8199999999961</v>
      </c>
      <c r="J64" s="439">
        <f t="shared" si="20"/>
        <v>97</v>
      </c>
      <c r="K64" s="440">
        <f t="shared" si="0"/>
        <v>0</v>
      </c>
      <c r="N64">
        <v>27.22</v>
      </c>
      <c r="O64" s="15"/>
      <c r="P64" s="69">
        <f t="shared" si="8"/>
        <v>0</v>
      </c>
      <c r="Q64" s="246"/>
      <c r="R64" s="69">
        <f t="shared" si="9"/>
        <v>0</v>
      </c>
      <c r="S64" s="70"/>
      <c r="T64" s="71"/>
      <c r="U64" s="438">
        <f t="shared" si="10"/>
        <v>5012.16</v>
      </c>
      <c r="V64" s="439">
        <f t="shared" si="21"/>
        <v>184</v>
      </c>
      <c r="W64" s="440">
        <f t="shared" si="1"/>
        <v>0</v>
      </c>
      <c r="Z64">
        <v>27.22</v>
      </c>
      <c r="AA64" s="15"/>
      <c r="AB64" s="69">
        <f t="shared" si="12"/>
        <v>0</v>
      </c>
      <c r="AC64" s="246"/>
      <c r="AD64" s="69">
        <f t="shared" si="13"/>
        <v>0</v>
      </c>
      <c r="AE64" s="70"/>
      <c r="AF64" s="71"/>
      <c r="AG64" s="438">
        <f t="shared" si="14"/>
        <v>5012.16</v>
      </c>
      <c r="AH64" s="439">
        <f t="shared" si="22"/>
        <v>184</v>
      </c>
      <c r="AI64" s="440">
        <f t="shared" si="2"/>
        <v>0</v>
      </c>
      <c r="AL64">
        <v>27.22</v>
      </c>
      <c r="AM64" s="15"/>
      <c r="AN64" s="69">
        <f t="shared" si="16"/>
        <v>0</v>
      </c>
      <c r="AO64" s="246"/>
      <c r="AP64" s="69">
        <f t="shared" si="17"/>
        <v>0</v>
      </c>
      <c r="AQ64" s="70"/>
      <c r="AR64" s="71"/>
      <c r="AS64" s="438">
        <f t="shared" si="18"/>
        <v>5008.4799999999996</v>
      </c>
      <c r="AT64" s="439">
        <f t="shared" si="23"/>
        <v>184</v>
      </c>
      <c r="AU64" s="440">
        <f t="shared" si="3"/>
        <v>0</v>
      </c>
    </row>
    <row r="65" spans="2:47" x14ac:dyDescent="0.25">
      <c r="B65">
        <v>27.22</v>
      </c>
      <c r="C65" s="15"/>
      <c r="D65" s="889">
        <f t="shared" si="4"/>
        <v>0</v>
      </c>
      <c r="E65" s="904"/>
      <c r="F65" s="889">
        <f t="shared" si="5"/>
        <v>0</v>
      </c>
      <c r="G65" s="891"/>
      <c r="H65" s="892"/>
      <c r="I65" s="438">
        <f t="shared" si="6"/>
        <v>2637.8199999999961</v>
      </c>
      <c r="J65" s="439">
        <f t="shared" si="20"/>
        <v>97</v>
      </c>
      <c r="K65" s="440">
        <f t="shared" si="0"/>
        <v>0</v>
      </c>
      <c r="N65">
        <v>27.22</v>
      </c>
      <c r="O65" s="15"/>
      <c r="P65" s="69">
        <f t="shared" si="8"/>
        <v>0</v>
      </c>
      <c r="Q65" s="246"/>
      <c r="R65" s="69">
        <f t="shared" si="9"/>
        <v>0</v>
      </c>
      <c r="S65" s="70"/>
      <c r="T65" s="71"/>
      <c r="U65" s="438">
        <f t="shared" si="10"/>
        <v>5012.16</v>
      </c>
      <c r="V65" s="439">
        <f t="shared" si="21"/>
        <v>184</v>
      </c>
      <c r="W65" s="440">
        <f t="shared" si="1"/>
        <v>0</v>
      </c>
      <c r="Z65">
        <v>27.22</v>
      </c>
      <c r="AA65" s="15"/>
      <c r="AB65" s="69">
        <f t="shared" si="12"/>
        <v>0</v>
      </c>
      <c r="AC65" s="246"/>
      <c r="AD65" s="69">
        <f t="shared" si="13"/>
        <v>0</v>
      </c>
      <c r="AE65" s="70"/>
      <c r="AF65" s="71"/>
      <c r="AG65" s="438">
        <f t="shared" si="14"/>
        <v>5012.16</v>
      </c>
      <c r="AH65" s="439">
        <f t="shared" si="22"/>
        <v>184</v>
      </c>
      <c r="AI65" s="440">
        <f t="shared" si="2"/>
        <v>0</v>
      </c>
      <c r="AL65">
        <v>27.22</v>
      </c>
      <c r="AM65" s="15"/>
      <c r="AN65" s="69">
        <f t="shared" si="16"/>
        <v>0</v>
      </c>
      <c r="AO65" s="246"/>
      <c r="AP65" s="69">
        <f t="shared" si="17"/>
        <v>0</v>
      </c>
      <c r="AQ65" s="70"/>
      <c r="AR65" s="71"/>
      <c r="AS65" s="438">
        <f t="shared" si="18"/>
        <v>5008.4799999999996</v>
      </c>
      <c r="AT65" s="439">
        <f t="shared" si="23"/>
        <v>184</v>
      </c>
      <c r="AU65" s="440">
        <f t="shared" si="3"/>
        <v>0</v>
      </c>
    </row>
    <row r="66" spans="2:47" x14ac:dyDescent="0.25">
      <c r="B66">
        <v>27.22</v>
      </c>
      <c r="C66" s="15"/>
      <c r="D66" s="889">
        <f t="shared" si="4"/>
        <v>0</v>
      </c>
      <c r="E66" s="904"/>
      <c r="F66" s="889">
        <f t="shared" si="5"/>
        <v>0</v>
      </c>
      <c r="G66" s="891"/>
      <c r="H66" s="892"/>
      <c r="I66" s="438">
        <f t="shared" si="6"/>
        <v>2637.8199999999961</v>
      </c>
      <c r="J66" s="439">
        <f t="shared" si="20"/>
        <v>97</v>
      </c>
      <c r="K66" s="440">
        <f t="shared" si="0"/>
        <v>0</v>
      </c>
      <c r="N66">
        <v>27.22</v>
      </c>
      <c r="O66" s="15"/>
      <c r="P66" s="69">
        <f t="shared" si="8"/>
        <v>0</v>
      </c>
      <c r="Q66" s="246"/>
      <c r="R66" s="69">
        <f t="shared" si="9"/>
        <v>0</v>
      </c>
      <c r="S66" s="70"/>
      <c r="T66" s="71"/>
      <c r="U66" s="438">
        <f t="shared" si="10"/>
        <v>5012.16</v>
      </c>
      <c r="V66" s="439">
        <f t="shared" si="21"/>
        <v>184</v>
      </c>
      <c r="W66" s="440">
        <f t="shared" si="1"/>
        <v>0</v>
      </c>
      <c r="Z66">
        <v>27.22</v>
      </c>
      <c r="AA66" s="15"/>
      <c r="AB66" s="69">
        <f t="shared" si="12"/>
        <v>0</v>
      </c>
      <c r="AC66" s="246"/>
      <c r="AD66" s="69">
        <f t="shared" si="13"/>
        <v>0</v>
      </c>
      <c r="AE66" s="70"/>
      <c r="AF66" s="71"/>
      <c r="AG66" s="438">
        <f t="shared" si="14"/>
        <v>5012.16</v>
      </c>
      <c r="AH66" s="439">
        <f t="shared" si="22"/>
        <v>184</v>
      </c>
      <c r="AI66" s="440">
        <f t="shared" si="2"/>
        <v>0</v>
      </c>
      <c r="AL66">
        <v>27.22</v>
      </c>
      <c r="AM66" s="15"/>
      <c r="AN66" s="69">
        <f t="shared" si="16"/>
        <v>0</v>
      </c>
      <c r="AO66" s="246"/>
      <c r="AP66" s="69">
        <f t="shared" si="17"/>
        <v>0</v>
      </c>
      <c r="AQ66" s="70"/>
      <c r="AR66" s="71"/>
      <c r="AS66" s="438">
        <f t="shared" si="18"/>
        <v>5008.4799999999996</v>
      </c>
      <c r="AT66" s="439">
        <f t="shared" si="23"/>
        <v>184</v>
      </c>
      <c r="AU66" s="440">
        <f t="shared" si="3"/>
        <v>0</v>
      </c>
    </row>
    <row r="67" spans="2:47" x14ac:dyDescent="0.25">
      <c r="B67">
        <v>27.22</v>
      </c>
      <c r="C67" s="15"/>
      <c r="D67" s="889">
        <f t="shared" si="4"/>
        <v>0</v>
      </c>
      <c r="E67" s="904"/>
      <c r="F67" s="889">
        <f t="shared" si="5"/>
        <v>0</v>
      </c>
      <c r="G67" s="891"/>
      <c r="H67" s="892"/>
      <c r="I67" s="438">
        <f t="shared" si="6"/>
        <v>2637.8199999999961</v>
      </c>
      <c r="J67" s="439">
        <f t="shared" si="20"/>
        <v>97</v>
      </c>
      <c r="K67" s="440">
        <f t="shared" si="0"/>
        <v>0</v>
      </c>
      <c r="N67">
        <v>27.22</v>
      </c>
      <c r="O67" s="15"/>
      <c r="P67" s="69">
        <f t="shared" si="8"/>
        <v>0</v>
      </c>
      <c r="Q67" s="246"/>
      <c r="R67" s="69">
        <f t="shared" si="9"/>
        <v>0</v>
      </c>
      <c r="S67" s="70"/>
      <c r="T67" s="71"/>
      <c r="U67" s="438">
        <f t="shared" si="10"/>
        <v>5012.16</v>
      </c>
      <c r="V67" s="439">
        <f t="shared" si="21"/>
        <v>184</v>
      </c>
      <c r="W67" s="440">
        <f t="shared" si="1"/>
        <v>0</v>
      </c>
      <c r="Z67">
        <v>27.22</v>
      </c>
      <c r="AA67" s="15"/>
      <c r="AB67" s="69">
        <f t="shared" si="12"/>
        <v>0</v>
      </c>
      <c r="AC67" s="246"/>
      <c r="AD67" s="69">
        <f t="shared" si="13"/>
        <v>0</v>
      </c>
      <c r="AE67" s="70"/>
      <c r="AF67" s="71"/>
      <c r="AG67" s="438">
        <f t="shared" si="14"/>
        <v>5012.16</v>
      </c>
      <c r="AH67" s="439">
        <f t="shared" si="22"/>
        <v>184</v>
      </c>
      <c r="AI67" s="440">
        <f t="shared" si="2"/>
        <v>0</v>
      </c>
      <c r="AL67">
        <v>27.22</v>
      </c>
      <c r="AM67" s="15"/>
      <c r="AN67" s="69">
        <f t="shared" si="16"/>
        <v>0</v>
      </c>
      <c r="AO67" s="246"/>
      <c r="AP67" s="69">
        <f t="shared" si="17"/>
        <v>0</v>
      </c>
      <c r="AQ67" s="70"/>
      <c r="AR67" s="71"/>
      <c r="AS67" s="438">
        <f t="shared" si="18"/>
        <v>5008.4799999999996</v>
      </c>
      <c r="AT67" s="439">
        <f t="shared" si="23"/>
        <v>184</v>
      </c>
      <c r="AU67" s="440">
        <f t="shared" si="3"/>
        <v>0</v>
      </c>
    </row>
    <row r="68" spans="2:47" x14ac:dyDescent="0.25">
      <c r="B68">
        <v>27.22</v>
      </c>
      <c r="C68" s="15"/>
      <c r="D68" s="889">
        <f t="shared" si="4"/>
        <v>0</v>
      </c>
      <c r="E68" s="904"/>
      <c r="F68" s="889">
        <f t="shared" si="5"/>
        <v>0</v>
      </c>
      <c r="G68" s="891"/>
      <c r="H68" s="892"/>
      <c r="I68" s="438">
        <f t="shared" si="6"/>
        <v>2637.8199999999961</v>
      </c>
      <c r="J68" s="439">
        <f t="shared" si="20"/>
        <v>97</v>
      </c>
      <c r="K68" s="440">
        <f t="shared" si="0"/>
        <v>0</v>
      </c>
      <c r="N68">
        <v>27.22</v>
      </c>
      <c r="O68" s="15"/>
      <c r="P68" s="69">
        <f t="shared" si="8"/>
        <v>0</v>
      </c>
      <c r="Q68" s="246"/>
      <c r="R68" s="69">
        <f t="shared" si="9"/>
        <v>0</v>
      </c>
      <c r="S68" s="70"/>
      <c r="T68" s="71"/>
      <c r="U68" s="438">
        <f t="shared" si="10"/>
        <v>5012.16</v>
      </c>
      <c r="V68" s="439">
        <f t="shared" si="21"/>
        <v>184</v>
      </c>
      <c r="W68" s="440">
        <f t="shared" si="1"/>
        <v>0</v>
      </c>
      <c r="Z68">
        <v>27.22</v>
      </c>
      <c r="AA68" s="15"/>
      <c r="AB68" s="69">
        <f t="shared" si="12"/>
        <v>0</v>
      </c>
      <c r="AC68" s="246"/>
      <c r="AD68" s="69">
        <f t="shared" si="13"/>
        <v>0</v>
      </c>
      <c r="AE68" s="70"/>
      <c r="AF68" s="71"/>
      <c r="AG68" s="438">
        <f t="shared" si="14"/>
        <v>5012.16</v>
      </c>
      <c r="AH68" s="439">
        <f t="shared" si="22"/>
        <v>184</v>
      </c>
      <c r="AI68" s="440">
        <f t="shared" si="2"/>
        <v>0</v>
      </c>
      <c r="AL68">
        <v>27.22</v>
      </c>
      <c r="AM68" s="15"/>
      <c r="AN68" s="69">
        <f t="shared" si="16"/>
        <v>0</v>
      </c>
      <c r="AO68" s="246"/>
      <c r="AP68" s="69">
        <f t="shared" si="17"/>
        <v>0</v>
      </c>
      <c r="AQ68" s="70"/>
      <c r="AR68" s="71"/>
      <c r="AS68" s="438">
        <f t="shared" si="18"/>
        <v>5008.4799999999996</v>
      </c>
      <c r="AT68" s="439">
        <f t="shared" si="23"/>
        <v>184</v>
      </c>
      <c r="AU68" s="440">
        <f t="shared" si="3"/>
        <v>0</v>
      </c>
    </row>
    <row r="69" spans="2:47" x14ac:dyDescent="0.25">
      <c r="B69">
        <v>27.22</v>
      </c>
      <c r="C69" s="15"/>
      <c r="D69" s="889">
        <f t="shared" si="4"/>
        <v>0</v>
      </c>
      <c r="E69" s="904"/>
      <c r="F69" s="889">
        <f t="shared" si="5"/>
        <v>0</v>
      </c>
      <c r="G69" s="891"/>
      <c r="H69" s="892"/>
      <c r="I69" s="438">
        <f t="shared" si="6"/>
        <v>2637.8199999999961</v>
      </c>
      <c r="J69" s="439">
        <f t="shared" si="20"/>
        <v>97</v>
      </c>
      <c r="K69" s="440">
        <f t="shared" si="0"/>
        <v>0</v>
      </c>
      <c r="N69">
        <v>27.22</v>
      </c>
      <c r="O69" s="15"/>
      <c r="P69" s="69">
        <f t="shared" si="8"/>
        <v>0</v>
      </c>
      <c r="Q69" s="246"/>
      <c r="R69" s="69">
        <f t="shared" si="9"/>
        <v>0</v>
      </c>
      <c r="S69" s="70"/>
      <c r="T69" s="71"/>
      <c r="U69" s="438">
        <f t="shared" si="10"/>
        <v>5012.16</v>
      </c>
      <c r="V69" s="439">
        <f t="shared" si="21"/>
        <v>184</v>
      </c>
      <c r="W69" s="440">
        <f t="shared" si="1"/>
        <v>0</v>
      </c>
      <c r="Z69">
        <v>27.22</v>
      </c>
      <c r="AA69" s="15"/>
      <c r="AB69" s="69">
        <f t="shared" si="12"/>
        <v>0</v>
      </c>
      <c r="AC69" s="246"/>
      <c r="AD69" s="69">
        <f t="shared" si="13"/>
        <v>0</v>
      </c>
      <c r="AE69" s="70"/>
      <c r="AF69" s="71"/>
      <c r="AG69" s="438">
        <f t="shared" si="14"/>
        <v>5012.16</v>
      </c>
      <c r="AH69" s="439">
        <f t="shared" si="22"/>
        <v>184</v>
      </c>
      <c r="AI69" s="440">
        <f t="shared" si="2"/>
        <v>0</v>
      </c>
      <c r="AL69">
        <v>27.22</v>
      </c>
      <c r="AM69" s="15"/>
      <c r="AN69" s="69">
        <f t="shared" si="16"/>
        <v>0</v>
      </c>
      <c r="AO69" s="246"/>
      <c r="AP69" s="69">
        <f t="shared" si="17"/>
        <v>0</v>
      </c>
      <c r="AQ69" s="70"/>
      <c r="AR69" s="71"/>
      <c r="AS69" s="438">
        <f t="shared" si="18"/>
        <v>5008.4799999999996</v>
      </c>
      <c r="AT69" s="439">
        <f t="shared" si="23"/>
        <v>184</v>
      </c>
      <c r="AU69" s="440">
        <f t="shared" si="3"/>
        <v>0</v>
      </c>
    </row>
    <row r="70" spans="2:47" x14ac:dyDescent="0.25">
      <c r="B70">
        <v>27.22</v>
      </c>
      <c r="C70" s="15"/>
      <c r="D70" s="889">
        <f t="shared" si="4"/>
        <v>0</v>
      </c>
      <c r="E70" s="904"/>
      <c r="F70" s="889">
        <f t="shared" si="5"/>
        <v>0</v>
      </c>
      <c r="G70" s="891"/>
      <c r="H70" s="892"/>
      <c r="I70" s="438">
        <f t="shared" si="6"/>
        <v>2637.8199999999961</v>
      </c>
      <c r="J70" s="439">
        <f t="shared" si="20"/>
        <v>97</v>
      </c>
      <c r="K70" s="440">
        <f t="shared" si="0"/>
        <v>0</v>
      </c>
      <c r="N70">
        <v>27.22</v>
      </c>
      <c r="O70" s="15"/>
      <c r="P70" s="69">
        <f t="shared" si="8"/>
        <v>0</v>
      </c>
      <c r="Q70" s="246"/>
      <c r="R70" s="69">
        <f t="shared" si="9"/>
        <v>0</v>
      </c>
      <c r="S70" s="70"/>
      <c r="T70" s="71"/>
      <c r="U70" s="438">
        <f t="shared" si="10"/>
        <v>5012.16</v>
      </c>
      <c r="V70" s="439">
        <f t="shared" si="21"/>
        <v>184</v>
      </c>
      <c r="W70" s="440">
        <f t="shared" si="1"/>
        <v>0</v>
      </c>
      <c r="Z70">
        <v>27.22</v>
      </c>
      <c r="AA70" s="15"/>
      <c r="AB70" s="69">
        <f t="shared" si="12"/>
        <v>0</v>
      </c>
      <c r="AC70" s="246"/>
      <c r="AD70" s="69">
        <f t="shared" si="13"/>
        <v>0</v>
      </c>
      <c r="AE70" s="70"/>
      <c r="AF70" s="71"/>
      <c r="AG70" s="438">
        <f t="shared" si="14"/>
        <v>5012.16</v>
      </c>
      <c r="AH70" s="439">
        <f t="shared" si="22"/>
        <v>184</v>
      </c>
      <c r="AI70" s="440">
        <f t="shared" si="2"/>
        <v>0</v>
      </c>
      <c r="AL70">
        <v>27.22</v>
      </c>
      <c r="AM70" s="15"/>
      <c r="AN70" s="69">
        <f t="shared" si="16"/>
        <v>0</v>
      </c>
      <c r="AO70" s="246"/>
      <c r="AP70" s="69">
        <f t="shared" si="17"/>
        <v>0</v>
      </c>
      <c r="AQ70" s="70"/>
      <c r="AR70" s="71"/>
      <c r="AS70" s="438">
        <f t="shared" si="18"/>
        <v>5008.4799999999996</v>
      </c>
      <c r="AT70" s="439">
        <f t="shared" si="23"/>
        <v>184</v>
      </c>
      <c r="AU70" s="440">
        <f t="shared" si="3"/>
        <v>0</v>
      </c>
    </row>
    <row r="71" spans="2:47" x14ac:dyDescent="0.25">
      <c r="B71">
        <v>27.22</v>
      </c>
      <c r="C71" s="15"/>
      <c r="D71" s="889">
        <f t="shared" si="4"/>
        <v>0</v>
      </c>
      <c r="E71" s="904"/>
      <c r="F71" s="889">
        <f t="shared" si="5"/>
        <v>0</v>
      </c>
      <c r="G71" s="891"/>
      <c r="H71" s="892"/>
      <c r="I71" s="438">
        <f t="shared" si="6"/>
        <v>2637.8199999999961</v>
      </c>
      <c r="J71" s="439">
        <f t="shared" si="20"/>
        <v>97</v>
      </c>
      <c r="K71" s="440">
        <f t="shared" si="0"/>
        <v>0</v>
      </c>
      <c r="N71">
        <v>27.22</v>
      </c>
      <c r="O71" s="15"/>
      <c r="P71" s="69">
        <f t="shared" si="8"/>
        <v>0</v>
      </c>
      <c r="Q71" s="246"/>
      <c r="R71" s="69">
        <f t="shared" si="9"/>
        <v>0</v>
      </c>
      <c r="S71" s="70"/>
      <c r="T71" s="71"/>
      <c r="U71" s="438">
        <f t="shared" si="10"/>
        <v>5012.16</v>
      </c>
      <c r="V71" s="439">
        <f t="shared" si="21"/>
        <v>184</v>
      </c>
      <c r="W71" s="440">
        <f t="shared" si="1"/>
        <v>0</v>
      </c>
      <c r="Z71">
        <v>27.22</v>
      </c>
      <c r="AA71" s="15"/>
      <c r="AB71" s="69">
        <f t="shared" si="12"/>
        <v>0</v>
      </c>
      <c r="AC71" s="246"/>
      <c r="AD71" s="69">
        <f t="shared" si="13"/>
        <v>0</v>
      </c>
      <c r="AE71" s="70"/>
      <c r="AF71" s="71"/>
      <c r="AG71" s="438">
        <f t="shared" si="14"/>
        <v>5012.16</v>
      </c>
      <c r="AH71" s="439">
        <f t="shared" si="22"/>
        <v>184</v>
      </c>
      <c r="AI71" s="440">
        <f t="shared" si="2"/>
        <v>0</v>
      </c>
      <c r="AL71">
        <v>27.22</v>
      </c>
      <c r="AM71" s="15"/>
      <c r="AN71" s="69">
        <f t="shared" si="16"/>
        <v>0</v>
      </c>
      <c r="AO71" s="246"/>
      <c r="AP71" s="69">
        <f t="shared" si="17"/>
        <v>0</v>
      </c>
      <c r="AQ71" s="70"/>
      <c r="AR71" s="71"/>
      <c r="AS71" s="438">
        <f t="shared" si="18"/>
        <v>5008.4799999999996</v>
      </c>
      <c r="AT71" s="439">
        <f t="shared" si="23"/>
        <v>184</v>
      </c>
      <c r="AU71" s="440">
        <f t="shared" si="3"/>
        <v>0</v>
      </c>
    </row>
    <row r="72" spans="2:47" x14ac:dyDescent="0.25">
      <c r="B72">
        <v>27.22</v>
      </c>
      <c r="C72" s="15"/>
      <c r="D72" s="889">
        <f t="shared" si="4"/>
        <v>0</v>
      </c>
      <c r="E72" s="904"/>
      <c r="F72" s="889">
        <f t="shared" si="5"/>
        <v>0</v>
      </c>
      <c r="G72" s="891"/>
      <c r="H72" s="892"/>
      <c r="I72" s="438">
        <f t="shared" si="6"/>
        <v>2637.8199999999961</v>
      </c>
      <c r="J72" s="439">
        <f t="shared" si="20"/>
        <v>97</v>
      </c>
      <c r="K72" s="440">
        <f t="shared" si="0"/>
        <v>0</v>
      </c>
      <c r="N72">
        <v>27.22</v>
      </c>
      <c r="O72" s="15"/>
      <c r="P72" s="69">
        <f t="shared" si="8"/>
        <v>0</v>
      </c>
      <c r="Q72" s="246"/>
      <c r="R72" s="69">
        <f t="shared" si="9"/>
        <v>0</v>
      </c>
      <c r="S72" s="70"/>
      <c r="T72" s="71"/>
      <c r="U72" s="438">
        <f t="shared" si="10"/>
        <v>5012.16</v>
      </c>
      <c r="V72" s="439">
        <f t="shared" si="21"/>
        <v>184</v>
      </c>
      <c r="W72" s="440">
        <f t="shared" si="1"/>
        <v>0</v>
      </c>
      <c r="Z72">
        <v>27.22</v>
      </c>
      <c r="AA72" s="15"/>
      <c r="AB72" s="69">
        <f t="shared" si="12"/>
        <v>0</v>
      </c>
      <c r="AC72" s="246"/>
      <c r="AD72" s="69">
        <f t="shared" si="13"/>
        <v>0</v>
      </c>
      <c r="AE72" s="70"/>
      <c r="AF72" s="71"/>
      <c r="AG72" s="438">
        <f t="shared" si="14"/>
        <v>5012.16</v>
      </c>
      <c r="AH72" s="439">
        <f t="shared" si="22"/>
        <v>184</v>
      </c>
      <c r="AI72" s="440">
        <f t="shared" si="2"/>
        <v>0</v>
      </c>
      <c r="AL72">
        <v>27.22</v>
      </c>
      <c r="AM72" s="15"/>
      <c r="AN72" s="69">
        <f t="shared" si="16"/>
        <v>0</v>
      </c>
      <c r="AO72" s="246"/>
      <c r="AP72" s="69">
        <f t="shared" si="17"/>
        <v>0</v>
      </c>
      <c r="AQ72" s="70"/>
      <c r="AR72" s="71"/>
      <c r="AS72" s="438">
        <f t="shared" si="18"/>
        <v>5008.4799999999996</v>
      </c>
      <c r="AT72" s="439">
        <f t="shared" si="23"/>
        <v>184</v>
      </c>
      <c r="AU72" s="440">
        <f t="shared" si="3"/>
        <v>0</v>
      </c>
    </row>
    <row r="73" spans="2:47" x14ac:dyDescent="0.25">
      <c r="B73">
        <v>27.22</v>
      </c>
      <c r="C73" s="15"/>
      <c r="D73" s="889">
        <f t="shared" ref="D73:D114" si="24">C73*B73</f>
        <v>0</v>
      </c>
      <c r="E73" s="904"/>
      <c r="F73" s="889">
        <f t="shared" ref="F73:F114" si="25">D73</f>
        <v>0</v>
      </c>
      <c r="G73" s="891"/>
      <c r="H73" s="892"/>
      <c r="I73" s="438">
        <f t="shared" si="6"/>
        <v>2637.8199999999961</v>
      </c>
      <c r="J73" s="439">
        <f t="shared" si="20"/>
        <v>97</v>
      </c>
      <c r="K73" s="440">
        <f t="shared" si="0"/>
        <v>0</v>
      </c>
      <c r="N73">
        <v>27.22</v>
      </c>
      <c r="O73" s="15"/>
      <c r="P73" s="69">
        <f t="shared" si="8"/>
        <v>0</v>
      </c>
      <c r="Q73" s="246"/>
      <c r="R73" s="69">
        <f t="shared" si="9"/>
        <v>0</v>
      </c>
      <c r="S73" s="70"/>
      <c r="T73" s="71"/>
      <c r="U73" s="438">
        <f t="shared" si="10"/>
        <v>5012.16</v>
      </c>
      <c r="V73" s="439">
        <f t="shared" si="21"/>
        <v>184</v>
      </c>
      <c r="W73" s="440">
        <f t="shared" si="1"/>
        <v>0</v>
      </c>
      <c r="Z73">
        <v>27.22</v>
      </c>
      <c r="AA73" s="15"/>
      <c r="AB73" s="69">
        <f t="shared" si="12"/>
        <v>0</v>
      </c>
      <c r="AC73" s="246"/>
      <c r="AD73" s="69">
        <f t="shared" si="13"/>
        <v>0</v>
      </c>
      <c r="AE73" s="70"/>
      <c r="AF73" s="71"/>
      <c r="AG73" s="438">
        <f t="shared" si="14"/>
        <v>5012.16</v>
      </c>
      <c r="AH73" s="439">
        <f t="shared" si="22"/>
        <v>184</v>
      </c>
      <c r="AI73" s="440">
        <f t="shared" si="2"/>
        <v>0</v>
      </c>
      <c r="AL73">
        <v>27.22</v>
      </c>
      <c r="AM73" s="15"/>
      <c r="AN73" s="69">
        <f t="shared" si="16"/>
        <v>0</v>
      </c>
      <c r="AO73" s="246"/>
      <c r="AP73" s="69">
        <f t="shared" si="17"/>
        <v>0</v>
      </c>
      <c r="AQ73" s="70"/>
      <c r="AR73" s="71"/>
      <c r="AS73" s="438">
        <f t="shared" si="18"/>
        <v>5008.4799999999996</v>
      </c>
      <c r="AT73" s="439">
        <f t="shared" si="23"/>
        <v>184</v>
      </c>
      <c r="AU73" s="440">
        <f t="shared" si="3"/>
        <v>0</v>
      </c>
    </row>
    <row r="74" spans="2:47" x14ac:dyDescent="0.25">
      <c r="B74">
        <v>27.22</v>
      </c>
      <c r="C74" s="15"/>
      <c r="D74" s="889">
        <f t="shared" si="24"/>
        <v>0</v>
      </c>
      <c r="E74" s="904"/>
      <c r="F74" s="889">
        <f t="shared" si="25"/>
        <v>0</v>
      </c>
      <c r="G74" s="891"/>
      <c r="H74" s="892"/>
      <c r="I74" s="438">
        <f t="shared" si="6"/>
        <v>2637.8199999999961</v>
      </c>
      <c r="J74" s="439">
        <f t="shared" si="20"/>
        <v>97</v>
      </c>
      <c r="K74" s="440">
        <f t="shared" ref="K74:K114" si="26">F74*H74</f>
        <v>0</v>
      </c>
      <c r="N74">
        <v>27.22</v>
      </c>
      <c r="O74" s="15"/>
      <c r="P74" s="69">
        <f t="shared" si="8"/>
        <v>0</v>
      </c>
      <c r="Q74" s="246"/>
      <c r="R74" s="69">
        <f t="shared" si="9"/>
        <v>0</v>
      </c>
      <c r="S74" s="70"/>
      <c r="T74" s="71"/>
      <c r="U74" s="438">
        <f t="shared" si="10"/>
        <v>5012.16</v>
      </c>
      <c r="V74" s="439">
        <f t="shared" si="21"/>
        <v>184</v>
      </c>
      <c r="W74" s="440">
        <f t="shared" ref="W74:W114" si="27">R74*T74</f>
        <v>0</v>
      </c>
      <c r="Z74">
        <v>27.22</v>
      </c>
      <c r="AA74" s="15"/>
      <c r="AB74" s="69">
        <f t="shared" si="12"/>
        <v>0</v>
      </c>
      <c r="AC74" s="246"/>
      <c r="AD74" s="69">
        <f t="shared" si="13"/>
        <v>0</v>
      </c>
      <c r="AE74" s="70"/>
      <c r="AF74" s="71"/>
      <c r="AG74" s="438">
        <f t="shared" si="14"/>
        <v>5012.16</v>
      </c>
      <c r="AH74" s="439">
        <f t="shared" si="22"/>
        <v>184</v>
      </c>
      <c r="AI74" s="440">
        <f t="shared" ref="AI74:AI114" si="28">AD74*AF74</f>
        <v>0</v>
      </c>
      <c r="AL74">
        <v>27.22</v>
      </c>
      <c r="AM74" s="15"/>
      <c r="AN74" s="69">
        <f t="shared" si="16"/>
        <v>0</v>
      </c>
      <c r="AO74" s="246"/>
      <c r="AP74" s="69">
        <f t="shared" si="17"/>
        <v>0</v>
      </c>
      <c r="AQ74" s="70"/>
      <c r="AR74" s="71"/>
      <c r="AS74" s="438">
        <f t="shared" si="18"/>
        <v>5008.4799999999996</v>
      </c>
      <c r="AT74" s="439">
        <f t="shared" si="23"/>
        <v>184</v>
      </c>
      <c r="AU74" s="440">
        <f t="shared" ref="AU74:AU114" si="29">AP74*AR74</f>
        <v>0</v>
      </c>
    </row>
    <row r="75" spans="2:47" x14ac:dyDescent="0.25">
      <c r="B75">
        <v>27.22</v>
      </c>
      <c r="C75" s="15"/>
      <c r="D75" s="889">
        <f t="shared" si="24"/>
        <v>0</v>
      </c>
      <c r="E75" s="904"/>
      <c r="F75" s="889">
        <f t="shared" si="25"/>
        <v>0</v>
      </c>
      <c r="G75" s="891"/>
      <c r="H75" s="892"/>
      <c r="I75" s="438">
        <f t="shared" ref="I75:I113" si="30">I74-F75</f>
        <v>2637.8199999999961</v>
      </c>
      <c r="J75" s="439">
        <f t="shared" si="20"/>
        <v>97</v>
      </c>
      <c r="K75" s="440">
        <f t="shared" si="26"/>
        <v>0</v>
      </c>
      <c r="N75">
        <v>27.22</v>
      </c>
      <c r="O75" s="15"/>
      <c r="P75" s="69">
        <f t="shared" ref="P75:P114" si="31">O75*N75</f>
        <v>0</v>
      </c>
      <c r="Q75" s="246"/>
      <c r="R75" s="69">
        <f t="shared" ref="R75:R114" si="32">P75</f>
        <v>0</v>
      </c>
      <c r="S75" s="70"/>
      <c r="T75" s="71"/>
      <c r="U75" s="438">
        <f t="shared" ref="U75:U113" si="33">U74-R75</f>
        <v>5012.16</v>
      </c>
      <c r="V75" s="439">
        <f t="shared" si="21"/>
        <v>184</v>
      </c>
      <c r="W75" s="440">
        <f t="shared" si="27"/>
        <v>0</v>
      </c>
      <c r="Z75">
        <v>27.22</v>
      </c>
      <c r="AA75" s="15"/>
      <c r="AB75" s="69">
        <f t="shared" ref="AB75:AB114" si="34">AA75*Z75</f>
        <v>0</v>
      </c>
      <c r="AC75" s="246"/>
      <c r="AD75" s="69">
        <f t="shared" ref="AD75:AD114" si="35">AB75</f>
        <v>0</v>
      </c>
      <c r="AE75" s="70"/>
      <c r="AF75" s="71"/>
      <c r="AG75" s="438">
        <f t="shared" ref="AG75:AG113" si="36">AG74-AD75</f>
        <v>5012.16</v>
      </c>
      <c r="AH75" s="439">
        <f t="shared" si="22"/>
        <v>184</v>
      </c>
      <c r="AI75" s="440">
        <f t="shared" si="28"/>
        <v>0</v>
      </c>
      <c r="AL75">
        <v>27.22</v>
      </c>
      <c r="AM75" s="15"/>
      <c r="AN75" s="69">
        <f t="shared" ref="AN75:AN114" si="37">AM75*AL75</f>
        <v>0</v>
      </c>
      <c r="AO75" s="246"/>
      <c r="AP75" s="69">
        <f t="shared" ref="AP75:AP114" si="38">AN75</f>
        <v>0</v>
      </c>
      <c r="AQ75" s="70"/>
      <c r="AR75" s="71"/>
      <c r="AS75" s="438">
        <f t="shared" ref="AS75:AS113" si="39">AS74-AP75</f>
        <v>5008.4799999999996</v>
      </c>
      <c r="AT75" s="439">
        <f t="shared" si="23"/>
        <v>184</v>
      </c>
      <c r="AU75" s="440">
        <f t="shared" si="29"/>
        <v>0</v>
      </c>
    </row>
    <row r="76" spans="2:47" x14ac:dyDescent="0.25">
      <c r="B76">
        <v>27.22</v>
      </c>
      <c r="C76" s="15"/>
      <c r="D76" s="889">
        <f t="shared" si="24"/>
        <v>0</v>
      </c>
      <c r="E76" s="904"/>
      <c r="F76" s="889">
        <f t="shared" si="25"/>
        <v>0</v>
      </c>
      <c r="G76" s="891"/>
      <c r="H76" s="892"/>
      <c r="I76" s="438">
        <f t="shared" si="30"/>
        <v>2637.8199999999961</v>
      </c>
      <c r="J76" s="439">
        <f t="shared" si="20"/>
        <v>97</v>
      </c>
      <c r="K76" s="440">
        <f t="shared" si="26"/>
        <v>0</v>
      </c>
      <c r="N76">
        <v>27.22</v>
      </c>
      <c r="O76" s="15"/>
      <c r="P76" s="69">
        <f t="shared" si="31"/>
        <v>0</v>
      </c>
      <c r="Q76" s="246"/>
      <c r="R76" s="69">
        <f t="shared" si="32"/>
        <v>0</v>
      </c>
      <c r="S76" s="70"/>
      <c r="T76" s="71"/>
      <c r="U76" s="438">
        <f t="shared" si="33"/>
        <v>5012.16</v>
      </c>
      <c r="V76" s="439">
        <f t="shared" si="21"/>
        <v>184</v>
      </c>
      <c r="W76" s="440">
        <f t="shared" si="27"/>
        <v>0</v>
      </c>
      <c r="Z76">
        <v>27.22</v>
      </c>
      <c r="AA76" s="15"/>
      <c r="AB76" s="69">
        <f t="shared" si="34"/>
        <v>0</v>
      </c>
      <c r="AC76" s="246"/>
      <c r="AD76" s="69">
        <f t="shared" si="35"/>
        <v>0</v>
      </c>
      <c r="AE76" s="70"/>
      <c r="AF76" s="71"/>
      <c r="AG76" s="438">
        <f t="shared" si="36"/>
        <v>5012.16</v>
      </c>
      <c r="AH76" s="439">
        <f t="shared" si="22"/>
        <v>184</v>
      </c>
      <c r="AI76" s="440">
        <f t="shared" si="28"/>
        <v>0</v>
      </c>
      <c r="AL76">
        <v>27.22</v>
      </c>
      <c r="AM76" s="15"/>
      <c r="AN76" s="69">
        <f t="shared" si="37"/>
        <v>0</v>
      </c>
      <c r="AO76" s="246"/>
      <c r="AP76" s="69">
        <f t="shared" si="38"/>
        <v>0</v>
      </c>
      <c r="AQ76" s="70"/>
      <c r="AR76" s="71"/>
      <c r="AS76" s="438">
        <f t="shared" si="39"/>
        <v>5008.4799999999996</v>
      </c>
      <c r="AT76" s="439">
        <f t="shared" si="23"/>
        <v>184</v>
      </c>
      <c r="AU76" s="440">
        <f t="shared" si="29"/>
        <v>0</v>
      </c>
    </row>
    <row r="77" spans="2:47" x14ac:dyDescent="0.25">
      <c r="B77">
        <v>27.22</v>
      </c>
      <c r="C77" s="15"/>
      <c r="D77" s="889">
        <f t="shared" si="24"/>
        <v>0</v>
      </c>
      <c r="E77" s="904"/>
      <c r="F77" s="889">
        <f t="shared" si="25"/>
        <v>0</v>
      </c>
      <c r="G77" s="891"/>
      <c r="H77" s="892"/>
      <c r="I77" s="438">
        <f t="shared" si="30"/>
        <v>2637.8199999999961</v>
      </c>
      <c r="J77" s="439">
        <f t="shared" ref="J77:J113" si="40">J76-C77</f>
        <v>97</v>
      </c>
      <c r="K77" s="440">
        <f t="shared" si="26"/>
        <v>0</v>
      </c>
      <c r="N77">
        <v>27.22</v>
      </c>
      <c r="O77" s="15"/>
      <c r="P77" s="69">
        <f t="shared" si="31"/>
        <v>0</v>
      </c>
      <c r="Q77" s="246"/>
      <c r="R77" s="69">
        <f t="shared" si="32"/>
        <v>0</v>
      </c>
      <c r="S77" s="70"/>
      <c r="T77" s="71"/>
      <c r="U77" s="438">
        <f t="shared" si="33"/>
        <v>5012.16</v>
      </c>
      <c r="V77" s="439">
        <f t="shared" ref="V77:V113" si="41">V76-O77</f>
        <v>184</v>
      </c>
      <c r="W77" s="440">
        <f t="shared" si="27"/>
        <v>0</v>
      </c>
      <c r="Z77">
        <v>27.22</v>
      </c>
      <c r="AA77" s="15"/>
      <c r="AB77" s="69">
        <f t="shared" si="34"/>
        <v>0</v>
      </c>
      <c r="AC77" s="246"/>
      <c r="AD77" s="69">
        <f t="shared" si="35"/>
        <v>0</v>
      </c>
      <c r="AE77" s="70"/>
      <c r="AF77" s="71"/>
      <c r="AG77" s="438">
        <f t="shared" si="36"/>
        <v>5012.16</v>
      </c>
      <c r="AH77" s="439">
        <f t="shared" ref="AH77:AH113" si="42">AH76-AA77</f>
        <v>184</v>
      </c>
      <c r="AI77" s="440">
        <f t="shared" si="28"/>
        <v>0</v>
      </c>
      <c r="AL77">
        <v>27.22</v>
      </c>
      <c r="AM77" s="15"/>
      <c r="AN77" s="69">
        <f t="shared" si="37"/>
        <v>0</v>
      </c>
      <c r="AO77" s="246"/>
      <c r="AP77" s="69">
        <f t="shared" si="38"/>
        <v>0</v>
      </c>
      <c r="AQ77" s="70"/>
      <c r="AR77" s="71"/>
      <c r="AS77" s="438">
        <f t="shared" si="39"/>
        <v>5008.4799999999996</v>
      </c>
      <c r="AT77" s="439">
        <f t="shared" ref="AT77:AT113" si="43">AT76-AM77</f>
        <v>184</v>
      </c>
      <c r="AU77" s="440">
        <f t="shared" si="29"/>
        <v>0</v>
      </c>
    </row>
    <row r="78" spans="2:47" x14ac:dyDescent="0.25">
      <c r="B78">
        <v>27.22</v>
      </c>
      <c r="C78" s="15"/>
      <c r="D78" s="889">
        <f t="shared" si="24"/>
        <v>0</v>
      </c>
      <c r="E78" s="904"/>
      <c r="F78" s="889">
        <f t="shared" si="25"/>
        <v>0</v>
      </c>
      <c r="G78" s="891"/>
      <c r="H78" s="892"/>
      <c r="I78" s="438">
        <f t="shared" si="30"/>
        <v>2637.8199999999961</v>
      </c>
      <c r="J78" s="439">
        <f t="shared" si="40"/>
        <v>97</v>
      </c>
      <c r="K78" s="440">
        <f t="shared" si="26"/>
        <v>0</v>
      </c>
      <c r="N78">
        <v>27.22</v>
      </c>
      <c r="O78" s="15"/>
      <c r="P78" s="69">
        <f t="shared" si="31"/>
        <v>0</v>
      </c>
      <c r="Q78" s="246"/>
      <c r="R78" s="69">
        <f t="shared" si="32"/>
        <v>0</v>
      </c>
      <c r="S78" s="70"/>
      <c r="T78" s="71"/>
      <c r="U78" s="438">
        <f t="shared" si="33"/>
        <v>5012.16</v>
      </c>
      <c r="V78" s="439">
        <f t="shared" si="41"/>
        <v>184</v>
      </c>
      <c r="W78" s="440">
        <f t="shared" si="27"/>
        <v>0</v>
      </c>
      <c r="Z78">
        <v>27.22</v>
      </c>
      <c r="AA78" s="15"/>
      <c r="AB78" s="69">
        <f t="shared" si="34"/>
        <v>0</v>
      </c>
      <c r="AC78" s="246"/>
      <c r="AD78" s="69">
        <f t="shared" si="35"/>
        <v>0</v>
      </c>
      <c r="AE78" s="70"/>
      <c r="AF78" s="71"/>
      <c r="AG78" s="438">
        <f t="shared" si="36"/>
        <v>5012.16</v>
      </c>
      <c r="AH78" s="439">
        <f t="shared" si="42"/>
        <v>184</v>
      </c>
      <c r="AI78" s="440">
        <f t="shared" si="28"/>
        <v>0</v>
      </c>
      <c r="AL78">
        <v>27.22</v>
      </c>
      <c r="AM78" s="15"/>
      <c r="AN78" s="69">
        <f t="shared" si="37"/>
        <v>0</v>
      </c>
      <c r="AO78" s="246"/>
      <c r="AP78" s="69">
        <f t="shared" si="38"/>
        <v>0</v>
      </c>
      <c r="AQ78" s="70"/>
      <c r="AR78" s="71"/>
      <c r="AS78" s="438">
        <f t="shared" si="39"/>
        <v>5008.4799999999996</v>
      </c>
      <c r="AT78" s="439">
        <f t="shared" si="43"/>
        <v>184</v>
      </c>
      <c r="AU78" s="440">
        <f t="shared" si="29"/>
        <v>0</v>
      </c>
    </row>
    <row r="79" spans="2:47" x14ac:dyDescent="0.25">
      <c r="B79">
        <v>27.22</v>
      </c>
      <c r="C79" s="15"/>
      <c r="D79" s="889">
        <f t="shared" si="24"/>
        <v>0</v>
      </c>
      <c r="E79" s="904"/>
      <c r="F79" s="889">
        <f t="shared" si="25"/>
        <v>0</v>
      </c>
      <c r="G79" s="891"/>
      <c r="H79" s="892"/>
      <c r="I79" s="438">
        <f t="shared" si="30"/>
        <v>2637.8199999999961</v>
      </c>
      <c r="J79" s="439">
        <f t="shared" si="40"/>
        <v>97</v>
      </c>
      <c r="K79" s="440">
        <f t="shared" si="26"/>
        <v>0</v>
      </c>
      <c r="N79">
        <v>27.22</v>
      </c>
      <c r="O79" s="15"/>
      <c r="P79" s="69">
        <f t="shared" si="31"/>
        <v>0</v>
      </c>
      <c r="Q79" s="246"/>
      <c r="R79" s="69">
        <f t="shared" si="32"/>
        <v>0</v>
      </c>
      <c r="S79" s="70"/>
      <c r="T79" s="71"/>
      <c r="U79" s="438">
        <f t="shared" si="33"/>
        <v>5012.16</v>
      </c>
      <c r="V79" s="439">
        <f t="shared" si="41"/>
        <v>184</v>
      </c>
      <c r="W79" s="440">
        <f t="shared" si="27"/>
        <v>0</v>
      </c>
      <c r="Z79">
        <v>27.22</v>
      </c>
      <c r="AA79" s="15"/>
      <c r="AB79" s="69">
        <f t="shared" si="34"/>
        <v>0</v>
      </c>
      <c r="AC79" s="246"/>
      <c r="AD79" s="69">
        <f t="shared" si="35"/>
        <v>0</v>
      </c>
      <c r="AE79" s="70"/>
      <c r="AF79" s="71"/>
      <c r="AG79" s="438">
        <f t="shared" si="36"/>
        <v>5012.16</v>
      </c>
      <c r="AH79" s="439">
        <f t="shared" si="42"/>
        <v>184</v>
      </c>
      <c r="AI79" s="440">
        <f t="shared" si="28"/>
        <v>0</v>
      </c>
      <c r="AL79">
        <v>27.22</v>
      </c>
      <c r="AM79" s="15"/>
      <c r="AN79" s="69">
        <f t="shared" si="37"/>
        <v>0</v>
      </c>
      <c r="AO79" s="246"/>
      <c r="AP79" s="69">
        <f t="shared" si="38"/>
        <v>0</v>
      </c>
      <c r="AQ79" s="70"/>
      <c r="AR79" s="71"/>
      <c r="AS79" s="438">
        <f t="shared" si="39"/>
        <v>5008.4799999999996</v>
      </c>
      <c r="AT79" s="439">
        <f t="shared" si="43"/>
        <v>184</v>
      </c>
      <c r="AU79" s="440">
        <f t="shared" si="29"/>
        <v>0</v>
      </c>
    </row>
    <row r="80" spans="2:47" x14ac:dyDescent="0.25">
      <c r="B80">
        <v>27.22</v>
      </c>
      <c r="C80" s="15"/>
      <c r="D80" s="889">
        <f t="shared" si="24"/>
        <v>0</v>
      </c>
      <c r="E80" s="904"/>
      <c r="F80" s="889">
        <f t="shared" si="25"/>
        <v>0</v>
      </c>
      <c r="G80" s="891"/>
      <c r="H80" s="892"/>
      <c r="I80" s="438">
        <f t="shared" si="30"/>
        <v>2637.8199999999961</v>
      </c>
      <c r="J80" s="439">
        <f t="shared" si="40"/>
        <v>97</v>
      </c>
      <c r="K80" s="440">
        <f t="shared" si="26"/>
        <v>0</v>
      </c>
      <c r="N80">
        <v>27.22</v>
      </c>
      <c r="O80" s="15"/>
      <c r="P80" s="69">
        <f t="shared" si="31"/>
        <v>0</v>
      </c>
      <c r="Q80" s="246"/>
      <c r="R80" s="69">
        <f t="shared" si="32"/>
        <v>0</v>
      </c>
      <c r="S80" s="70"/>
      <c r="T80" s="71"/>
      <c r="U80" s="438">
        <f t="shared" si="33"/>
        <v>5012.16</v>
      </c>
      <c r="V80" s="439">
        <f t="shared" si="41"/>
        <v>184</v>
      </c>
      <c r="W80" s="440">
        <f t="shared" si="27"/>
        <v>0</v>
      </c>
      <c r="Z80">
        <v>27.22</v>
      </c>
      <c r="AA80" s="15"/>
      <c r="AB80" s="69">
        <f t="shared" si="34"/>
        <v>0</v>
      </c>
      <c r="AC80" s="246"/>
      <c r="AD80" s="69">
        <f t="shared" si="35"/>
        <v>0</v>
      </c>
      <c r="AE80" s="70"/>
      <c r="AF80" s="71"/>
      <c r="AG80" s="438">
        <f t="shared" si="36"/>
        <v>5012.16</v>
      </c>
      <c r="AH80" s="439">
        <f t="shared" si="42"/>
        <v>184</v>
      </c>
      <c r="AI80" s="440">
        <f t="shared" si="28"/>
        <v>0</v>
      </c>
      <c r="AL80">
        <v>27.22</v>
      </c>
      <c r="AM80" s="15"/>
      <c r="AN80" s="69">
        <f t="shared" si="37"/>
        <v>0</v>
      </c>
      <c r="AO80" s="246"/>
      <c r="AP80" s="69">
        <f t="shared" si="38"/>
        <v>0</v>
      </c>
      <c r="AQ80" s="70"/>
      <c r="AR80" s="71"/>
      <c r="AS80" s="438">
        <f t="shared" si="39"/>
        <v>5008.4799999999996</v>
      </c>
      <c r="AT80" s="439">
        <f t="shared" si="43"/>
        <v>184</v>
      </c>
      <c r="AU80" s="440">
        <f t="shared" si="29"/>
        <v>0</v>
      </c>
    </row>
    <row r="81" spans="2:47" x14ac:dyDescent="0.25">
      <c r="B81">
        <v>27.22</v>
      </c>
      <c r="C81" s="15"/>
      <c r="D81" s="889">
        <f t="shared" si="24"/>
        <v>0</v>
      </c>
      <c r="E81" s="904"/>
      <c r="F81" s="889">
        <f t="shared" si="25"/>
        <v>0</v>
      </c>
      <c r="G81" s="891"/>
      <c r="H81" s="892"/>
      <c r="I81" s="438">
        <f t="shared" si="30"/>
        <v>2637.8199999999961</v>
      </c>
      <c r="J81" s="439">
        <f t="shared" si="40"/>
        <v>97</v>
      </c>
      <c r="K81" s="440">
        <f t="shared" si="26"/>
        <v>0</v>
      </c>
      <c r="N81">
        <v>27.22</v>
      </c>
      <c r="O81" s="15"/>
      <c r="P81" s="69">
        <f t="shared" si="31"/>
        <v>0</v>
      </c>
      <c r="Q81" s="246"/>
      <c r="R81" s="69">
        <f t="shared" si="32"/>
        <v>0</v>
      </c>
      <c r="S81" s="70"/>
      <c r="T81" s="71"/>
      <c r="U81" s="438">
        <f t="shared" si="33"/>
        <v>5012.16</v>
      </c>
      <c r="V81" s="439">
        <f t="shared" si="41"/>
        <v>184</v>
      </c>
      <c r="W81" s="440">
        <f t="shared" si="27"/>
        <v>0</v>
      </c>
      <c r="Z81">
        <v>27.22</v>
      </c>
      <c r="AA81" s="15"/>
      <c r="AB81" s="69">
        <f t="shared" si="34"/>
        <v>0</v>
      </c>
      <c r="AC81" s="246"/>
      <c r="AD81" s="69">
        <f t="shared" si="35"/>
        <v>0</v>
      </c>
      <c r="AE81" s="70"/>
      <c r="AF81" s="71"/>
      <c r="AG81" s="438">
        <f t="shared" si="36"/>
        <v>5012.16</v>
      </c>
      <c r="AH81" s="439">
        <f t="shared" si="42"/>
        <v>184</v>
      </c>
      <c r="AI81" s="440">
        <f t="shared" si="28"/>
        <v>0</v>
      </c>
      <c r="AL81">
        <v>27.22</v>
      </c>
      <c r="AM81" s="15"/>
      <c r="AN81" s="69">
        <f t="shared" si="37"/>
        <v>0</v>
      </c>
      <c r="AO81" s="246"/>
      <c r="AP81" s="69">
        <f t="shared" si="38"/>
        <v>0</v>
      </c>
      <c r="AQ81" s="70"/>
      <c r="AR81" s="71"/>
      <c r="AS81" s="438">
        <f t="shared" si="39"/>
        <v>5008.4799999999996</v>
      </c>
      <c r="AT81" s="439">
        <f t="shared" si="43"/>
        <v>184</v>
      </c>
      <c r="AU81" s="440">
        <f t="shared" si="29"/>
        <v>0</v>
      </c>
    </row>
    <row r="82" spans="2:47" x14ac:dyDescent="0.25">
      <c r="B82">
        <v>27.22</v>
      </c>
      <c r="C82" s="15"/>
      <c r="D82" s="889">
        <f t="shared" si="24"/>
        <v>0</v>
      </c>
      <c r="E82" s="904"/>
      <c r="F82" s="889">
        <f t="shared" si="25"/>
        <v>0</v>
      </c>
      <c r="G82" s="891"/>
      <c r="H82" s="892"/>
      <c r="I82" s="438">
        <f t="shared" si="30"/>
        <v>2637.8199999999961</v>
      </c>
      <c r="J82" s="439">
        <f t="shared" si="40"/>
        <v>97</v>
      </c>
      <c r="K82" s="440">
        <f t="shared" si="26"/>
        <v>0</v>
      </c>
      <c r="N82">
        <v>27.22</v>
      </c>
      <c r="O82" s="15"/>
      <c r="P82" s="69">
        <f t="shared" si="31"/>
        <v>0</v>
      </c>
      <c r="Q82" s="246"/>
      <c r="R82" s="69">
        <f t="shared" si="32"/>
        <v>0</v>
      </c>
      <c r="S82" s="70"/>
      <c r="T82" s="71"/>
      <c r="U82" s="438">
        <f t="shared" si="33"/>
        <v>5012.16</v>
      </c>
      <c r="V82" s="439">
        <f t="shared" si="41"/>
        <v>184</v>
      </c>
      <c r="W82" s="440">
        <f t="shared" si="27"/>
        <v>0</v>
      </c>
      <c r="Z82">
        <v>27.22</v>
      </c>
      <c r="AA82" s="15"/>
      <c r="AB82" s="69">
        <f t="shared" si="34"/>
        <v>0</v>
      </c>
      <c r="AC82" s="246"/>
      <c r="AD82" s="69">
        <f t="shared" si="35"/>
        <v>0</v>
      </c>
      <c r="AE82" s="70"/>
      <c r="AF82" s="71"/>
      <c r="AG82" s="438">
        <f t="shared" si="36"/>
        <v>5012.16</v>
      </c>
      <c r="AH82" s="439">
        <f t="shared" si="42"/>
        <v>184</v>
      </c>
      <c r="AI82" s="440">
        <f t="shared" si="28"/>
        <v>0</v>
      </c>
      <c r="AL82">
        <v>27.22</v>
      </c>
      <c r="AM82" s="15"/>
      <c r="AN82" s="69">
        <f t="shared" si="37"/>
        <v>0</v>
      </c>
      <c r="AO82" s="246"/>
      <c r="AP82" s="69">
        <f t="shared" si="38"/>
        <v>0</v>
      </c>
      <c r="AQ82" s="70"/>
      <c r="AR82" s="71"/>
      <c r="AS82" s="438">
        <f t="shared" si="39"/>
        <v>5008.4799999999996</v>
      </c>
      <c r="AT82" s="439">
        <f t="shared" si="43"/>
        <v>184</v>
      </c>
      <c r="AU82" s="440">
        <f t="shared" si="29"/>
        <v>0</v>
      </c>
    </row>
    <row r="83" spans="2:47" x14ac:dyDescent="0.25">
      <c r="B83">
        <v>27.22</v>
      </c>
      <c r="C83" s="15"/>
      <c r="D83" s="889">
        <f t="shared" si="24"/>
        <v>0</v>
      </c>
      <c r="E83" s="904"/>
      <c r="F83" s="889">
        <f t="shared" si="25"/>
        <v>0</v>
      </c>
      <c r="G83" s="891"/>
      <c r="H83" s="892"/>
      <c r="I83" s="438">
        <f t="shared" si="30"/>
        <v>2637.8199999999961</v>
      </c>
      <c r="J83" s="439">
        <f t="shared" si="40"/>
        <v>97</v>
      </c>
      <c r="K83" s="440">
        <f t="shared" si="26"/>
        <v>0</v>
      </c>
      <c r="N83">
        <v>27.22</v>
      </c>
      <c r="O83" s="15"/>
      <c r="P83" s="69">
        <f t="shared" si="31"/>
        <v>0</v>
      </c>
      <c r="Q83" s="246"/>
      <c r="R83" s="69">
        <f t="shared" si="32"/>
        <v>0</v>
      </c>
      <c r="S83" s="70"/>
      <c r="T83" s="71"/>
      <c r="U83" s="438">
        <f t="shared" si="33"/>
        <v>5012.16</v>
      </c>
      <c r="V83" s="439">
        <f t="shared" si="41"/>
        <v>184</v>
      </c>
      <c r="W83" s="440">
        <f t="shared" si="27"/>
        <v>0</v>
      </c>
      <c r="Z83">
        <v>27.22</v>
      </c>
      <c r="AA83" s="15"/>
      <c r="AB83" s="69">
        <f t="shared" si="34"/>
        <v>0</v>
      </c>
      <c r="AC83" s="246"/>
      <c r="AD83" s="69">
        <f t="shared" si="35"/>
        <v>0</v>
      </c>
      <c r="AE83" s="70"/>
      <c r="AF83" s="71"/>
      <c r="AG83" s="438">
        <f t="shared" si="36"/>
        <v>5012.16</v>
      </c>
      <c r="AH83" s="439">
        <f t="shared" si="42"/>
        <v>184</v>
      </c>
      <c r="AI83" s="440">
        <f t="shared" si="28"/>
        <v>0</v>
      </c>
      <c r="AL83">
        <v>27.22</v>
      </c>
      <c r="AM83" s="15"/>
      <c r="AN83" s="69">
        <f t="shared" si="37"/>
        <v>0</v>
      </c>
      <c r="AO83" s="246"/>
      <c r="AP83" s="69">
        <f t="shared" si="38"/>
        <v>0</v>
      </c>
      <c r="AQ83" s="70"/>
      <c r="AR83" s="71"/>
      <c r="AS83" s="438">
        <f t="shared" si="39"/>
        <v>5008.4799999999996</v>
      </c>
      <c r="AT83" s="439">
        <f t="shared" si="43"/>
        <v>184</v>
      </c>
      <c r="AU83" s="440">
        <f t="shared" si="29"/>
        <v>0</v>
      </c>
    </row>
    <row r="84" spans="2:47" x14ac:dyDescent="0.25">
      <c r="B84">
        <v>27.22</v>
      </c>
      <c r="C84" s="15"/>
      <c r="D84" s="889">
        <f t="shared" si="24"/>
        <v>0</v>
      </c>
      <c r="E84" s="904"/>
      <c r="F84" s="889">
        <f t="shared" si="25"/>
        <v>0</v>
      </c>
      <c r="G84" s="891"/>
      <c r="H84" s="892"/>
      <c r="I84" s="438">
        <f t="shared" si="30"/>
        <v>2637.8199999999961</v>
      </c>
      <c r="J84" s="439">
        <f t="shared" si="40"/>
        <v>97</v>
      </c>
      <c r="K84" s="440">
        <f t="shared" si="26"/>
        <v>0</v>
      </c>
      <c r="N84">
        <v>27.22</v>
      </c>
      <c r="O84" s="15"/>
      <c r="P84" s="69">
        <f t="shared" si="31"/>
        <v>0</v>
      </c>
      <c r="Q84" s="246"/>
      <c r="R84" s="69">
        <f t="shared" si="32"/>
        <v>0</v>
      </c>
      <c r="S84" s="70"/>
      <c r="T84" s="71"/>
      <c r="U84" s="438">
        <f t="shared" si="33"/>
        <v>5012.16</v>
      </c>
      <c r="V84" s="439">
        <f t="shared" si="41"/>
        <v>184</v>
      </c>
      <c r="W84" s="440">
        <f t="shared" si="27"/>
        <v>0</v>
      </c>
      <c r="Z84">
        <v>27.22</v>
      </c>
      <c r="AA84" s="15"/>
      <c r="AB84" s="69">
        <f t="shared" si="34"/>
        <v>0</v>
      </c>
      <c r="AC84" s="246"/>
      <c r="AD84" s="69">
        <f t="shared" si="35"/>
        <v>0</v>
      </c>
      <c r="AE84" s="70"/>
      <c r="AF84" s="71"/>
      <c r="AG84" s="438">
        <f t="shared" si="36"/>
        <v>5012.16</v>
      </c>
      <c r="AH84" s="439">
        <f t="shared" si="42"/>
        <v>184</v>
      </c>
      <c r="AI84" s="440">
        <f t="shared" si="28"/>
        <v>0</v>
      </c>
      <c r="AL84">
        <v>27.22</v>
      </c>
      <c r="AM84" s="15"/>
      <c r="AN84" s="69">
        <f t="shared" si="37"/>
        <v>0</v>
      </c>
      <c r="AO84" s="246"/>
      <c r="AP84" s="69">
        <f t="shared" si="38"/>
        <v>0</v>
      </c>
      <c r="AQ84" s="70"/>
      <c r="AR84" s="71"/>
      <c r="AS84" s="438">
        <f t="shared" si="39"/>
        <v>5008.4799999999996</v>
      </c>
      <c r="AT84" s="439">
        <f t="shared" si="43"/>
        <v>184</v>
      </c>
      <c r="AU84" s="440">
        <f t="shared" si="29"/>
        <v>0</v>
      </c>
    </row>
    <row r="85" spans="2:47" x14ac:dyDescent="0.25">
      <c r="B85">
        <v>27.22</v>
      </c>
      <c r="C85" s="15"/>
      <c r="D85" s="889">
        <f t="shared" si="24"/>
        <v>0</v>
      </c>
      <c r="E85" s="904"/>
      <c r="F85" s="889">
        <f t="shared" si="25"/>
        <v>0</v>
      </c>
      <c r="G85" s="891"/>
      <c r="H85" s="892"/>
      <c r="I85" s="438">
        <f t="shared" si="30"/>
        <v>2637.8199999999961</v>
      </c>
      <c r="J85" s="439">
        <f t="shared" si="40"/>
        <v>97</v>
      </c>
      <c r="K85" s="440">
        <f t="shared" si="26"/>
        <v>0</v>
      </c>
      <c r="N85">
        <v>27.22</v>
      </c>
      <c r="O85" s="15"/>
      <c r="P85" s="69">
        <f t="shared" si="31"/>
        <v>0</v>
      </c>
      <c r="Q85" s="246"/>
      <c r="R85" s="69">
        <f t="shared" si="32"/>
        <v>0</v>
      </c>
      <c r="S85" s="70"/>
      <c r="T85" s="71"/>
      <c r="U85" s="438">
        <f t="shared" si="33"/>
        <v>5012.16</v>
      </c>
      <c r="V85" s="439">
        <f t="shared" si="41"/>
        <v>184</v>
      </c>
      <c r="W85" s="440">
        <f t="shared" si="27"/>
        <v>0</v>
      </c>
      <c r="Z85">
        <v>27.22</v>
      </c>
      <c r="AA85" s="15"/>
      <c r="AB85" s="69">
        <f t="shared" si="34"/>
        <v>0</v>
      </c>
      <c r="AC85" s="246"/>
      <c r="AD85" s="69">
        <f t="shared" si="35"/>
        <v>0</v>
      </c>
      <c r="AE85" s="70"/>
      <c r="AF85" s="71"/>
      <c r="AG85" s="438">
        <f t="shared" si="36"/>
        <v>5012.16</v>
      </c>
      <c r="AH85" s="439">
        <f t="shared" si="42"/>
        <v>184</v>
      </c>
      <c r="AI85" s="440">
        <f t="shared" si="28"/>
        <v>0</v>
      </c>
      <c r="AL85">
        <v>27.22</v>
      </c>
      <c r="AM85" s="15"/>
      <c r="AN85" s="69">
        <f t="shared" si="37"/>
        <v>0</v>
      </c>
      <c r="AO85" s="246"/>
      <c r="AP85" s="69">
        <f t="shared" si="38"/>
        <v>0</v>
      </c>
      <c r="AQ85" s="70"/>
      <c r="AR85" s="71"/>
      <c r="AS85" s="438">
        <f t="shared" si="39"/>
        <v>5008.4799999999996</v>
      </c>
      <c r="AT85" s="439">
        <f t="shared" si="43"/>
        <v>184</v>
      </c>
      <c r="AU85" s="440">
        <f t="shared" si="29"/>
        <v>0</v>
      </c>
    </row>
    <row r="86" spans="2:47" x14ac:dyDescent="0.25">
      <c r="B86">
        <v>27.22</v>
      </c>
      <c r="C86" s="15"/>
      <c r="D86" s="889">
        <f t="shared" si="24"/>
        <v>0</v>
      </c>
      <c r="E86" s="904"/>
      <c r="F86" s="889">
        <f t="shared" si="25"/>
        <v>0</v>
      </c>
      <c r="G86" s="891"/>
      <c r="H86" s="892"/>
      <c r="I86" s="438">
        <f t="shared" si="30"/>
        <v>2637.8199999999961</v>
      </c>
      <c r="J86" s="439">
        <f t="shared" si="40"/>
        <v>97</v>
      </c>
      <c r="K86" s="440">
        <f t="shared" si="26"/>
        <v>0</v>
      </c>
      <c r="N86">
        <v>27.22</v>
      </c>
      <c r="O86" s="15"/>
      <c r="P86" s="69">
        <f t="shared" si="31"/>
        <v>0</v>
      </c>
      <c r="Q86" s="246"/>
      <c r="R86" s="69">
        <f t="shared" si="32"/>
        <v>0</v>
      </c>
      <c r="S86" s="70"/>
      <c r="T86" s="71"/>
      <c r="U86" s="438">
        <f t="shared" si="33"/>
        <v>5012.16</v>
      </c>
      <c r="V86" s="439">
        <f t="shared" si="41"/>
        <v>184</v>
      </c>
      <c r="W86" s="440">
        <f t="shared" si="27"/>
        <v>0</v>
      </c>
      <c r="Z86">
        <v>27.22</v>
      </c>
      <c r="AA86" s="15"/>
      <c r="AB86" s="69">
        <f t="shared" si="34"/>
        <v>0</v>
      </c>
      <c r="AC86" s="246"/>
      <c r="AD86" s="69">
        <f t="shared" si="35"/>
        <v>0</v>
      </c>
      <c r="AE86" s="70"/>
      <c r="AF86" s="71"/>
      <c r="AG86" s="438">
        <f t="shared" si="36"/>
        <v>5012.16</v>
      </c>
      <c r="AH86" s="439">
        <f t="shared" si="42"/>
        <v>184</v>
      </c>
      <c r="AI86" s="440">
        <f t="shared" si="28"/>
        <v>0</v>
      </c>
      <c r="AL86">
        <v>27.22</v>
      </c>
      <c r="AM86" s="15"/>
      <c r="AN86" s="69">
        <f t="shared" si="37"/>
        <v>0</v>
      </c>
      <c r="AO86" s="246"/>
      <c r="AP86" s="69">
        <f t="shared" si="38"/>
        <v>0</v>
      </c>
      <c r="AQ86" s="70"/>
      <c r="AR86" s="71"/>
      <c r="AS86" s="438">
        <f t="shared" si="39"/>
        <v>5008.4799999999996</v>
      </c>
      <c r="AT86" s="439">
        <f t="shared" si="43"/>
        <v>184</v>
      </c>
      <c r="AU86" s="440">
        <f t="shared" si="29"/>
        <v>0</v>
      </c>
    </row>
    <row r="87" spans="2:47" x14ac:dyDescent="0.25">
      <c r="B87">
        <v>27.22</v>
      </c>
      <c r="C87" s="15"/>
      <c r="D87" s="889">
        <f t="shared" si="24"/>
        <v>0</v>
      </c>
      <c r="E87" s="904"/>
      <c r="F87" s="889">
        <f t="shared" si="25"/>
        <v>0</v>
      </c>
      <c r="G87" s="891"/>
      <c r="H87" s="892"/>
      <c r="I87" s="438">
        <f t="shared" si="30"/>
        <v>2637.8199999999961</v>
      </c>
      <c r="J87" s="439">
        <f t="shared" si="40"/>
        <v>97</v>
      </c>
      <c r="K87" s="440">
        <f t="shared" si="26"/>
        <v>0</v>
      </c>
      <c r="N87">
        <v>27.22</v>
      </c>
      <c r="O87" s="15"/>
      <c r="P87" s="69">
        <f t="shared" si="31"/>
        <v>0</v>
      </c>
      <c r="Q87" s="246"/>
      <c r="R87" s="69">
        <f t="shared" si="32"/>
        <v>0</v>
      </c>
      <c r="S87" s="70"/>
      <c r="T87" s="71"/>
      <c r="U87" s="438">
        <f t="shared" si="33"/>
        <v>5012.16</v>
      </c>
      <c r="V87" s="439">
        <f t="shared" si="41"/>
        <v>184</v>
      </c>
      <c r="W87" s="440">
        <f t="shared" si="27"/>
        <v>0</v>
      </c>
      <c r="Z87">
        <v>27.22</v>
      </c>
      <c r="AA87" s="15"/>
      <c r="AB87" s="69">
        <f t="shared" si="34"/>
        <v>0</v>
      </c>
      <c r="AC87" s="246"/>
      <c r="AD87" s="69">
        <f t="shared" si="35"/>
        <v>0</v>
      </c>
      <c r="AE87" s="70"/>
      <c r="AF87" s="71"/>
      <c r="AG87" s="438">
        <f t="shared" si="36"/>
        <v>5012.16</v>
      </c>
      <c r="AH87" s="439">
        <f t="shared" si="42"/>
        <v>184</v>
      </c>
      <c r="AI87" s="440">
        <f t="shared" si="28"/>
        <v>0</v>
      </c>
      <c r="AL87">
        <v>27.22</v>
      </c>
      <c r="AM87" s="15"/>
      <c r="AN87" s="69">
        <f t="shared" si="37"/>
        <v>0</v>
      </c>
      <c r="AO87" s="246"/>
      <c r="AP87" s="69">
        <f t="shared" si="38"/>
        <v>0</v>
      </c>
      <c r="AQ87" s="70"/>
      <c r="AR87" s="71"/>
      <c r="AS87" s="438">
        <f t="shared" si="39"/>
        <v>5008.4799999999996</v>
      </c>
      <c r="AT87" s="439">
        <f t="shared" si="43"/>
        <v>184</v>
      </c>
      <c r="AU87" s="440">
        <f t="shared" si="29"/>
        <v>0</v>
      </c>
    </row>
    <row r="88" spans="2:47" x14ac:dyDescent="0.25">
      <c r="B88">
        <v>27.22</v>
      </c>
      <c r="C88" s="15"/>
      <c r="D88" s="889">
        <f t="shared" si="24"/>
        <v>0</v>
      </c>
      <c r="E88" s="904"/>
      <c r="F88" s="889">
        <f t="shared" si="25"/>
        <v>0</v>
      </c>
      <c r="G88" s="891"/>
      <c r="H88" s="892"/>
      <c r="I88" s="438">
        <f t="shared" si="30"/>
        <v>2637.8199999999961</v>
      </c>
      <c r="J88" s="439">
        <f t="shared" si="40"/>
        <v>97</v>
      </c>
      <c r="K88" s="440">
        <f t="shared" si="26"/>
        <v>0</v>
      </c>
      <c r="N88">
        <v>27.22</v>
      </c>
      <c r="O88" s="15"/>
      <c r="P88" s="69">
        <f t="shared" si="31"/>
        <v>0</v>
      </c>
      <c r="Q88" s="246"/>
      <c r="R88" s="69">
        <f t="shared" si="32"/>
        <v>0</v>
      </c>
      <c r="S88" s="70"/>
      <c r="T88" s="71"/>
      <c r="U88" s="438">
        <f t="shared" si="33"/>
        <v>5012.16</v>
      </c>
      <c r="V88" s="439">
        <f t="shared" si="41"/>
        <v>184</v>
      </c>
      <c r="W88" s="440">
        <f t="shared" si="27"/>
        <v>0</v>
      </c>
      <c r="Z88">
        <v>27.22</v>
      </c>
      <c r="AA88" s="15"/>
      <c r="AB88" s="69">
        <f t="shared" si="34"/>
        <v>0</v>
      </c>
      <c r="AC88" s="246"/>
      <c r="AD88" s="69">
        <f t="shared" si="35"/>
        <v>0</v>
      </c>
      <c r="AE88" s="70"/>
      <c r="AF88" s="71"/>
      <c r="AG88" s="438">
        <f t="shared" si="36"/>
        <v>5012.16</v>
      </c>
      <c r="AH88" s="439">
        <f t="shared" si="42"/>
        <v>184</v>
      </c>
      <c r="AI88" s="440">
        <f t="shared" si="28"/>
        <v>0</v>
      </c>
      <c r="AL88">
        <v>27.22</v>
      </c>
      <c r="AM88" s="15"/>
      <c r="AN88" s="69">
        <f t="shared" si="37"/>
        <v>0</v>
      </c>
      <c r="AO88" s="246"/>
      <c r="AP88" s="69">
        <f t="shared" si="38"/>
        <v>0</v>
      </c>
      <c r="AQ88" s="70"/>
      <c r="AR88" s="71"/>
      <c r="AS88" s="438">
        <f t="shared" si="39"/>
        <v>5008.4799999999996</v>
      </c>
      <c r="AT88" s="439">
        <f t="shared" si="43"/>
        <v>184</v>
      </c>
      <c r="AU88" s="440">
        <f t="shared" si="29"/>
        <v>0</v>
      </c>
    </row>
    <row r="89" spans="2:47" x14ac:dyDescent="0.25">
      <c r="B89">
        <v>27.22</v>
      </c>
      <c r="C89" s="15"/>
      <c r="D89" s="889">
        <f t="shared" si="24"/>
        <v>0</v>
      </c>
      <c r="E89" s="904"/>
      <c r="F89" s="889">
        <f t="shared" si="25"/>
        <v>0</v>
      </c>
      <c r="G89" s="891"/>
      <c r="H89" s="892"/>
      <c r="I89" s="438">
        <f t="shared" si="30"/>
        <v>2637.8199999999961</v>
      </c>
      <c r="J89" s="439">
        <f t="shared" si="40"/>
        <v>97</v>
      </c>
      <c r="K89" s="440">
        <f t="shared" si="26"/>
        <v>0</v>
      </c>
      <c r="N89">
        <v>27.22</v>
      </c>
      <c r="O89" s="15"/>
      <c r="P89" s="69">
        <f t="shared" si="31"/>
        <v>0</v>
      </c>
      <c r="Q89" s="246"/>
      <c r="R89" s="69">
        <f t="shared" si="32"/>
        <v>0</v>
      </c>
      <c r="S89" s="70"/>
      <c r="T89" s="71"/>
      <c r="U89" s="438">
        <f t="shared" si="33"/>
        <v>5012.16</v>
      </c>
      <c r="V89" s="439">
        <f t="shared" si="41"/>
        <v>184</v>
      </c>
      <c r="W89" s="440">
        <f t="shared" si="27"/>
        <v>0</v>
      </c>
      <c r="Z89">
        <v>27.22</v>
      </c>
      <c r="AA89" s="15"/>
      <c r="AB89" s="69">
        <f t="shared" si="34"/>
        <v>0</v>
      </c>
      <c r="AC89" s="246"/>
      <c r="AD89" s="69">
        <f t="shared" si="35"/>
        <v>0</v>
      </c>
      <c r="AE89" s="70"/>
      <c r="AF89" s="71"/>
      <c r="AG89" s="438">
        <f t="shared" si="36"/>
        <v>5012.16</v>
      </c>
      <c r="AH89" s="439">
        <f t="shared" si="42"/>
        <v>184</v>
      </c>
      <c r="AI89" s="440">
        <f t="shared" si="28"/>
        <v>0</v>
      </c>
      <c r="AL89">
        <v>27.22</v>
      </c>
      <c r="AM89" s="15"/>
      <c r="AN89" s="69">
        <f t="shared" si="37"/>
        <v>0</v>
      </c>
      <c r="AO89" s="246"/>
      <c r="AP89" s="69">
        <f t="shared" si="38"/>
        <v>0</v>
      </c>
      <c r="AQ89" s="70"/>
      <c r="AR89" s="71"/>
      <c r="AS89" s="438">
        <f t="shared" si="39"/>
        <v>5008.4799999999996</v>
      </c>
      <c r="AT89" s="439">
        <f t="shared" si="43"/>
        <v>184</v>
      </c>
      <c r="AU89" s="440">
        <f t="shared" si="29"/>
        <v>0</v>
      </c>
    </row>
    <row r="90" spans="2:47" x14ac:dyDescent="0.25">
      <c r="B90">
        <v>27.22</v>
      </c>
      <c r="C90" s="15"/>
      <c r="D90" s="889">
        <f t="shared" si="24"/>
        <v>0</v>
      </c>
      <c r="E90" s="904"/>
      <c r="F90" s="889">
        <f t="shared" si="25"/>
        <v>0</v>
      </c>
      <c r="G90" s="891"/>
      <c r="H90" s="892"/>
      <c r="I90" s="438">
        <f t="shared" si="30"/>
        <v>2637.8199999999961</v>
      </c>
      <c r="J90" s="439">
        <f t="shared" si="40"/>
        <v>97</v>
      </c>
      <c r="K90" s="440">
        <f t="shared" si="26"/>
        <v>0</v>
      </c>
      <c r="N90">
        <v>27.22</v>
      </c>
      <c r="O90" s="15"/>
      <c r="P90" s="69">
        <f t="shared" si="31"/>
        <v>0</v>
      </c>
      <c r="Q90" s="246"/>
      <c r="R90" s="69">
        <f t="shared" si="32"/>
        <v>0</v>
      </c>
      <c r="S90" s="70"/>
      <c r="T90" s="71"/>
      <c r="U90" s="438">
        <f t="shared" si="33"/>
        <v>5012.16</v>
      </c>
      <c r="V90" s="439">
        <f t="shared" si="41"/>
        <v>184</v>
      </c>
      <c r="W90" s="440">
        <f t="shared" si="27"/>
        <v>0</v>
      </c>
      <c r="Z90">
        <v>27.22</v>
      </c>
      <c r="AA90" s="15"/>
      <c r="AB90" s="69">
        <f t="shared" si="34"/>
        <v>0</v>
      </c>
      <c r="AC90" s="246"/>
      <c r="AD90" s="69">
        <f t="shared" si="35"/>
        <v>0</v>
      </c>
      <c r="AE90" s="70"/>
      <c r="AF90" s="71"/>
      <c r="AG90" s="438">
        <f t="shared" si="36"/>
        <v>5012.16</v>
      </c>
      <c r="AH90" s="439">
        <f t="shared" si="42"/>
        <v>184</v>
      </c>
      <c r="AI90" s="440">
        <f t="shared" si="28"/>
        <v>0</v>
      </c>
      <c r="AL90">
        <v>27.22</v>
      </c>
      <c r="AM90" s="15"/>
      <c r="AN90" s="69">
        <f t="shared" si="37"/>
        <v>0</v>
      </c>
      <c r="AO90" s="246"/>
      <c r="AP90" s="69">
        <f t="shared" si="38"/>
        <v>0</v>
      </c>
      <c r="AQ90" s="70"/>
      <c r="AR90" s="71"/>
      <c r="AS90" s="438">
        <f t="shared" si="39"/>
        <v>5008.4799999999996</v>
      </c>
      <c r="AT90" s="439">
        <f t="shared" si="43"/>
        <v>184</v>
      </c>
      <c r="AU90" s="440">
        <f t="shared" si="29"/>
        <v>0</v>
      </c>
    </row>
    <row r="91" spans="2:47" x14ac:dyDescent="0.25">
      <c r="B91">
        <v>27.22</v>
      </c>
      <c r="C91" s="15"/>
      <c r="D91" s="889">
        <f t="shared" si="24"/>
        <v>0</v>
      </c>
      <c r="E91" s="904"/>
      <c r="F91" s="889">
        <f t="shared" si="25"/>
        <v>0</v>
      </c>
      <c r="G91" s="891"/>
      <c r="H91" s="892"/>
      <c r="I91" s="438">
        <f t="shared" si="30"/>
        <v>2637.8199999999961</v>
      </c>
      <c r="J91" s="439">
        <f t="shared" si="40"/>
        <v>97</v>
      </c>
      <c r="K91" s="440">
        <f t="shared" si="26"/>
        <v>0</v>
      </c>
      <c r="N91">
        <v>27.22</v>
      </c>
      <c r="O91" s="15"/>
      <c r="P91" s="69">
        <f t="shared" si="31"/>
        <v>0</v>
      </c>
      <c r="Q91" s="246"/>
      <c r="R91" s="69">
        <f t="shared" si="32"/>
        <v>0</v>
      </c>
      <c r="S91" s="70"/>
      <c r="T91" s="71"/>
      <c r="U91" s="438">
        <f t="shared" si="33"/>
        <v>5012.16</v>
      </c>
      <c r="V91" s="439">
        <f t="shared" si="41"/>
        <v>184</v>
      </c>
      <c r="W91" s="440">
        <f t="shared" si="27"/>
        <v>0</v>
      </c>
      <c r="Z91">
        <v>27.22</v>
      </c>
      <c r="AA91" s="15"/>
      <c r="AB91" s="69">
        <f t="shared" si="34"/>
        <v>0</v>
      </c>
      <c r="AC91" s="246"/>
      <c r="AD91" s="69">
        <f t="shared" si="35"/>
        <v>0</v>
      </c>
      <c r="AE91" s="70"/>
      <c r="AF91" s="71"/>
      <c r="AG91" s="438">
        <f t="shared" si="36"/>
        <v>5012.16</v>
      </c>
      <c r="AH91" s="439">
        <f t="shared" si="42"/>
        <v>184</v>
      </c>
      <c r="AI91" s="440">
        <f t="shared" si="28"/>
        <v>0</v>
      </c>
      <c r="AL91">
        <v>27.22</v>
      </c>
      <c r="AM91" s="15"/>
      <c r="AN91" s="69">
        <f t="shared" si="37"/>
        <v>0</v>
      </c>
      <c r="AO91" s="246"/>
      <c r="AP91" s="69">
        <f t="shared" si="38"/>
        <v>0</v>
      </c>
      <c r="AQ91" s="70"/>
      <c r="AR91" s="71"/>
      <c r="AS91" s="438">
        <f t="shared" si="39"/>
        <v>5008.4799999999996</v>
      </c>
      <c r="AT91" s="439">
        <f t="shared" si="43"/>
        <v>184</v>
      </c>
      <c r="AU91" s="440">
        <f t="shared" si="29"/>
        <v>0</v>
      </c>
    </row>
    <row r="92" spans="2:47" x14ac:dyDescent="0.25">
      <c r="B92">
        <v>27.22</v>
      </c>
      <c r="C92" s="15"/>
      <c r="D92" s="889">
        <f t="shared" si="24"/>
        <v>0</v>
      </c>
      <c r="E92" s="904"/>
      <c r="F92" s="889">
        <f t="shared" si="25"/>
        <v>0</v>
      </c>
      <c r="G92" s="891"/>
      <c r="H92" s="892"/>
      <c r="I92" s="438">
        <f t="shared" si="30"/>
        <v>2637.8199999999961</v>
      </c>
      <c r="J92" s="439">
        <f t="shared" si="40"/>
        <v>97</v>
      </c>
      <c r="K92" s="440">
        <f t="shared" si="26"/>
        <v>0</v>
      </c>
      <c r="N92">
        <v>27.22</v>
      </c>
      <c r="O92" s="15"/>
      <c r="P92" s="69">
        <f t="shared" si="31"/>
        <v>0</v>
      </c>
      <c r="Q92" s="246"/>
      <c r="R92" s="69">
        <f t="shared" si="32"/>
        <v>0</v>
      </c>
      <c r="S92" s="70"/>
      <c r="T92" s="71"/>
      <c r="U92" s="438">
        <f t="shared" si="33"/>
        <v>5012.16</v>
      </c>
      <c r="V92" s="439">
        <f t="shared" si="41"/>
        <v>184</v>
      </c>
      <c r="W92" s="440">
        <f t="shared" si="27"/>
        <v>0</v>
      </c>
      <c r="Z92">
        <v>27.22</v>
      </c>
      <c r="AA92" s="15"/>
      <c r="AB92" s="69">
        <f t="shared" si="34"/>
        <v>0</v>
      </c>
      <c r="AC92" s="246"/>
      <c r="AD92" s="69">
        <f t="shared" si="35"/>
        <v>0</v>
      </c>
      <c r="AE92" s="70"/>
      <c r="AF92" s="71"/>
      <c r="AG92" s="438">
        <f t="shared" si="36"/>
        <v>5012.16</v>
      </c>
      <c r="AH92" s="439">
        <f t="shared" si="42"/>
        <v>184</v>
      </c>
      <c r="AI92" s="440">
        <f t="shared" si="28"/>
        <v>0</v>
      </c>
      <c r="AL92">
        <v>27.22</v>
      </c>
      <c r="AM92" s="15"/>
      <c r="AN92" s="69">
        <f t="shared" si="37"/>
        <v>0</v>
      </c>
      <c r="AO92" s="246"/>
      <c r="AP92" s="69">
        <f t="shared" si="38"/>
        <v>0</v>
      </c>
      <c r="AQ92" s="70"/>
      <c r="AR92" s="71"/>
      <c r="AS92" s="438">
        <f t="shared" si="39"/>
        <v>5008.4799999999996</v>
      </c>
      <c r="AT92" s="439">
        <f t="shared" si="43"/>
        <v>184</v>
      </c>
      <c r="AU92" s="440">
        <f t="shared" si="29"/>
        <v>0</v>
      </c>
    </row>
    <row r="93" spans="2:47" x14ac:dyDescent="0.25">
      <c r="B93">
        <v>27.22</v>
      </c>
      <c r="C93" s="15"/>
      <c r="D93" s="889">
        <f t="shared" si="24"/>
        <v>0</v>
      </c>
      <c r="E93" s="904"/>
      <c r="F93" s="889">
        <f t="shared" si="25"/>
        <v>0</v>
      </c>
      <c r="G93" s="891"/>
      <c r="H93" s="892"/>
      <c r="I93" s="438">
        <f t="shared" si="30"/>
        <v>2637.8199999999961</v>
      </c>
      <c r="J93" s="439">
        <f t="shared" si="40"/>
        <v>97</v>
      </c>
      <c r="K93" s="440">
        <f t="shared" si="26"/>
        <v>0</v>
      </c>
      <c r="N93">
        <v>27.22</v>
      </c>
      <c r="O93" s="15"/>
      <c r="P93" s="69">
        <f t="shared" si="31"/>
        <v>0</v>
      </c>
      <c r="Q93" s="246"/>
      <c r="R93" s="69">
        <f t="shared" si="32"/>
        <v>0</v>
      </c>
      <c r="S93" s="70"/>
      <c r="T93" s="71"/>
      <c r="U93" s="438">
        <f t="shared" si="33"/>
        <v>5012.16</v>
      </c>
      <c r="V93" s="439">
        <f t="shared" si="41"/>
        <v>184</v>
      </c>
      <c r="W93" s="440">
        <f t="shared" si="27"/>
        <v>0</v>
      </c>
      <c r="Z93">
        <v>27.22</v>
      </c>
      <c r="AA93" s="15"/>
      <c r="AB93" s="69">
        <f t="shared" si="34"/>
        <v>0</v>
      </c>
      <c r="AC93" s="246"/>
      <c r="AD93" s="69">
        <f t="shared" si="35"/>
        <v>0</v>
      </c>
      <c r="AE93" s="70"/>
      <c r="AF93" s="71"/>
      <c r="AG93" s="438">
        <f t="shared" si="36"/>
        <v>5012.16</v>
      </c>
      <c r="AH93" s="439">
        <f t="shared" si="42"/>
        <v>184</v>
      </c>
      <c r="AI93" s="440">
        <f t="shared" si="28"/>
        <v>0</v>
      </c>
      <c r="AL93">
        <v>27.22</v>
      </c>
      <c r="AM93" s="15"/>
      <c r="AN93" s="69">
        <f t="shared" si="37"/>
        <v>0</v>
      </c>
      <c r="AO93" s="246"/>
      <c r="AP93" s="69">
        <f t="shared" si="38"/>
        <v>0</v>
      </c>
      <c r="AQ93" s="70"/>
      <c r="AR93" s="71"/>
      <c r="AS93" s="438">
        <f t="shared" si="39"/>
        <v>5008.4799999999996</v>
      </c>
      <c r="AT93" s="439">
        <f t="shared" si="43"/>
        <v>184</v>
      </c>
      <c r="AU93" s="440">
        <f t="shared" si="29"/>
        <v>0</v>
      </c>
    </row>
    <row r="94" spans="2:47" x14ac:dyDescent="0.25">
      <c r="B94">
        <v>27.22</v>
      </c>
      <c r="C94" s="15"/>
      <c r="D94" s="69">
        <f t="shared" si="24"/>
        <v>0</v>
      </c>
      <c r="E94" s="246"/>
      <c r="F94" s="69">
        <f t="shared" si="25"/>
        <v>0</v>
      </c>
      <c r="G94" s="70"/>
      <c r="H94" s="71"/>
      <c r="I94" s="438">
        <f t="shared" si="30"/>
        <v>2637.8199999999961</v>
      </c>
      <c r="J94" s="439">
        <f t="shared" si="40"/>
        <v>97</v>
      </c>
      <c r="K94" s="440">
        <f t="shared" si="26"/>
        <v>0</v>
      </c>
      <c r="N94">
        <v>27.22</v>
      </c>
      <c r="O94" s="15"/>
      <c r="P94" s="69">
        <f t="shared" si="31"/>
        <v>0</v>
      </c>
      <c r="Q94" s="246"/>
      <c r="R94" s="69">
        <f t="shared" si="32"/>
        <v>0</v>
      </c>
      <c r="S94" s="70"/>
      <c r="T94" s="71"/>
      <c r="U94" s="438">
        <f t="shared" si="33"/>
        <v>5012.16</v>
      </c>
      <c r="V94" s="439">
        <f t="shared" si="41"/>
        <v>184</v>
      </c>
      <c r="W94" s="440">
        <f t="shared" si="27"/>
        <v>0</v>
      </c>
      <c r="Z94">
        <v>27.22</v>
      </c>
      <c r="AA94" s="15"/>
      <c r="AB94" s="69">
        <f t="shared" si="34"/>
        <v>0</v>
      </c>
      <c r="AC94" s="246"/>
      <c r="AD94" s="69">
        <f t="shared" si="35"/>
        <v>0</v>
      </c>
      <c r="AE94" s="70"/>
      <c r="AF94" s="71"/>
      <c r="AG94" s="438">
        <f t="shared" si="36"/>
        <v>5012.16</v>
      </c>
      <c r="AH94" s="439">
        <f t="shared" si="42"/>
        <v>184</v>
      </c>
      <c r="AI94" s="440">
        <f t="shared" si="28"/>
        <v>0</v>
      </c>
      <c r="AL94">
        <v>27.22</v>
      </c>
      <c r="AM94" s="15"/>
      <c r="AN94" s="69">
        <f t="shared" si="37"/>
        <v>0</v>
      </c>
      <c r="AO94" s="246"/>
      <c r="AP94" s="69">
        <f t="shared" si="38"/>
        <v>0</v>
      </c>
      <c r="AQ94" s="70"/>
      <c r="AR94" s="71"/>
      <c r="AS94" s="438">
        <f t="shared" si="39"/>
        <v>5008.4799999999996</v>
      </c>
      <c r="AT94" s="439">
        <f t="shared" si="43"/>
        <v>184</v>
      </c>
      <c r="AU94" s="440">
        <f t="shared" si="29"/>
        <v>0</v>
      </c>
    </row>
    <row r="95" spans="2:47" x14ac:dyDescent="0.25">
      <c r="B95">
        <v>27.22</v>
      </c>
      <c r="C95" s="15"/>
      <c r="D95" s="69">
        <f t="shared" si="24"/>
        <v>0</v>
      </c>
      <c r="E95" s="246"/>
      <c r="F95" s="69">
        <f t="shared" si="25"/>
        <v>0</v>
      </c>
      <c r="G95" s="70"/>
      <c r="H95" s="71"/>
      <c r="I95" s="438">
        <f t="shared" si="30"/>
        <v>2637.8199999999961</v>
      </c>
      <c r="J95" s="439">
        <f t="shared" si="40"/>
        <v>97</v>
      </c>
      <c r="K95" s="440">
        <f t="shared" si="26"/>
        <v>0</v>
      </c>
      <c r="N95">
        <v>27.22</v>
      </c>
      <c r="O95" s="15"/>
      <c r="P95" s="69">
        <f t="shared" si="31"/>
        <v>0</v>
      </c>
      <c r="Q95" s="246"/>
      <c r="R95" s="69">
        <f t="shared" si="32"/>
        <v>0</v>
      </c>
      <c r="S95" s="70"/>
      <c r="T95" s="71"/>
      <c r="U95" s="438">
        <f t="shared" si="33"/>
        <v>5012.16</v>
      </c>
      <c r="V95" s="439">
        <f t="shared" si="41"/>
        <v>184</v>
      </c>
      <c r="W95" s="440">
        <f t="shared" si="27"/>
        <v>0</v>
      </c>
      <c r="Z95">
        <v>27.22</v>
      </c>
      <c r="AA95" s="15"/>
      <c r="AB95" s="69">
        <f t="shared" si="34"/>
        <v>0</v>
      </c>
      <c r="AC95" s="246"/>
      <c r="AD95" s="69">
        <f t="shared" si="35"/>
        <v>0</v>
      </c>
      <c r="AE95" s="70"/>
      <c r="AF95" s="71"/>
      <c r="AG95" s="438">
        <f t="shared" si="36"/>
        <v>5012.16</v>
      </c>
      <c r="AH95" s="439">
        <f t="shared" si="42"/>
        <v>184</v>
      </c>
      <c r="AI95" s="440">
        <f t="shared" si="28"/>
        <v>0</v>
      </c>
      <c r="AL95">
        <v>27.22</v>
      </c>
      <c r="AM95" s="15"/>
      <c r="AN95" s="69">
        <f t="shared" si="37"/>
        <v>0</v>
      </c>
      <c r="AO95" s="246"/>
      <c r="AP95" s="69">
        <f t="shared" si="38"/>
        <v>0</v>
      </c>
      <c r="AQ95" s="70"/>
      <c r="AR95" s="71"/>
      <c r="AS95" s="438">
        <f t="shared" si="39"/>
        <v>5008.4799999999996</v>
      </c>
      <c r="AT95" s="439">
        <f t="shared" si="43"/>
        <v>184</v>
      </c>
      <c r="AU95" s="440">
        <f t="shared" si="29"/>
        <v>0</v>
      </c>
    </row>
    <row r="96" spans="2:47" x14ac:dyDescent="0.25">
      <c r="B96">
        <v>27.22</v>
      </c>
      <c r="C96" s="15"/>
      <c r="D96" s="69">
        <f t="shared" si="24"/>
        <v>0</v>
      </c>
      <c r="E96" s="246"/>
      <c r="F96" s="69">
        <f t="shared" si="25"/>
        <v>0</v>
      </c>
      <c r="G96" s="70"/>
      <c r="H96" s="71"/>
      <c r="I96" s="438">
        <f t="shared" si="30"/>
        <v>2637.8199999999961</v>
      </c>
      <c r="J96" s="439">
        <f t="shared" si="40"/>
        <v>97</v>
      </c>
      <c r="K96" s="440">
        <f t="shared" si="26"/>
        <v>0</v>
      </c>
      <c r="N96">
        <v>27.22</v>
      </c>
      <c r="O96" s="15"/>
      <c r="P96" s="69">
        <f t="shared" si="31"/>
        <v>0</v>
      </c>
      <c r="Q96" s="246"/>
      <c r="R96" s="69">
        <f t="shared" si="32"/>
        <v>0</v>
      </c>
      <c r="S96" s="70"/>
      <c r="T96" s="71"/>
      <c r="U96" s="438">
        <f t="shared" si="33"/>
        <v>5012.16</v>
      </c>
      <c r="V96" s="439">
        <f t="shared" si="41"/>
        <v>184</v>
      </c>
      <c r="W96" s="440">
        <f t="shared" si="27"/>
        <v>0</v>
      </c>
      <c r="Z96">
        <v>27.22</v>
      </c>
      <c r="AA96" s="15"/>
      <c r="AB96" s="69">
        <f t="shared" si="34"/>
        <v>0</v>
      </c>
      <c r="AC96" s="246"/>
      <c r="AD96" s="69">
        <f t="shared" si="35"/>
        <v>0</v>
      </c>
      <c r="AE96" s="70"/>
      <c r="AF96" s="71"/>
      <c r="AG96" s="438">
        <f t="shared" si="36"/>
        <v>5012.16</v>
      </c>
      <c r="AH96" s="439">
        <f t="shared" si="42"/>
        <v>184</v>
      </c>
      <c r="AI96" s="440">
        <f t="shared" si="28"/>
        <v>0</v>
      </c>
      <c r="AL96">
        <v>27.22</v>
      </c>
      <c r="AM96" s="15"/>
      <c r="AN96" s="69">
        <f t="shared" si="37"/>
        <v>0</v>
      </c>
      <c r="AO96" s="246"/>
      <c r="AP96" s="69">
        <f t="shared" si="38"/>
        <v>0</v>
      </c>
      <c r="AQ96" s="70"/>
      <c r="AR96" s="71"/>
      <c r="AS96" s="438">
        <f t="shared" si="39"/>
        <v>5008.4799999999996</v>
      </c>
      <c r="AT96" s="439">
        <f t="shared" si="43"/>
        <v>184</v>
      </c>
      <c r="AU96" s="440">
        <f t="shared" si="29"/>
        <v>0</v>
      </c>
    </row>
    <row r="97" spans="2:47" x14ac:dyDescent="0.25">
      <c r="B97">
        <v>27.22</v>
      </c>
      <c r="C97" s="15"/>
      <c r="D97" s="69">
        <f t="shared" si="24"/>
        <v>0</v>
      </c>
      <c r="E97" s="246"/>
      <c r="F97" s="69">
        <f t="shared" si="25"/>
        <v>0</v>
      </c>
      <c r="G97" s="70"/>
      <c r="H97" s="71"/>
      <c r="I97" s="438">
        <f t="shared" si="30"/>
        <v>2637.8199999999961</v>
      </c>
      <c r="J97" s="439">
        <f t="shared" si="40"/>
        <v>97</v>
      </c>
      <c r="K97" s="440">
        <f t="shared" si="26"/>
        <v>0</v>
      </c>
      <c r="N97">
        <v>27.22</v>
      </c>
      <c r="O97" s="15"/>
      <c r="P97" s="69">
        <f t="shared" si="31"/>
        <v>0</v>
      </c>
      <c r="Q97" s="246"/>
      <c r="R97" s="69">
        <f t="shared" si="32"/>
        <v>0</v>
      </c>
      <c r="S97" s="70"/>
      <c r="T97" s="71"/>
      <c r="U97" s="438">
        <f t="shared" si="33"/>
        <v>5012.16</v>
      </c>
      <c r="V97" s="439">
        <f t="shared" si="41"/>
        <v>184</v>
      </c>
      <c r="W97" s="440">
        <f t="shared" si="27"/>
        <v>0</v>
      </c>
      <c r="Z97">
        <v>27.22</v>
      </c>
      <c r="AA97" s="15"/>
      <c r="AB97" s="69">
        <f t="shared" si="34"/>
        <v>0</v>
      </c>
      <c r="AC97" s="246"/>
      <c r="AD97" s="69">
        <f t="shared" si="35"/>
        <v>0</v>
      </c>
      <c r="AE97" s="70"/>
      <c r="AF97" s="71"/>
      <c r="AG97" s="438">
        <f t="shared" si="36"/>
        <v>5012.16</v>
      </c>
      <c r="AH97" s="439">
        <f t="shared" si="42"/>
        <v>184</v>
      </c>
      <c r="AI97" s="440">
        <f t="shared" si="28"/>
        <v>0</v>
      </c>
      <c r="AL97">
        <v>27.22</v>
      </c>
      <c r="AM97" s="15"/>
      <c r="AN97" s="69">
        <f t="shared" si="37"/>
        <v>0</v>
      </c>
      <c r="AO97" s="246"/>
      <c r="AP97" s="69">
        <f t="shared" si="38"/>
        <v>0</v>
      </c>
      <c r="AQ97" s="70"/>
      <c r="AR97" s="71"/>
      <c r="AS97" s="438">
        <f t="shared" si="39"/>
        <v>5008.4799999999996</v>
      </c>
      <c r="AT97" s="439">
        <f t="shared" si="43"/>
        <v>184</v>
      </c>
      <c r="AU97" s="440">
        <f t="shared" si="29"/>
        <v>0</v>
      </c>
    </row>
    <row r="98" spans="2:47" x14ac:dyDescent="0.25">
      <c r="B98">
        <v>27.22</v>
      </c>
      <c r="C98" s="15"/>
      <c r="D98" s="69">
        <f t="shared" si="24"/>
        <v>0</v>
      </c>
      <c r="E98" s="246"/>
      <c r="F98" s="69">
        <f t="shared" si="25"/>
        <v>0</v>
      </c>
      <c r="G98" s="70"/>
      <c r="H98" s="71"/>
      <c r="I98" s="438">
        <f t="shared" si="30"/>
        <v>2637.8199999999961</v>
      </c>
      <c r="J98" s="439">
        <f t="shared" si="40"/>
        <v>97</v>
      </c>
      <c r="K98" s="440">
        <f t="shared" si="26"/>
        <v>0</v>
      </c>
      <c r="N98">
        <v>27.22</v>
      </c>
      <c r="O98" s="15"/>
      <c r="P98" s="69">
        <f t="shared" si="31"/>
        <v>0</v>
      </c>
      <c r="Q98" s="246"/>
      <c r="R98" s="69">
        <f t="shared" si="32"/>
        <v>0</v>
      </c>
      <c r="S98" s="70"/>
      <c r="T98" s="71"/>
      <c r="U98" s="438">
        <f t="shared" si="33"/>
        <v>5012.16</v>
      </c>
      <c r="V98" s="439">
        <f t="shared" si="41"/>
        <v>184</v>
      </c>
      <c r="W98" s="440">
        <f t="shared" si="27"/>
        <v>0</v>
      </c>
      <c r="Z98">
        <v>27.22</v>
      </c>
      <c r="AA98" s="15"/>
      <c r="AB98" s="69">
        <f t="shared" si="34"/>
        <v>0</v>
      </c>
      <c r="AC98" s="246"/>
      <c r="AD98" s="69">
        <f t="shared" si="35"/>
        <v>0</v>
      </c>
      <c r="AE98" s="70"/>
      <c r="AF98" s="71"/>
      <c r="AG98" s="438">
        <f t="shared" si="36"/>
        <v>5012.16</v>
      </c>
      <c r="AH98" s="439">
        <f t="shared" si="42"/>
        <v>184</v>
      </c>
      <c r="AI98" s="440">
        <f t="shared" si="28"/>
        <v>0</v>
      </c>
      <c r="AL98">
        <v>27.22</v>
      </c>
      <c r="AM98" s="15"/>
      <c r="AN98" s="69">
        <f t="shared" si="37"/>
        <v>0</v>
      </c>
      <c r="AO98" s="246"/>
      <c r="AP98" s="69">
        <f t="shared" si="38"/>
        <v>0</v>
      </c>
      <c r="AQ98" s="70"/>
      <c r="AR98" s="71"/>
      <c r="AS98" s="438">
        <f t="shared" si="39"/>
        <v>5008.4799999999996</v>
      </c>
      <c r="AT98" s="439">
        <f t="shared" si="43"/>
        <v>184</v>
      </c>
      <c r="AU98" s="440">
        <f t="shared" si="29"/>
        <v>0</v>
      </c>
    </row>
    <row r="99" spans="2:47" x14ac:dyDescent="0.25">
      <c r="B99">
        <v>27.22</v>
      </c>
      <c r="C99" s="15"/>
      <c r="D99" s="69">
        <f t="shared" si="24"/>
        <v>0</v>
      </c>
      <c r="E99" s="246"/>
      <c r="F99" s="69">
        <f t="shared" si="25"/>
        <v>0</v>
      </c>
      <c r="G99" s="70"/>
      <c r="H99" s="71"/>
      <c r="I99" s="438">
        <f t="shared" si="30"/>
        <v>2637.8199999999961</v>
      </c>
      <c r="J99" s="439">
        <f t="shared" si="40"/>
        <v>97</v>
      </c>
      <c r="K99" s="440">
        <f t="shared" si="26"/>
        <v>0</v>
      </c>
      <c r="N99">
        <v>27.22</v>
      </c>
      <c r="O99" s="15"/>
      <c r="P99" s="69">
        <f t="shared" si="31"/>
        <v>0</v>
      </c>
      <c r="Q99" s="246"/>
      <c r="R99" s="69">
        <f t="shared" si="32"/>
        <v>0</v>
      </c>
      <c r="S99" s="70"/>
      <c r="T99" s="71"/>
      <c r="U99" s="438">
        <f t="shared" si="33"/>
        <v>5012.16</v>
      </c>
      <c r="V99" s="439">
        <f t="shared" si="41"/>
        <v>184</v>
      </c>
      <c r="W99" s="440">
        <f t="shared" si="27"/>
        <v>0</v>
      </c>
      <c r="Z99">
        <v>27.22</v>
      </c>
      <c r="AA99" s="15"/>
      <c r="AB99" s="69">
        <f t="shared" si="34"/>
        <v>0</v>
      </c>
      <c r="AC99" s="246"/>
      <c r="AD99" s="69">
        <f t="shared" si="35"/>
        <v>0</v>
      </c>
      <c r="AE99" s="70"/>
      <c r="AF99" s="71"/>
      <c r="AG99" s="438">
        <f t="shared" si="36"/>
        <v>5012.16</v>
      </c>
      <c r="AH99" s="439">
        <f t="shared" si="42"/>
        <v>184</v>
      </c>
      <c r="AI99" s="440">
        <f t="shared" si="28"/>
        <v>0</v>
      </c>
      <c r="AL99">
        <v>27.22</v>
      </c>
      <c r="AM99" s="15"/>
      <c r="AN99" s="69">
        <f t="shared" si="37"/>
        <v>0</v>
      </c>
      <c r="AO99" s="246"/>
      <c r="AP99" s="69">
        <f t="shared" si="38"/>
        <v>0</v>
      </c>
      <c r="AQ99" s="70"/>
      <c r="AR99" s="71"/>
      <c r="AS99" s="438">
        <f t="shared" si="39"/>
        <v>5008.4799999999996</v>
      </c>
      <c r="AT99" s="439">
        <f t="shared" si="43"/>
        <v>184</v>
      </c>
      <c r="AU99" s="440">
        <f t="shared" si="29"/>
        <v>0</v>
      </c>
    </row>
    <row r="100" spans="2:47" x14ac:dyDescent="0.25">
      <c r="B100">
        <v>27.22</v>
      </c>
      <c r="C100" s="15"/>
      <c r="D100" s="69">
        <f t="shared" si="24"/>
        <v>0</v>
      </c>
      <c r="E100" s="246"/>
      <c r="F100" s="69">
        <f t="shared" si="25"/>
        <v>0</v>
      </c>
      <c r="G100" s="70"/>
      <c r="H100" s="71"/>
      <c r="I100" s="438">
        <f t="shared" si="30"/>
        <v>2637.8199999999961</v>
      </c>
      <c r="J100" s="439">
        <f t="shared" si="40"/>
        <v>97</v>
      </c>
      <c r="K100" s="440">
        <f t="shared" si="26"/>
        <v>0</v>
      </c>
      <c r="N100">
        <v>27.22</v>
      </c>
      <c r="O100" s="15"/>
      <c r="P100" s="69">
        <f t="shared" si="31"/>
        <v>0</v>
      </c>
      <c r="Q100" s="246"/>
      <c r="R100" s="69">
        <f t="shared" si="32"/>
        <v>0</v>
      </c>
      <c r="S100" s="70"/>
      <c r="T100" s="71"/>
      <c r="U100" s="438">
        <f t="shared" si="33"/>
        <v>5012.16</v>
      </c>
      <c r="V100" s="439">
        <f t="shared" si="41"/>
        <v>184</v>
      </c>
      <c r="W100" s="440">
        <f t="shared" si="27"/>
        <v>0</v>
      </c>
      <c r="Z100">
        <v>27.22</v>
      </c>
      <c r="AA100" s="15"/>
      <c r="AB100" s="69">
        <f t="shared" si="34"/>
        <v>0</v>
      </c>
      <c r="AC100" s="246"/>
      <c r="AD100" s="69">
        <f t="shared" si="35"/>
        <v>0</v>
      </c>
      <c r="AE100" s="70"/>
      <c r="AF100" s="71"/>
      <c r="AG100" s="438">
        <f t="shared" si="36"/>
        <v>5012.16</v>
      </c>
      <c r="AH100" s="439">
        <f t="shared" si="42"/>
        <v>184</v>
      </c>
      <c r="AI100" s="440">
        <f t="shared" si="28"/>
        <v>0</v>
      </c>
      <c r="AL100">
        <v>27.22</v>
      </c>
      <c r="AM100" s="15"/>
      <c r="AN100" s="69">
        <f t="shared" si="37"/>
        <v>0</v>
      </c>
      <c r="AO100" s="246"/>
      <c r="AP100" s="69">
        <f t="shared" si="38"/>
        <v>0</v>
      </c>
      <c r="AQ100" s="70"/>
      <c r="AR100" s="71"/>
      <c r="AS100" s="438">
        <f t="shared" si="39"/>
        <v>5008.4799999999996</v>
      </c>
      <c r="AT100" s="439">
        <f t="shared" si="43"/>
        <v>184</v>
      </c>
      <c r="AU100" s="440">
        <f t="shared" si="29"/>
        <v>0</v>
      </c>
    </row>
    <row r="101" spans="2:47" x14ac:dyDescent="0.25">
      <c r="B101">
        <v>27.22</v>
      </c>
      <c r="C101" s="15"/>
      <c r="D101" s="69">
        <f t="shared" si="24"/>
        <v>0</v>
      </c>
      <c r="E101" s="246"/>
      <c r="F101" s="69">
        <f t="shared" si="25"/>
        <v>0</v>
      </c>
      <c r="G101" s="70"/>
      <c r="H101" s="71"/>
      <c r="I101" s="438">
        <f t="shared" si="30"/>
        <v>2637.8199999999961</v>
      </c>
      <c r="J101" s="439">
        <f t="shared" si="40"/>
        <v>97</v>
      </c>
      <c r="K101" s="440">
        <f t="shared" si="26"/>
        <v>0</v>
      </c>
      <c r="N101">
        <v>27.22</v>
      </c>
      <c r="O101" s="15"/>
      <c r="P101" s="69">
        <f t="shared" si="31"/>
        <v>0</v>
      </c>
      <c r="Q101" s="246"/>
      <c r="R101" s="69">
        <f t="shared" si="32"/>
        <v>0</v>
      </c>
      <c r="S101" s="70"/>
      <c r="T101" s="71"/>
      <c r="U101" s="438">
        <f t="shared" si="33"/>
        <v>5012.16</v>
      </c>
      <c r="V101" s="439">
        <f t="shared" si="41"/>
        <v>184</v>
      </c>
      <c r="W101" s="440">
        <f t="shared" si="27"/>
        <v>0</v>
      </c>
      <c r="Z101">
        <v>27.22</v>
      </c>
      <c r="AA101" s="15"/>
      <c r="AB101" s="69">
        <f t="shared" si="34"/>
        <v>0</v>
      </c>
      <c r="AC101" s="246"/>
      <c r="AD101" s="69">
        <f t="shared" si="35"/>
        <v>0</v>
      </c>
      <c r="AE101" s="70"/>
      <c r="AF101" s="71"/>
      <c r="AG101" s="438">
        <f t="shared" si="36"/>
        <v>5012.16</v>
      </c>
      <c r="AH101" s="439">
        <f t="shared" si="42"/>
        <v>184</v>
      </c>
      <c r="AI101" s="440">
        <f t="shared" si="28"/>
        <v>0</v>
      </c>
      <c r="AL101">
        <v>27.22</v>
      </c>
      <c r="AM101" s="15"/>
      <c r="AN101" s="69">
        <f t="shared" si="37"/>
        <v>0</v>
      </c>
      <c r="AO101" s="246"/>
      <c r="AP101" s="69">
        <f t="shared" si="38"/>
        <v>0</v>
      </c>
      <c r="AQ101" s="70"/>
      <c r="AR101" s="71"/>
      <c r="AS101" s="438">
        <f t="shared" si="39"/>
        <v>5008.4799999999996</v>
      </c>
      <c r="AT101" s="439">
        <f t="shared" si="43"/>
        <v>184</v>
      </c>
      <c r="AU101" s="440">
        <f t="shared" si="29"/>
        <v>0</v>
      </c>
    </row>
    <row r="102" spans="2:47" x14ac:dyDescent="0.25">
      <c r="B102">
        <v>27.22</v>
      </c>
      <c r="C102" s="15"/>
      <c r="D102" s="69">
        <f t="shared" si="24"/>
        <v>0</v>
      </c>
      <c r="E102" s="246"/>
      <c r="F102" s="69">
        <f t="shared" si="25"/>
        <v>0</v>
      </c>
      <c r="G102" s="70"/>
      <c r="H102" s="71"/>
      <c r="I102" s="438">
        <f t="shared" si="30"/>
        <v>2637.8199999999961</v>
      </c>
      <c r="J102" s="439">
        <f t="shared" si="40"/>
        <v>97</v>
      </c>
      <c r="K102" s="440">
        <f t="shared" si="26"/>
        <v>0</v>
      </c>
      <c r="N102">
        <v>27.22</v>
      </c>
      <c r="O102" s="15"/>
      <c r="P102" s="69">
        <f t="shared" si="31"/>
        <v>0</v>
      </c>
      <c r="Q102" s="246"/>
      <c r="R102" s="69">
        <f t="shared" si="32"/>
        <v>0</v>
      </c>
      <c r="S102" s="70"/>
      <c r="T102" s="71"/>
      <c r="U102" s="438">
        <f t="shared" si="33"/>
        <v>5012.16</v>
      </c>
      <c r="V102" s="439">
        <f t="shared" si="41"/>
        <v>184</v>
      </c>
      <c r="W102" s="440">
        <f t="shared" si="27"/>
        <v>0</v>
      </c>
      <c r="Z102">
        <v>27.22</v>
      </c>
      <c r="AA102" s="15"/>
      <c r="AB102" s="69">
        <f t="shared" si="34"/>
        <v>0</v>
      </c>
      <c r="AC102" s="246"/>
      <c r="AD102" s="69">
        <f t="shared" si="35"/>
        <v>0</v>
      </c>
      <c r="AE102" s="70"/>
      <c r="AF102" s="71"/>
      <c r="AG102" s="438">
        <f t="shared" si="36"/>
        <v>5012.16</v>
      </c>
      <c r="AH102" s="439">
        <f t="shared" si="42"/>
        <v>184</v>
      </c>
      <c r="AI102" s="440">
        <f t="shared" si="28"/>
        <v>0</v>
      </c>
      <c r="AL102">
        <v>27.22</v>
      </c>
      <c r="AM102" s="15"/>
      <c r="AN102" s="69">
        <f t="shared" si="37"/>
        <v>0</v>
      </c>
      <c r="AO102" s="246"/>
      <c r="AP102" s="69">
        <f t="shared" si="38"/>
        <v>0</v>
      </c>
      <c r="AQ102" s="70"/>
      <c r="AR102" s="71"/>
      <c r="AS102" s="438">
        <f t="shared" si="39"/>
        <v>5008.4799999999996</v>
      </c>
      <c r="AT102" s="439">
        <f t="shared" si="43"/>
        <v>184</v>
      </c>
      <c r="AU102" s="440">
        <f t="shared" si="29"/>
        <v>0</v>
      </c>
    </row>
    <row r="103" spans="2:47" x14ac:dyDescent="0.25">
      <c r="B103">
        <v>27.22</v>
      </c>
      <c r="C103" s="15"/>
      <c r="D103" s="69">
        <f t="shared" si="24"/>
        <v>0</v>
      </c>
      <c r="E103" s="246"/>
      <c r="F103" s="69">
        <f t="shared" si="25"/>
        <v>0</v>
      </c>
      <c r="G103" s="70"/>
      <c r="H103" s="71"/>
      <c r="I103" s="438">
        <f t="shared" si="30"/>
        <v>2637.8199999999961</v>
      </c>
      <c r="J103" s="439">
        <f t="shared" si="40"/>
        <v>97</v>
      </c>
      <c r="K103" s="440">
        <f t="shared" si="26"/>
        <v>0</v>
      </c>
      <c r="N103">
        <v>27.22</v>
      </c>
      <c r="O103" s="15"/>
      <c r="P103" s="69">
        <f t="shared" si="31"/>
        <v>0</v>
      </c>
      <c r="Q103" s="246"/>
      <c r="R103" s="69">
        <f t="shared" si="32"/>
        <v>0</v>
      </c>
      <c r="S103" s="70"/>
      <c r="T103" s="71"/>
      <c r="U103" s="438">
        <f t="shared" si="33"/>
        <v>5012.16</v>
      </c>
      <c r="V103" s="439">
        <f t="shared" si="41"/>
        <v>184</v>
      </c>
      <c r="W103" s="440">
        <f t="shared" si="27"/>
        <v>0</v>
      </c>
      <c r="Z103">
        <v>27.22</v>
      </c>
      <c r="AA103" s="15"/>
      <c r="AB103" s="69">
        <f t="shared" si="34"/>
        <v>0</v>
      </c>
      <c r="AC103" s="246"/>
      <c r="AD103" s="69">
        <f t="shared" si="35"/>
        <v>0</v>
      </c>
      <c r="AE103" s="70"/>
      <c r="AF103" s="71"/>
      <c r="AG103" s="438">
        <f t="shared" si="36"/>
        <v>5012.16</v>
      </c>
      <c r="AH103" s="439">
        <f t="shared" si="42"/>
        <v>184</v>
      </c>
      <c r="AI103" s="440">
        <f t="shared" si="28"/>
        <v>0</v>
      </c>
      <c r="AL103">
        <v>27.22</v>
      </c>
      <c r="AM103" s="15"/>
      <c r="AN103" s="69">
        <f t="shared" si="37"/>
        <v>0</v>
      </c>
      <c r="AO103" s="246"/>
      <c r="AP103" s="69">
        <f t="shared" si="38"/>
        <v>0</v>
      </c>
      <c r="AQ103" s="70"/>
      <c r="AR103" s="71"/>
      <c r="AS103" s="438">
        <f t="shared" si="39"/>
        <v>5008.4799999999996</v>
      </c>
      <c r="AT103" s="439">
        <f t="shared" si="43"/>
        <v>184</v>
      </c>
      <c r="AU103" s="440">
        <f t="shared" si="29"/>
        <v>0</v>
      </c>
    </row>
    <row r="104" spans="2:47" x14ac:dyDescent="0.25">
      <c r="B104">
        <v>27.22</v>
      </c>
      <c r="C104" s="15"/>
      <c r="D104" s="69">
        <f t="shared" si="24"/>
        <v>0</v>
      </c>
      <c r="E104" s="246"/>
      <c r="F104" s="69">
        <f t="shared" si="25"/>
        <v>0</v>
      </c>
      <c r="G104" s="70"/>
      <c r="H104" s="71"/>
      <c r="I104" s="438">
        <f t="shared" si="30"/>
        <v>2637.8199999999961</v>
      </c>
      <c r="J104" s="439">
        <f t="shared" si="40"/>
        <v>97</v>
      </c>
      <c r="K104" s="440">
        <f t="shared" si="26"/>
        <v>0</v>
      </c>
      <c r="N104">
        <v>27.22</v>
      </c>
      <c r="O104" s="15"/>
      <c r="P104" s="69">
        <f t="shared" si="31"/>
        <v>0</v>
      </c>
      <c r="Q104" s="246"/>
      <c r="R104" s="69">
        <f t="shared" si="32"/>
        <v>0</v>
      </c>
      <c r="S104" s="70"/>
      <c r="T104" s="71"/>
      <c r="U104" s="438">
        <f t="shared" si="33"/>
        <v>5012.16</v>
      </c>
      <c r="V104" s="439">
        <f t="shared" si="41"/>
        <v>184</v>
      </c>
      <c r="W104" s="440">
        <f t="shared" si="27"/>
        <v>0</v>
      </c>
      <c r="Z104">
        <v>27.22</v>
      </c>
      <c r="AA104" s="15"/>
      <c r="AB104" s="69">
        <f t="shared" si="34"/>
        <v>0</v>
      </c>
      <c r="AC104" s="246"/>
      <c r="AD104" s="69">
        <f t="shared" si="35"/>
        <v>0</v>
      </c>
      <c r="AE104" s="70"/>
      <c r="AF104" s="71"/>
      <c r="AG104" s="438">
        <f t="shared" si="36"/>
        <v>5012.16</v>
      </c>
      <c r="AH104" s="439">
        <f t="shared" si="42"/>
        <v>184</v>
      </c>
      <c r="AI104" s="440">
        <f t="shared" si="28"/>
        <v>0</v>
      </c>
      <c r="AL104">
        <v>27.22</v>
      </c>
      <c r="AM104" s="15"/>
      <c r="AN104" s="69">
        <f t="shared" si="37"/>
        <v>0</v>
      </c>
      <c r="AO104" s="246"/>
      <c r="AP104" s="69">
        <f t="shared" si="38"/>
        <v>0</v>
      </c>
      <c r="AQ104" s="70"/>
      <c r="AR104" s="71"/>
      <c r="AS104" s="438">
        <f t="shared" si="39"/>
        <v>5008.4799999999996</v>
      </c>
      <c r="AT104" s="439">
        <f t="shared" si="43"/>
        <v>184</v>
      </c>
      <c r="AU104" s="440">
        <f t="shared" si="29"/>
        <v>0</v>
      </c>
    </row>
    <row r="105" spans="2:47" x14ac:dyDescent="0.25">
      <c r="B105">
        <v>27.22</v>
      </c>
      <c r="C105" s="15"/>
      <c r="D105" s="69">
        <f t="shared" si="24"/>
        <v>0</v>
      </c>
      <c r="E105" s="246"/>
      <c r="F105" s="69">
        <f t="shared" si="25"/>
        <v>0</v>
      </c>
      <c r="G105" s="70"/>
      <c r="H105" s="71"/>
      <c r="I105" s="438">
        <f t="shared" si="30"/>
        <v>2637.8199999999961</v>
      </c>
      <c r="J105" s="439">
        <f t="shared" si="40"/>
        <v>97</v>
      </c>
      <c r="K105" s="440">
        <f t="shared" si="26"/>
        <v>0</v>
      </c>
      <c r="N105">
        <v>27.22</v>
      </c>
      <c r="O105" s="15"/>
      <c r="P105" s="69">
        <f t="shared" si="31"/>
        <v>0</v>
      </c>
      <c r="Q105" s="246"/>
      <c r="R105" s="69">
        <f t="shared" si="32"/>
        <v>0</v>
      </c>
      <c r="S105" s="70"/>
      <c r="T105" s="71"/>
      <c r="U105" s="438">
        <f t="shared" si="33"/>
        <v>5012.16</v>
      </c>
      <c r="V105" s="439">
        <f t="shared" si="41"/>
        <v>184</v>
      </c>
      <c r="W105" s="440">
        <f t="shared" si="27"/>
        <v>0</v>
      </c>
      <c r="Z105">
        <v>27.22</v>
      </c>
      <c r="AA105" s="15"/>
      <c r="AB105" s="69">
        <f t="shared" si="34"/>
        <v>0</v>
      </c>
      <c r="AC105" s="246"/>
      <c r="AD105" s="69">
        <f t="shared" si="35"/>
        <v>0</v>
      </c>
      <c r="AE105" s="70"/>
      <c r="AF105" s="71"/>
      <c r="AG105" s="438">
        <f t="shared" si="36"/>
        <v>5012.16</v>
      </c>
      <c r="AH105" s="439">
        <f t="shared" si="42"/>
        <v>184</v>
      </c>
      <c r="AI105" s="440">
        <f t="shared" si="28"/>
        <v>0</v>
      </c>
      <c r="AL105">
        <v>27.22</v>
      </c>
      <c r="AM105" s="15"/>
      <c r="AN105" s="69">
        <f t="shared" si="37"/>
        <v>0</v>
      </c>
      <c r="AO105" s="246"/>
      <c r="AP105" s="69">
        <f t="shared" si="38"/>
        <v>0</v>
      </c>
      <c r="AQ105" s="70"/>
      <c r="AR105" s="71"/>
      <c r="AS105" s="438">
        <f t="shared" si="39"/>
        <v>5008.4799999999996</v>
      </c>
      <c r="AT105" s="439">
        <f t="shared" si="43"/>
        <v>184</v>
      </c>
      <c r="AU105" s="440">
        <f t="shared" si="29"/>
        <v>0</v>
      </c>
    </row>
    <row r="106" spans="2:47" x14ac:dyDescent="0.25">
      <c r="B106">
        <v>27.22</v>
      </c>
      <c r="C106" s="15"/>
      <c r="D106" s="69">
        <f t="shared" si="24"/>
        <v>0</v>
      </c>
      <c r="E106" s="246"/>
      <c r="F106" s="69">
        <f t="shared" si="25"/>
        <v>0</v>
      </c>
      <c r="G106" s="70"/>
      <c r="H106" s="71"/>
      <c r="I106" s="438">
        <f t="shared" si="30"/>
        <v>2637.8199999999961</v>
      </c>
      <c r="J106" s="439">
        <f t="shared" si="40"/>
        <v>97</v>
      </c>
      <c r="K106" s="440">
        <f t="shared" si="26"/>
        <v>0</v>
      </c>
      <c r="N106">
        <v>27.22</v>
      </c>
      <c r="O106" s="15"/>
      <c r="P106" s="69">
        <f t="shared" si="31"/>
        <v>0</v>
      </c>
      <c r="Q106" s="246"/>
      <c r="R106" s="69">
        <f t="shared" si="32"/>
        <v>0</v>
      </c>
      <c r="S106" s="70"/>
      <c r="T106" s="71"/>
      <c r="U106" s="438">
        <f t="shared" si="33"/>
        <v>5012.16</v>
      </c>
      <c r="V106" s="439">
        <f t="shared" si="41"/>
        <v>184</v>
      </c>
      <c r="W106" s="440">
        <f t="shared" si="27"/>
        <v>0</v>
      </c>
      <c r="Z106">
        <v>27.22</v>
      </c>
      <c r="AA106" s="15"/>
      <c r="AB106" s="69">
        <f t="shared" si="34"/>
        <v>0</v>
      </c>
      <c r="AC106" s="246"/>
      <c r="AD106" s="69">
        <f t="shared" si="35"/>
        <v>0</v>
      </c>
      <c r="AE106" s="70"/>
      <c r="AF106" s="71"/>
      <c r="AG106" s="438">
        <f t="shared" si="36"/>
        <v>5012.16</v>
      </c>
      <c r="AH106" s="439">
        <f t="shared" si="42"/>
        <v>184</v>
      </c>
      <c r="AI106" s="440">
        <f t="shared" si="28"/>
        <v>0</v>
      </c>
      <c r="AL106">
        <v>27.22</v>
      </c>
      <c r="AM106" s="15"/>
      <c r="AN106" s="69">
        <f t="shared" si="37"/>
        <v>0</v>
      </c>
      <c r="AO106" s="246"/>
      <c r="AP106" s="69">
        <f t="shared" si="38"/>
        <v>0</v>
      </c>
      <c r="AQ106" s="70"/>
      <c r="AR106" s="71"/>
      <c r="AS106" s="438">
        <f t="shared" si="39"/>
        <v>5008.4799999999996</v>
      </c>
      <c r="AT106" s="439">
        <f t="shared" si="43"/>
        <v>184</v>
      </c>
      <c r="AU106" s="440">
        <f t="shared" si="29"/>
        <v>0</v>
      </c>
    </row>
    <row r="107" spans="2:47" x14ac:dyDescent="0.25">
      <c r="B107">
        <v>27.22</v>
      </c>
      <c r="C107" s="15"/>
      <c r="D107" s="69">
        <f t="shared" si="24"/>
        <v>0</v>
      </c>
      <c r="E107" s="246"/>
      <c r="F107" s="69">
        <f t="shared" si="25"/>
        <v>0</v>
      </c>
      <c r="G107" s="70"/>
      <c r="H107" s="71"/>
      <c r="I107" s="438">
        <f t="shared" si="30"/>
        <v>2637.8199999999961</v>
      </c>
      <c r="J107" s="439">
        <f t="shared" si="40"/>
        <v>97</v>
      </c>
      <c r="K107" s="440">
        <f t="shared" si="26"/>
        <v>0</v>
      </c>
      <c r="N107">
        <v>27.22</v>
      </c>
      <c r="O107" s="15"/>
      <c r="P107" s="69">
        <f t="shared" si="31"/>
        <v>0</v>
      </c>
      <c r="Q107" s="246"/>
      <c r="R107" s="69">
        <f t="shared" si="32"/>
        <v>0</v>
      </c>
      <c r="S107" s="70"/>
      <c r="T107" s="71"/>
      <c r="U107" s="438">
        <f t="shared" si="33"/>
        <v>5012.16</v>
      </c>
      <c r="V107" s="439">
        <f t="shared" si="41"/>
        <v>184</v>
      </c>
      <c r="W107" s="440">
        <f t="shared" si="27"/>
        <v>0</v>
      </c>
      <c r="Z107">
        <v>27.22</v>
      </c>
      <c r="AA107" s="15"/>
      <c r="AB107" s="69">
        <f t="shared" si="34"/>
        <v>0</v>
      </c>
      <c r="AC107" s="246"/>
      <c r="AD107" s="69">
        <f t="shared" si="35"/>
        <v>0</v>
      </c>
      <c r="AE107" s="70"/>
      <c r="AF107" s="71"/>
      <c r="AG107" s="438">
        <f t="shared" si="36"/>
        <v>5012.16</v>
      </c>
      <c r="AH107" s="439">
        <f t="shared" si="42"/>
        <v>184</v>
      </c>
      <c r="AI107" s="440">
        <f t="shared" si="28"/>
        <v>0</v>
      </c>
      <c r="AL107">
        <v>27.22</v>
      </c>
      <c r="AM107" s="15"/>
      <c r="AN107" s="69">
        <f t="shared" si="37"/>
        <v>0</v>
      </c>
      <c r="AO107" s="246"/>
      <c r="AP107" s="69">
        <f t="shared" si="38"/>
        <v>0</v>
      </c>
      <c r="AQ107" s="70"/>
      <c r="AR107" s="71"/>
      <c r="AS107" s="438">
        <f t="shared" si="39"/>
        <v>5008.4799999999996</v>
      </c>
      <c r="AT107" s="439">
        <f t="shared" si="43"/>
        <v>184</v>
      </c>
      <c r="AU107" s="440">
        <f t="shared" si="29"/>
        <v>0</v>
      </c>
    </row>
    <row r="108" spans="2:47" x14ac:dyDescent="0.25">
      <c r="B108">
        <v>27.22</v>
      </c>
      <c r="C108" s="15"/>
      <c r="D108" s="69">
        <f t="shared" si="24"/>
        <v>0</v>
      </c>
      <c r="E108" s="246"/>
      <c r="F108" s="69">
        <f t="shared" si="25"/>
        <v>0</v>
      </c>
      <c r="G108" s="70"/>
      <c r="H108" s="71"/>
      <c r="I108" s="438">
        <f t="shared" si="30"/>
        <v>2637.8199999999961</v>
      </c>
      <c r="J108" s="439">
        <f t="shared" si="40"/>
        <v>97</v>
      </c>
      <c r="K108" s="440">
        <f t="shared" si="26"/>
        <v>0</v>
      </c>
      <c r="N108">
        <v>27.22</v>
      </c>
      <c r="O108" s="15"/>
      <c r="P108" s="69">
        <f t="shared" si="31"/>
        <v>0</v>
      </c>
      <c r="Q108" s="246"/>
      <c r="R108" s="69">
        <f t="shared" si="32"/>
        <v>0</v>
      </c>
      <c r="S108" s="70"/>
      <c r="T108" s="71"/>
      <c r="U108" s="438">
        <f t="shared" si="33"/>
        <v>5012.16</v>
      </c>
      <c r="V108" s="439">
        <f t="shared" si="41"/>
        <v>184</v>
      </c>
      <c r="W108" s="440">
        <f t="shared" si="27"/>
        <v>0</v>
      </c>
      <c r="Z108">
        <v>27.22</v>
      </c>
      <c r="AA108" s="15"/>
      <c r="AB108" s="69">
        <f t="shared" si="34"/>
        <v>0</v>
      </c>
      <c r="AC108" s="246"/>
      <c r="AD108" s="69">
        <f t="shared" si="35"/>
        <v>0</v>
      </c>
      <c r="AE108" s="70"/>
      <c r="AF108" s="71"/>
      <c r="AG108" s="438">
        <f t="shared" si="36"/>
        <v>5012.16</v>
      </c>
      <c r="AH108" s="439">
        <f t="shared" si="42"/>
        <v>184</v>
      </c>
      <c r="AI108" s="440">
        <f t="shared" si="28"/>
        <v>0</v>
      </c>
      <c r="AL108">
        <v>27.22</v>
      </c>
      <c r="AM108" s="15"/>
      <c r="AN108" s="69">
        <f t="shared" si="37"/>
        <v>0</v>
      </c>
      <c r="AO108" s="246"/>
      <c r="AP108" s="69">
        <f t="shared" si="38"/>
        <v>0</v>
      </c>
      <c r="AQ108" s="70"/>
      <c r="AR108" s="71"/>
      <c r="AS108" s="438">
        <f t="shared" si="39"/>
        <v>5008.4799999999996</v>
      </c>
      <c r="AT108" s="439">
        <f t="shared" si="43"/>
        <v>184</v>
      </c>
      <c r="AU108" s="440">
        <f t="shared" si="29"/>
        <v>0</v>
      </c>
    </row>
    <row r="109" spans="2:47" x14ac:dyDescent="0.25">
      <c r="B109">
        <v>27.22</v>
      </c>
      <c r="C109" s="15"/>
      <c r="D109" s="69">
        <f t="shared" si="24"/>
        <v>0</v>
      </c>
      <c r="E109" s="246"/>
      <c r="F109" s="69">
        <f t="shared" si="25"/>
        <v>0</v>
      </c>
      <c r="G109" s="70"/>
      <c r="H109" s="71"/>
      <c r="I109" s="438">
        <f t="shared" si="30"/>
        <v>2637.8199999999961</v>
      </c>
      <c r="J109" s="439">
        <f t="shared" si="40"/>
        <v>97</v>
      </c>
      <c r="K109" s="440">
        <f t="shared" si="26"/>
        <v>0</v>
      </c>
      <c r="N109">
        <v>27.22</v>
      </c>
      <c r="O109" s="15"/>
      <c r="P109" s="69">
        <f t="shared" si="31"/>
        <v>0</v>
      </c>
      <c r="Q109" s="246"/>
      <c r="R109" s="69">
        <f t="shared" si="32"/>
        <v>0</v>
      </c>
      <c r="S109" s="70"/>
      <c r="T109" s="71"/>
      <c r="U109" s="438">
        <f t="shared" si="33"/>
        <v>5012.16</v>
      </c>
      <c r="V109" s="439">
        <f t="shared" si="41"/>
        <v>184</v>
      </c>
      <c r="W109" s="440">
        <f t="shared" si="27"/>
        <v>0</v>
      </c>
      <c r="Z109">
        <v>27.22</v>
      </c>
      <c r="AA109" s="15"/>
      <c r="AB109" s="69">
        <f t="shared" si="34"/>
        <v>0</v>
      </c>
      <c r="AC109" s="246"/>
      <c r="AD109" s="69">
        <f t="shared" si="35"/>
        <v>0</v>
      </c>
      <c r="AE109" s="70"/>
      <c r="AF109" s="71"/>
      <c r="AG109" s="438">
        <f t="shared" si="36"/>
        <v>5012.16</v>
      </c>
      <c r="AH109" s="439">
        <f t="shared" si="42"/>
        <v>184</v>
      </c>
      <c r="AI109" s="440">
        <f t="shared" si="28"/>
        <v>0</v>
      </c>
      <c r="AL109">
        <v>27.22</v>
      </c>
      <c r="AM109" s="15"/>
      <c r="AN109" s="69">
        <f t="shared" si="37"/>
        <v>0</v>
      </c>
      <c r="AO109" s="246"/>
      <c r="AP109" s="69">
        <f t="shared" si="38"/>
        <v>0</v>
      </c>
      <c r="AQ109" s="70"/>
      <c r="AR109" s="71"/>
      <c r="AS109" s="438">
        <f t="shared" si="39"/>
        <v>5008.4799999999996</v>
      </c>
      <c r="AT109" s="439">
        <f t="shared" si="43"/>
        <v>184</v>
      </c>
      <c r="AU109" s="440">
        <f t="shared" si="29"/>
        <v>0</v>
      </c>
    </row>
    <row r="110" spans="2:47" x14ac:dyDescent="0.25">
      <c r="B110">
        <v>27.22</v>
      </c>
      <c r="C110" s="15"/>
      <c r="D110" s="69">
        <f t="shared" si="24"/>
        <v>0</v>
      </c>
      <c r="E110" s="246"/>
      <c r="F110" s="69">
        <f t="shared" si="25"/>
        <v>0</v>
      </c>
      <c r="G110" s="70"/>
      <c r="H110" s="71"/>
      <c r="I110" s="438">
        <f t="shared" si="30"/>
        <v>2637.8199999999961</v>
      </c>
      <c r="J110" s="439">
        <f t="shared" si="40"/>
        <v>97</v>
      </c>
      <c r="K110" s="440">
        <f t="shared" si="26"/>
        <v>0</v>
      </c>
      <c r="N110">
        <v>27.22</v>
      </c>
      <c r="O110" s="15"/>
      <c r="P110" s="69">
        <f t="shared" si="31"/>
        <v>0</v>
      </c>
      <c r="Q110" s="246"/>
      <c r="R110" s="69">
        <f t="shared" si="32"/>
        <v>0</v>
      </c>
      <c r="S110" s="70"/>
      <c r="T110" s="71"/>
      <c r="U110" s="438">
        <f t="shared" si="33"/>
        <v>5012.16</v>
      </c>
      <c r="V110" s="439">
        <f t="shared" si="41"/>
        <v>184</v>
      </c>
      <c r="W110" s="440">
        <f t="shared" si="27"/>
        <v>0</v>
      </c>
      <c r="Z110">
        <v>27.22</v>
      </c>
      <c r="AA110" s="15"/>
      <c r="AB110" s="69">
        <f t="shared" si="34"/>
        <v>0</v>
      </c>
      <c r="AC110" s="246"/>
      <c r="AD110" s="69">
        <f t="shared" si="35"/>
        <v>0</v>
      </c>
      <c r="AE110" s="70"/>
      <c r="AF110" s="71"/>
      <c r="AG110" s="438">
        <f t="shared" si="36"/>
        <v>5012.16</v>
      </c>
      <c r="AH110" s="439">
        <f t="shared" si="42"/>
        <v>184</v>
      </c>
      <c r="AI110" s="440">
        <f t="shared" si="28"/>
        <v>0</v>
      </c>
      <c r="AL110">
        <v>27.22</v>
      </c>
      <c r="AM110" s="15"/>
      <c r="AN110" s="69">
        <f t="shared" si="37"/>
        <v>0</v>
      </c>
      <c r="AO110" s="246"/>
      <c r="AP110" s="69">
        <f t="shared" si="38"/>
        <v>0</v>
      </c>
      <c r="AQ110" s="70"/>
      <c r="AR110" s="71"/>
      <c r="AS110" s="438">
        <f t="shared" si="39"/>
        <v>5008.4799999999996</v>
      </c>
      <c r="AT110" s="439">
        <f t="shared" si="43"/>
        <v>184</v>
      </c>
      <c r="AU110" s="440">
        <f t="shared" si="29"/>
        <v>0</v>
      </c>
    </row>
    <row r="111" spans="2:47" x14ac:dyDescent="0.25">
      <c r="B111">
        <v>27.22</v>
      </c>
      <c r="C111" s="15"/>
      <c r="D111" s="69">
        <f t="shared" si="24"/>
        <v>0</v>
      </c>
      <c r="E111" s="246"/>
      <c r="F111" s="69">
        <f t="shared" si="25"/>
        <v>0</v>
      </c>
      <c r="G111" s="70"/>
      <c r="H111" s="71"/>
      <c r="I111" s="438">
        <f t="shared" si="30"/>
        <v>2637.8199999999961</v>
      </c>
      <c r="J111" s="439">
        <f t="shared" si="40"/>
        <v>97</v>
      </c>
      <c r="K111" s="440">
        <f t="shared" si="26"/>
        <v>0</v>
      </c>
      <c r="N111">
        <v>27.22</v>
      </c>
      <c r="O111" s="15"/>
      <c r="P111" s="69">
        <f t="shared" si="31"/>
        <v>0</v>
      </c>
      <c r="Q111" s="246"/>
      <c r="R111" s="69">
        <f t="shared" si="32"/>
        <v>0</v>
      </c>
      <c r="S111" s="70"/>
      <c r="T111" s="71"/>
      <c r="U111" s="438">
        <f t="shared" si="33"/>
        <v>5012.16</v>
      </c>
      <c r="V111" s="439">
        <f t="shared" si="41"/>
        <v>184</v>
      </c>
      <c r="W111" s="440">
        <f t="shared" si="27"/>
        <v>0</v>
      </c>
      <c r="Z111">
        <v>27.22</v>
      </c>
      <c r="AA111" s="15"/>
      <c r="AB111" s="69">
        <f t="shared" si="34"/>
        <v>0</v>
      </c>
      <c r="AC111" s="246"/>
      <c r="AD111" s="69">
        <f t="shared" si="35"/>
        <v>0</v>
      </c>
      <c r="AE111" s="70"/>
      <c r="AF111" s="71"/>
      <c r="AG111" s="438">
        <f t="shared" si="36"/>
        <v>5012.16</v>
      </c>
      <c r="AH111" s="439">
        <f t="shared" si="42"/>
        <v>184</v>
      </c>
      <c r="AI111" s="440">
        <f t="shared" si="28"/>
        <v>0</v>
      </c>
      <c r="AL111">
        <v>27.22</v>
      </c>
      <c r="AM111" s="15"/>
      <c r="AN111" s="69">
        <f t="shared" si="37"/>
        <v>0</v>
      </c>
      <c r="AO111" s="246"/>
      <c r="AP111" s="69">
        <f t="shared" si="38"/>
        <v>0</v>
      </c>
      <c r="AQ111" s="70"/>
      <c r="AR111" s="71"/>
      <c r="AS111" s="438">
        <f t="shared" si="39"/>
        <v>5008.4799999999996</v>
      </c>
      <c r="AT111" s="439">
        <f t="shared" si="43"/>
        <v>184</v>
      </c>
      <c r="AU111" s="440">
        <f t="shared" si="29"/>
        <v>0</v>
      </c>
    </row>
    <row r="112" spans="2:47" x14ac:dyDescent="0.25">
      <c r="B112">
        <v>27.22</v>
      </c>
      <c r="C112" s="15"/>
      <c r="D112" s="69">
        <f t="shared" si="24"/>
        <v>0</v>
      </c>
      <c r="E112" s="246"/>
      <c r="F112" s="69">
        <f t="shared" si="25"/>
        <v>0</v>
      </c>
      <c r="G112" s="70"/>
      <c r="H112" s="71"/>
      <c r="I112" s="438">
        <f t="shared" si="30"/>
        <v>2637.8199999999961</v>
      </c>
      <c r="J112" s="439">
        <f t="shared" si="40"/>
        <v>97</v>
      </c>
      <c r="K112" s="440">
        <f t="shared" si="26"/>
        <v>0</v>
      </c>
      <c r="N112">
        <v>27.22</v>
      </c>
      <c r="O112" s="15"/>
      <c r="P112" s="69">
        <f t="shared" si="31"/>
        <v>0</v>
      </c>
      <c r="Q112" s="246"/>
      <c r="R112" s="69">
        <f t="shared" si="32"/>
        <v>0</v>
      </c>
      <c r="S112" s="70"/>
      <c r="T112" s="71"/>
      <c r="U112" s="438">
        <f t="shared" si="33"/>
        <v>5012.16</v>
      </c>
      <c r="V112" s="439">
        <f t="shared" si="41"/>
        <v>184</v>
      </c>
      <c r="W112" s="440">
        <f t="shared" si="27"/>
        <v>0</v>
      </c>
      <c r="Z112">
        <v>27.22</v>
      </c>
      <c r="AA112" s="15"/>
      <c r="AB112" s="69">
        <f t="shared" si="34"/>
        <v>0</v>
      </c>
      <c r="AC112" s="246"/>
      <c r="AD112" s="69">
        <f t="shared" si="35"/>
        <v>0</v>
      </c>
      <c r="AE112" s="70"/>
      <c r="AF112" s="71"/>
      <c r="AG112" s="438">
        <f t="shared" si="36"/>
        <v>5012.16</v>
      </c>
      <c r="AH112" s="439">
        <f t="shared" si="42"/>
        <v>184</v>
      </c>
      <c r="AI112" s="440">
        <f t="shared" si="28"/>
        <v>0</v>
      </c>
      <c r="AL112">
        <v>27.22</v>
      </c>
      <c r="AM112" s="15"/>
      <c r="AN112" s="69">
        <f t="shared" si="37"/>
        <v>0</v>
      </c>
      <c r="AO112" s="246"/>
      <c r="AP112" s="69">
        <f t="shared" si="38"/>
        <v>0</v>
      </c>
      <c r="AQ112" s="70"/>
      <c r="AR112" s="71"/>
      <c r="AS112" s="438">
        <f t="shared" si="39"/>
        <v>5008.4799999999996</v>
      </c>
      <c r="AT112" s="439">
        <f t="shared" si="43"/>
        <v>184</v>
      </c>
      <c r="AU112" s="440">
        <f t="shared" si="29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4"/>
        <v>0</v>
      </c>
      <c r="E113" s="246"/>
      <c r="F113" s="69">
        <f t="shared" si="25"/>
        <v>0</v>
      </c>
      <c r="G113" s="70"/>
      <c r="H113" s="71"/>
      <c r="I113" s="438">
        <f t="shared" si="30"/>
        <v>2637.8199999999961</v>
      </c>
      <c r="J113" s="439">
        <f t="shared" si="40"/>
        <v>97</v>
      </c>
      <c r="K113" s="441">
        <f t="shared" si="26"/>
        <v>0</v>
      </c>
      <c r="M113">
        <f>SUM(M59:M60)</f>
        <v>0</v>
      </c>
      <c r="N113">
        <v>27.22</v>
      </c>
      <c r="O113" s="15"/>
      <c r="P113" s="69">
        <f t="shared" si="31"/>
        <v>0</v>
      </c>
      <c r="Q113" s="246"/>
      <c r="R113" s="69">
        <f t="shared" si="32"/>
        <v>0</v>
      </c>
      <c r="S113" s="70"/>
      <c r="T113" s="71"/>
      <c r="U113" s="438">
        <f t="shared" si="33"/>
        <v>5012.16</v>
      </c>
      <c r="V113" s="439">
        <f t="shared" si="41"/>
        <v>184</v>
      </c>
      <c r="W113" s="441">
        <f t="shared" si="27"/>
        <v>0</v>
      </c>
      <c r="Y113">
        <f>SUM(Y59:Y60)</f>
        <v>0</v>
      </c>
      <c r="Z113">
        <v>27.22</v>
      </c>
      <c r="AA113" s="15"/>
      <c r="AB113" s="69">
        <f t="shared" si="34"/>
        <v>0</v>
      </c>
      <c r="AC113" s="246"/>
      <c r="AD113" s="69">
        <f t="shared" si="35"/>
        <v>0</v>
      </c>
      <c r="AE113" s="70"/>
      <c r="AF113" s="71"/>
      <c r="AG113" s="438">
        <f t="shared" si="36"/>
        <v>5012.16</v>
      </c>
      <c r="AH113" s="439">
        <f t="shared" si="42"/>
        <v>184</v>
      </c>
      <c r="AI113" s="441">
        <f t="shared" si="28"/>
        <v>0</v>
      </c>
      <c r="AK113">
        <f>SUM(AK59:AK60)</f>
        <v>0</v>
      </c>
      <c r="AL113">
        <v>27.22</v>
      </c>
      <c r="AM113" s="15"/>
      <c r="AN113" s="69">
        <f t="shared" si="37"/>
        <v>0</v>
      </c>
      <c r="AO113" s="246"/>
      <c r="AP113" s="69">
        <f t="shared" si="38"/>
        <v>0</v>
      </c>
      <c r="AQ113" s="70"/>
      <c r="AR113" s="71"/>
      <c r="AS113" s="438">
        <f t="shared" si="39"/>
        <v>5008.4799999999996</v>
      </c>
      <c r="AT113" s="439">
        <f t="shared" si="43"/>
        <v>184</v>
      </c>
      <c r="AU113" s="441">
        <f t="shared" si="29"/>
        <v>0</v>
      </c>
    </row>
    <row r="114" spans="1:47" ht="16.5" thickTop="1" thickBot="1" x14ac:dyDescent="0.3">
      <c r="B114">
        <v>27.22</v>
      </c>
      <c r="C114" s="36"/>
      <c r="D114" s="69">
        <f t="shared" si="24"/>
        <v>0</v>
      </c>
      <c r="E114" s="157"/>
      <c r="F114" s="150">
        <f t="shared" si="25"/>
        <v>0</v>
      </c>
      <c r="G114" s="139"/>
      <c r="H114" s="725"/>
      <c r="I114" s="24"/>
      <c r="J114" s="24"/>
      <c r="K114" s="198">
        <f t="shared" si="26"/>
        <v>0</v>
      </c>
      <c r="N114">
        <v>27.22</v>
      </c>
      <c r="O114" s="36"/>
      <c r="P114" s="69">
        <f t="shared" si="31"/>
        <v>0</v>
      </c>
      <c r="Q114" s="157"/>
      <c r="R114" s="150">
        <f t="shared" si="32"/>
        <v>0</v>
      </c>
      <c r="S114" s="139"/>
      <c r="T114" s="725"/>
      <c r="U114" s="24"/>
      <c r="V114" s="24"/>
      <c r="W114" s="198">
        <f t="shared" si="27"/>
        <v>0</v>
      </c>
      <c r="Z114">
        <v>27.22</v>
      </c>
      <c r="AA114" s="36"/>
      <c r="AB114" s="69">
        <f t="shared" si="34"/>
        <v>0</v>
      </c>
      <c r="AC114" s="157"/>
      <c r="AD114" s="150">
        <f t="shared" si="35"/>
        <v>0</v>
      </c>
      <c r="AE114" s="139"/>
      <c r="AF114" s="725"/>
      <c r="AG114" s="24"/>
      <c r="AH114" s="24"/>
      <c r="AI114" s="198">
        <f t="shared" si="28"/>
        <v>0</v>
      </c>
      <c r="AL114">
        <v>27.22</v>
      </c>
      <c r="AM114" s="36"/>
      <c r="AN114" s="69">
        <f t="shared" si="37"/>
        <v>0</v>
      </c>
      <c r="AO114" s="157"/>
      <c r="AP114" s="150">
        <f t="shared" si="38"/>
        <v>0</v>
      </c>
      <c r="AQ114" s="139"/>
      <c r="AR114" s="725"/>
      <c r="AS114" s="24"/>
      <c r="AT114" s="24"/>
      <c r="AU114" s="198">
        <f t="shared" si="29"/>
        <v>0</v>
      </c>
    </row>
    <row r="115" spans="1:47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184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121" t="s">
        <v>11</v>
      </c>
      <c r="D120" s="1122"/>
      <c r="E120" s="57">
        <f>E4+E5+E6-F115</f>
        <v>2640.3399999999983</v>
      </c>
      <c r="G120" s="47"/>
      <c r="H120" s="91"/>
      <c r="O120" s="1121" t="s">
        <v>11</v>
      </c>
      <c r="P120" s="1122"/>
      <c r="Q120" s="57">
        <f>Q4+Q5+Q6-R115</f>
        <v>5012.16</v>
      </c>
      <c r="S120" s="47"/>
      <c r="T120" s="91"/>
      <c r="AA120" s="1121" t="s">
        <v>11</v>
      </c>
      <c r="AB120" s="1122"/>
      <c r="AC120" s="57">
        <f>AC4+AC5+AC6-AD115</f>
        <v>5012.16</v>
      </c>
      <c r="AE120" s="47"/>
      <c r="AF120" s="91"/>
      <c r="AM120" s="1121" t="s">
        <v>11</v>
      </c>
      <c r="AN120" s="1122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Y1:AH1"/>
    <mergeCell ref="Y5:Y6"/>
    <mergeCell ref="AA120:AB120"/>
    <mergeCell ref="AK1:AT1"/>
    <mergeCell ref="AK5:AK6"/>
    <mergeCell ref="AM120:AN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O1" zoomScaleNormal="100" workbookViewId="0">
      <pane ySplit="8" topLeftCell="A9" activePane="bottomLeft" state="frozen"/>
      <selection activeCell="B1" sqref="B1"/>
      <selection pane="bottomLeft" activeCell="AA5" sqref="AA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19" t="s">
        <v>331</v>
      </c>
      <c r="B1" s="1119"/>
      <c r="C1" s="1119"/>
      <c r="D1" s="1119"/>
      <c r="E1" s="1119"/>
      <c r="F1" s="1119"/>
      <c r="G1" s="1119"/>
      <c r="H1" s="11">
        <v>1</v>
      </c>
      <c r="K1" s="1123" t="s">
        <v>353</v>
      </c>
      <c r="L1" s="1123"/>
      <c r="M1" s="1123"/>
      <c r="N1" s="1123"/>
      <c r="O1" s="1123"/>
      <c r="P1" s="1123"/>
      <c r="Q1" s="1123"/>
      <c r="R1" s="11">
        <v>2</v>
      </c>
      <c r="U1" s="1123" t="s">
        <v>353</v>
      </c>
      <c r="V1" s="1123"/>
      <c r="W1" s="1123"/>
      <c r="X1" s="1123"/>
      <c r="Y1" s="1123"/>
      <c r="Z1" s="1123"/>
      <c r="AA1" s="1123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7"/>
      <c r="N4" s="958"/>
      <c r="O4" s="959"/>
      <c r="P4" s="960"/>
      <c r="Q4" s="73"/>
      <c r="V4" s="83"/>
      <c r="W4" s="957"/>
      <c r="X4" s="958"/>
      <c r="Y4" s="959"/>
      <c r="Z4" s="960"/>
      <c r="AA4" s="73"/>
    </row>
    <row r="5" spans="1:29" ht="15.75" customHeight="1" thickBot="1" x14ac:dyDescent="0.3">
      <c r="A5" s="1127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  <c r="K5" s="1127" t="s">
        <v>212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0</v>
      </c>
      <c r="R5" s="7">
        <f>O5-Q5+O4+O6+O7</f>
        <v>506.1</v>
      </c>
      <c r="U5" s="1127" t="s">
        <v>358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0</v>
      </c>
      <c r="AB5" s="7">
        <f>Y5-AA5+Y4+Y6+Y7</f>
        <v>2545.4699999999998</v>
      </c>
    </row>
    <row r="6" spans="1:29" ht="15" customHeight="1" x14ac:dyDescent="0.25">
      <c r="A6" s="1127"/>
      <c r="B6" s="579" t="s">
        <v>67</v>
      </c>
      <c r="C6" s="1150" t="s">
        <v>323</v>
      </c>
      <c r="D6" s="1151"/>
      <c r="E6" s="1152"/>
      <c r="F6" s="62">
        <v>1</v>
      </c>
      <c r="K6" s="1127"/>
      <c r="L6" s="918" t="s">
        <v>67</v>
      </c>
      <c r="M6" s="961"/>
      <c r="N6" s="961"/>
      <c r="O6" s="961"/>
      <c r="P6" s="960"/>
      <c r="U6" s="1127"/>
      <c r="V6" s="918" t="s">
        <v>67</v>
      </c>
      <c r="W6" s="961"/>
      <c r="X6" s="961"/>
      <c r="Y6" s="961"/>
      <c r="Z6" s="960"/>
    </row>
    <row r="7" spans="1:29" ht="15.75" thickBot="1" x14ac:dyDescent="0.3">
      <c r="B7" s="73"/>
      <c r="C7" s="1153"/>
      <c r="D7" s="1154"/>
      <c r="E7" s="1155"/>
      <c r="F7" s="73"/>
      <c r="L7" s="73"/>
      <c r="M7" s="962"/>
      <c r="N7" s="962"/>
      <c r="O7" s="962"/>
      <c r="P7" s="960"/>
      <c r="V7" s="73"/>
      <c r="W7" s="962"/>
      <c r="X7" s="962"/>
      <c r="Y7" s="962"/>
      <c r="Z7" s="960"/>
    </row>
    <row r="8" spans="1:29" ht="16.5" thickTop="1" thickBot="1" x14ac:dyDescent="0.3">
      <c r="B8" s="64" t="s">
        <v>7</v>
      </c>
      <c r="C8" s="877" t="s">
        <v>8</v>
      </c>
      <c r="D8" s="878" t="s">
        <v>3</v>
      </c>
      <c r="E8" s="879" t="s">
        <v>2</v>
      </c>
      <c r="F8" s="9" t="s">
        <v>9</v>
      </c>
      <c r="G8" s="10" t="s">
        <v>15</v>
      </c>
      <c r="H8" s="24"/>
      <c r="L8" s="64" t="s">
        <v>7</v>
      </c>
      <c r="M8" s="877" t="s">
        <v>8</v>
      </c>
      <c r="N8" s="878" t="s">
        <v>3</v>
      </c>
      <c r="O8" s="879" t="s">
        <v>2</v>
      </c>
      <c r="P8" s="9" t="s">
        <v>9</v>
      </c>
      <c r="Q8" s="10" t="s">
        <v>15</v>
      </c>
      <c r="R8" s="24"/>
      <c r="V8" s="64" t="s">
        <v>7</v>
      </c>
      <c r="W8" s="877" t="s">
        <v>8</v>
      </c>
      <c r="X8" s="878" t="s">
        <v>3</v>
      </c>
      <c r="Y8" s="879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6">
        <f>E6+E5+E4-F9+E7</f>
        <v>881.49</v>
      </c>
      <c r="K9" s="55" t="s">
        <v>32</v>
      </c>
      <c r="L9" s="417">
        <f>P4+P5+P6+P7-M9</f>
        <v>29</v>
      </c>
      <c r="M9" s="127"/>
      <c r="N9" s="69"/>
      <c r="O9" s="246"/>
      <c r="P9" s="69">
        <f t="shared" ref="P9:P52" si="1">N9</f>
        <v>0</v>
      </c>
      <c r="Q9" s="70"/>
      <c r="R9" s="71"/>
      <c r="S9" s="906">
        <f>O6+O5+O4-P9+O7</f>
        <v>506.1</v>
      </c>
      <c r="U9" s="55" t="s">
        <v>32</v>
      </c>
      <c r="V9" s="417">
        <f>Z4+Z5+Z6+Z7-W9</f>
        <v>128</v>
      </c>
      <c r="W9" s="127"/>
      <c r="X9" s="69"/>
      <c r="Y9" s="246"/>
      <c r="Z9" s="69">
        <f t="shared" ref="Z9:Z52" si="2">X9</f>
        <v>0</v>
      </c>
      <c r="AA9" s="70"/>
      <c r="AB9" s="71"/>
      <c r="AC9" s="906">
        <f>Y6+Y5+Y4-Z9+Y7</f>
        <v>2545.4699999999998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221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29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6">S9-P10</f>
        <v>506.1</v>
      </c>
      <c r="U10" s="77"/>
      <c r="V10" s="182">
        <f t="shared" ref="V10:V52" si="7">V9-W10</f>
        <v>128</v>
      </c>
      <c r="W10" s="127"/>
      <c r="X10" s="69"/>
      <c r="Y10" s="246"/>
      <c r="Z10" s="69">
        <f t="shared" si="2"/>
        <v>0</v>
      </c>
      <c r="AA10" s="70"/>
      <c r="AB10" s="71"/>
      <c r="AC10" s="78">
        <f t="shared" ref="AC10:AC52" si="8">AC9-Z10</f>
        <v>2545.4699999999998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223</v>
      </c>
      <c r="H11" s="331">
        <v>148</v>
      </c>
      <c r="I11" s="78">
        <f t="shared" si="4"/>
        <v>700.06000000000006</v>
      </c>
      <c r="K11" s="12"/>
      <c r="L11" s="182">
        <f t="shared" si="5"/>
        <v>29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6"/>
        <v>506.1</v>
      </c>
      <c r="U11" s="12"/>
      <c r="V11" s="182">
        <f t="shared" si="7"/>
        <v>128</v>
      </c>
      <c r="W11" s="127"/>
      <c r="X11" s="69"/>
      <c r="Y11" s="246"/>
      <c r="Z11" s="69">
        <f t="shared" si="2"/>
        <v>0</v>
      </c>
      <c r="AA11" s="70"/>
      <c r="AB11" s="71"/>
      <c r="AC11" s="78">
        <f t="shared" si="8"/>
        <v>2545.4699999999998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229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29</v>
      </c>
      <c r="M12" s="127"/>
      <c r="N12" s="69"/>
      <c r="O12" s="246"/>
      <c r="P12" s="69">
        <f t="shared" si="1"/>
        <v>0</v>
      </c>
      <c r="Q12" s="70"/>
      <c r="R12" s="71"/>
      <c r="S12" s="78">
        <f t="shared" si="6"/>
        <v>506.1</v>
      </c>
      <c r="U12" s="55" t="s">
        <v>33</v>
      </c>
      <c r="V12" s="182">
        <f t="shared" si="7"/>
        <v>128</v>
      </c>
      <c r="W12" s="127"/>
      <c r="X12" s="69"/>
      <c r="Y12" s="246"/>
      <c r="Z12" s="69">
        <f t="shared" si="2"/>
        <v>0</v>
      </c>
      <c r="AA12" s="70"/>
      <c r="AB12" s="71"/>
      <c r="AC12" s="78">
        <f t="shared" si="8"/>
        <v>2545.4699999999998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249</v>
      </c>
      <c r="H13" s="331">
        <v>148</v>
      </c>
      <c r="I13" s="78">
        <f t="shared" si="4"/>
        <v>642.92000000000007</v>
      </c>
      <c r="K13" s="77"/>
      <c r="L13" s="182">
        <f t="shared" si="5"/>
        <v>29</v>
      </c>
      <c r="M13" s="127"/>
      <c r="N13" s="69"/>
      <c r="O13" s="246"/>
      <c r="P13" s="69">
        <f t="shared" si="1"/>
        <v>0</v>
      </c>
      <c r="Q13" s="70"/>
      <c r="R13" s="71"/>
      <c r="S13" s="78">
        <f t="shared" si="6"/>
        <v>506.1</v>
      </c>
      <c r="U13" s="77"/>
      <c r="V13" s="182">
        <f t="shared" si="7"/>
        <v>128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2545.4699999999998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263</v>
      </c>
      <c r="H14" s="331">
        <v>148</v>
      </c>
      <c r="I14" s="78">
        <f t="shared" si="4"/>
        <v>476.3900000000001</v>
      </c>
      <c r="K14" s="12"/>
      <c r="L14" s="182">
        <f t="shared" si="5"/>
        <v>29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6"/>
        <v>506.1</v>
      </c>
      <c r="U14" s="12"/>
      <c r="V14" s="182">
        <f t="shared" si="7"/>
        <v>128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2545.4699999999998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236</v>
      </c>
      <c r="H15" s="331">
        <v>148</v>
      </c>
      <c r="I15" s="78">
        <f t="shared" si="4"/>
        <v>456.90000000000009</v>
      </c>
      <c r="L15" s="182">
        <f t="shared" si="5"/>
        <v>29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506.1</v>
      </c>
      <c r="V15" s="182">
        <f t="shared" si="7"/>
        <v>128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2545.4699999999998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270</v>
      </c>
      <c r="H16" s="331">
        <v>148</v>
      </c>
      <c r="I16" s="78">
        <f t="shared" si="4"/>
        <v>359.21000000000009</v>
      </c>
      <c r="L16" s="182">
        <f t="shared" si="5"/>
        <v>29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506.1</v>
      </c>
      <c r="V16" s="182">
        <f t="shared" si="7"/>
        <v>128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2545.4699999999998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291</v>
      </c>
      <c r="H17" s="331">
        <v>148</v>
      </c>
      <c r="I17" s="78">
        <f t="shared" si="4"/>
        <v>338.53000000000009</v>
      </c>
      <c r="L17" s="182">
        <f t="shared" si="5"/>
        <v>29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6"/>
        <v>506.1</v>
      </c>
      <c r="V17" s="182">
        <f t="shared" si="7"/>
        <v>128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2545.4699999999998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297</v>
      </c>
      <c r="H18" s="331">
        <v>148</v>
      </c>
      <c r="I18" s="78">
        <f t="shared" si="4"/>
        <v>315.35000000000008</v>
      </c>
      <c r="L18" s="182">
        <f t="shared" si="5"/>
        <v>29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6"/>
        <v>506.1</v>
      </c>
      <c r="V18" s="182">
        <f t="shared" si="7"/>
        <v>128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2545.4699999999998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301</v>
      </c>
      <c r="H19" s="331">
        <v>148</v>
      </c>
      <c r="I19" s="78">
        <f t="shared" si="4"/>
        <v>236.68000000000006</v>
      </c>
      <c r="L19" s="182">
        <f t="shared" si="5"/>
        <v>29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6"/>
        <v>506.1</v>
      </c>
      <c r="V19" s="182">
        <f t="shared" si="7"/>
        <v>128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2545.4699999999998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313</v>
      </c>
      <c r="H20" s="331">
        <v>148</v>
      </c>
      <c r="I20" s="78">
        <f t="shared" si="4"/>
        <v>63.270000000000067</v>
      </c>
      <c r="L20" s="182">
        <f t="shared" si="5"/>
        <v>29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6"/>
        <v>506.1</v>
      </c>
      <c r="V20" s="182">
        <f t="shared" si="7"/>
        <v>128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2545.4699999999998</v>
      </c>
    </row>
    <row r="21" spans="2:29" x14ac:dyDescent="0.25">
      <c r="B21" s="182">
        <f t="shared" si="3"/>
        <v>3</v>
      </c>
      <c r="C21" s="53"/>
      <c r="D21" s="889"/>
      <c r="E21" s="904"/>
      <c r="F21" s="889">
        <f t="shared" si="0"/>
        <v>0</v>
      </c>
      <c r="G21" s="891"/>
      <c r="H21" s="892"/>
      <c r="I21" s="78">
        <f t="shared" si="4"/>
        <v>63.270000000000067</v>
      </c>
      <c r="L21" s="182">
        <f t="shared" si="5"/>
        <v>29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6"/>
        <v>506.1</v>
      </c>
      <c r="V21" s="182">
        <f t="shared" si="7"/>
        <v>128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2545.4699999999998</v>
      </c>
    </row>
    <row r="22" spans="2:29" x14ac:dyDescent="0.25">
      <c r="B22" s="182">
        <f t="shared" si="3"/>
        <v>3</v>
      </c>
      <c r="C22" s="53"/>
      <c r="D22" s="889"/>
      <c r="E22" s="904"/>
      <c r="F22" s="889">
        <f t="shared" si="0"/>
        <v>0</v>
      </c>
      <c r="G22" s="891"/>
      <c r="H22" s="892"/>
      <c r="I22" s="78">
        <f t="shared" si="4"/>
        <v>63.270000000000067</v>
      </c>
      <c r="L22" s="182">
        <f t="shared" si="5"/>
        <v>29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506.1</v>
      </c>
      <c r="V22" s="182">
        <f t="shared" si="7"/>
        <v>128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2545.4699999999998</v>
      </c>
    </row>
    <row r="23" spans="2:29" x14ac:dyDescent="0.25">
      <c r="B23" s="182">
        <f t="shared" si="3"/>
        <v>3</v>
      </c>
      <c r="C23" s="53"/>
      <c r="D23" s="889"/>
      <c r="E23" s="904"/>
      <c r="F23" s="889">
        <f t="shared" si="0"/>
        <v>0</v>
      </c>
      <c r="G23" s="891"/>
      <c r="H23" s="892"/>
      <c r="I23" s="78">
        <f t="shared" si="4"/>
        <v>63.270000000000067</v>
      </c>
      <c r="L23" s="182">
        <f t="shared" si="5"/>
        <v>29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506.1</v>
      </c>
      <c r="V23" s="182">
        <f t="shared" si="7"/>
        <v>128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2545.4699999999998</v>
      </c>
    </row>
    <row r="24" spans="2:29" x14ac:dyDescent="0.25">
      <c r="B24" s="182">
        <f t="shared" si="3"/>
        <v>3</v>
      </c>
      <c r="C24" s="53"/>
      <c r="D24" s="889"/>
      <c r="E24" s="904"/>
      <c r="F24" s="889">
        <f t="shared" si="0"/>
        <v>0</v>
      </c>
      <c r="G24" s="891"/>
      <c r="H24" s="892"/>
      <c r="I24" s="78">
        <f t="shared" si="4"/>
        <v>63.270000000000067</v>
      </c>
      <c r="L24" s="182">
        <f t="shared" si="5"/>
        <v>29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506.1</v>
      </c>
      <c r="V24" s="182">
        <f t="shared" si="7"/>
        <v>128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2545.4699999999998</v>
      </c>
    </row>
    <row r="25" spans="2:29" x14ac:dyDescent="0.25">
      <c r="B25" s="182">
        <f t="shared" si="3"/>
        <v>3</v>
      </c>
      <c r="C25" s="53"/>
      <c r="D25" s="889"/>
      <c r="E25" s="904"/>
      <c r="F25" s="889">
        <f t="shared" si="0"/>
        <v>0</v>
      </c>
      <c r="G25" s="891"/>
      <c r="H25" s="892"/>
      <c r="I25" s="78">
        <f t="shared" si="4"/>
        <v>63.270000000000067</v>
      </c>
      <c r="L25" s="182">
        <f t="shared" si="5"/>
        <v>29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506.1</v>
      </c>
      <c r="V25" s="182">
        <f t="shared" si="7"/>
        <v>128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2545.4699999999998</v>
      </c>
    </row>
    <row r="26" spans="2:29" x14ac:dyDescent="0.25">
      <c r="B26" s="182">
        <f t="shared" si="3"/>
        <v>3</v>
      </c>
      <c r="C26" s="53"/>
      <c r="D26" s="889"/>
      <c r="E26" s="904"/>
      <c r="F26" s="889">
        <f t="shared" si="0"/>
        <v>0</v>
      </c>
      <c r="G26" s="891"/>
      <c r="H26" s="892"/>
      <c r="I26" s="78">
        <f t="shared" si="4"/>
        <v>63.270000000000067</v>
      </c>
      <c r="L26" s="182">
        <f t="shared" si="5"/>
        <v>29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506.1</v>
      </c>
      <c r="V26" s="182">
        <f t="shared" si="7"/>
        <v>128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2545.4699999999998</v>
      </c>
    </row>
    <row r="27" spans="2:29" x14ac:dyDescent="0.25">
      <c r="B27" s="182">
        <f t="shared" si="3"/>
        <v>3</v>
      </c>
      <c r="C27" s="53"/>
      <c r="D27" s="889"/>
      <c r="E27" s="904"/>
      <c r="F27" s="889">
        <f t="shared" si="0"/>
        <v>0</v>
      </c>
      <c r="G27" s="891"/>
      <c r="H27" s="892"/>
      <c r="I27" s="78">
        <f t="shared" si="4"/>
        <v>63.270000000000067</v>
      </c>
      <c r="L27" s="182">
        <f t="shared" si="5"/>
        <v>29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506.1</v>
      </c>
      <c r="V27" s="182">
        <f t="shared" si="7"/>
        <v>128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2545.4699999999998</v>
      </c>
    </row>
    <row r="28" spans="2:29" x14ac:dyDescent="0.25">
      <c r="B28" s="182">
        <f t="shared" si="3"/>
        <v>3</v>
      </c>
      <c r="C28" s="53"/>
      <c r="D28" s="889"/>
      <c r="E28" s="904"/>
      <c r="F28" s="889">
        <f t="shared" si="0"/>
        <v>0</v>
      </c>
      <c r="G28" s="891"/>
      <c r="H28" s="892"/>
      <c r="I28" s="78">
        <f t="shared" si="4"/>
        <v>63.270000000000067</v>
      </c>
      <c r="L28" s="182">
        <f t="shared" si="5"/>
        <v>29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506.1</v>
      </c>
      <c r="V28" s="182">
        <f t="shared" si="7"/>
        <v>128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2545.4699999999998</v>
      </c>
    </row>
    <row r="29" spans="2:29" x14ac:dyDescent="0.25">
      <c r="B29" s="182">
        <f t="shared" si="3"/>
        <v>3</v>
      </c>
      <c r="C29" s="53"/>
      <c r="D29" s="889"/>
      <c r="E29" s="904"/>
      <c r="F29" s="889">
        <f t="shared" si="0"/>
        <v>0</v>
      </c>
      <c r="G29" s="891"/>
      <c r="H29" s="892"/>
      <c r="I29" s="78">
        <f t="shared" si="4"/>
        <v>63.270000000000067</v>
      </c>
      <c r="L29" s="182">
        <f t="shared" si="5"/>
        <v>29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506.1</v>
      </c>
      <c r="V29" s="182">
        <f t="shared" si="7"/>
        <v>128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2545.4699999999998</v>
      </c>
    </row>
    <row r="30" spans="2:29" x14ac:dyDescent="0.25">
      <c r="B30" s="182">
        <f t="shared" si="3"/>
        <v>3</v>
      </c>
      <c r="C30" s="53"/>
      <c r="D30" s="889"/>
      <c r="E30" s="904"/>
      <c r="F30" s="889">
        <f t="shared" si="0"/>
        <v>0</v>
      </c>
      <c r="G30" s="891"/>
      <c r="H30" s="892"/>
      <c r="I30" s="78">
        <f t="shared" si="4"/>
        <v>63.270000000000067</v>
      </c>
      <c r="L30" s="182">
        <f t="shared" si="5"/>
        <v>29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506.1</v>
      </c>
      <c r="V30" s="182">
        <f t="shared" si="7"/>
        <v>128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2545.4699999999998</v>
      </c>
    </row>
    <row r="31" spans="2:29" x14ac:dyDescent="0.25">
      <c r="B31" s="182">
        <f t="shared" si="3"/>
        <v>3</v>
      </c>
      <c r="C31" s="15"/>
      <c r="D31" s="889"/>
      <c r="E31" s="904"/>
      <c r="F31" s="889">
        <f t="shared" si="0"/>
        <v>0</v>
      </c>
      <c r="G31" s="891"/>
      <c r="H31" s="892"/>
      <c r="I31" s="78">
        <f t="shared" si="4"/>
        <v>63.270000000000067</v>
      </c>
      <c r="L31" s="182">
        <f t="shared" si="5"/>
        <v>29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506.1</v>
      </c>
      <c r="V31" s="182">
        <f t="shared" si="7"/>
        <v>128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2545.4699999999998</v>
      </c>
    </row>
    <row r="32" spans="2:29" x14ac:dyDescent="0.25">
      <c r="B32" s="182">
        <f t="shared" si="3"/>
        <v>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63.270000000000067</v>
      </c>
      <c r="L32" s="182">
        <f t="shared" si="5"/>
        <v>29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506.1</v>
      </c>
      <c r="V32" s="182">
        <f t="shared" si="7"/>
        <v>128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2545.4699999999998</v>
      </c>
    </row>
    <row r="33" spans="2:29" x14ac:dyDescent="0.25">
      <c r="B33" s="182">
        <f t="shared" si="3"/>
        <v>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63.270000000000067</v>
      </c>
      <c r="L33" s="182">
        <f t="shared" si="5"/>
        <v>29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506.1</v>
      </c>
      <c r="V33" s="182">
        <f t="shared" si="7"/>
        <v>128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2545.4699999999998</v>
      </c>
    </row>
    <row r="34" spans="2:29" x14ac:dyDescent="0.25">
      <c r="B34" s="182">
        <f t="shared" si="3"/>
        <v>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63.270000000000067</v>
      </c>
      <c r="L34" s="182">
        <f t="shared" si="5"/>
        <v>29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506.1</v>
      </c>
      <c r="V34" s="182">
        <f t="shared" si="7"/>
        <v>128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2545.4699999999998</v>
      </c>
    </row>
    <row r="35" spans="2:29" x14ac:dyDescent="0.25">
      <c r="B35" s="182">
        <f t="shared" si="3"/>
        <v>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63.270000000000067</v>
      </c>
      <c r="L35" s="182">
        <f t="shared" si="5"/>
        <v>29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506.1</v>
      </c>
      <c r="V35" s="182">
        <f t="shared" si="7"/>
        <v>128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2545.4699999999998</v>
      </c>
    </row>
    <row r="36" spans="2:29" x14ac:dyDescent="0.25">
      <c r="B36" s="182">
        <f t="shared" si="3"/>
        <v>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63.270000000000067</v>
      </c>
      <c r="L36" s="182">
        <f t="shared" si="5"/>
        <v>29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506.1</v>
      </c>
      <c r="V36" s="182">
        <f t="shared" si="7"/>
        <v>128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2545.4699999999998</v>
      </c>
    </row>
    <row r="37" spans="2:29" x14ac:dyDescent="0.25">
      <c r="B37" s="182">
        <f t="shared" si="3"/>
        <v>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63.270000000000067</v>
      </c>
      <c r="L37" s="182">
        <f t="shared" si="5"/>
        <v>29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506.1</v>
      </c>
      <c r="V37" s="182">
        <f t="shared" si="7"/>
        <v>128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2545.4699999999998</v>
      </c>
    </row>
    <row r="38" spans="2:29" x14ac:dyDescent="0.25">
      <c r="B38" s="182">
        <f t="shared" si="3"/>
        <v>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63.270000000000067</v>
      </c>
      <c r="L38" s="182">
        <f t="shared" si="5"/>
        <v>29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506.1</v>
      </c>
      <c r="V38" s="182">
        <f t="shared" si="7"/>
        <v>128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2545.4699999999998</v>
      </c>
    </row>
    <row r="39" spans="2:29" x14ac:dyDescent="0.25">
      <c r="B39" s="182">
        <f t="shared" si="3"/>
        <v>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63.270000000000067</v>
      </c>
      <c r="L39" s="182">
        <f t="shared" si="5"/>
        <v>29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506.1</v>
      </c>
      <c r="V39" s="182">
        <f t="shared" si="7"/>
        <v>128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2545.4699999999998</v>
      </c>
    </row>
    <row r="40" spans="2:29" x14ac:dyDescent="0.25">
      <c r="B40" s="182">
        <f t="shared" si="3"/>
        <v>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63.270000000000067</v>
      </c>
      <c r="L40" s="182">
        <f t="shared" si="5"/>
        <v>29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506.1</v>
      </c>
      <c r="V40" s="182">
        <f t="shared" si="7"/>
        <v>128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2545.4699999999998</v>
      </c>
    </row>
    <row r="41" spans="2:29" x14ac:dyDescent="0.25">
      <c r="B41" s="182">
        <f t="shared" si="3"/>
        <v>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63.270000000000067</v>
      </c>
      <c r="L41" s="182">
        <f t="shared" si="5"/>
        <v>29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506.1</v>
      </c>
      <c r="V41" s="182">
        <f t="shared" si="7"/>
        <v>128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2545.4699999999998</v>
      </c>
    </row>
    <row r="42" spans="2:29" x14ac:dyDescent="0.25">
      <c r="B42" s="182">
        <f t="shared" si="3"/>
        <v>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63.270000000000067</v>
      </c>
      <c r="L42" s="182">
        <f t="shared" si="5"/>
        <v>29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506.1</v>
      </c>
      <c r="V42" s="182">
        <f t="shared" si="7"/>
        <v>128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2545.4699999999998</v>
      </c>
    </row>
    <row r="43" spans="2:29" x14ac:dyDescent="0.25">
      <c r="B43" s="182">
        <f t="shared" si="3"/>
        <v>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63.270000000000067</v>
      </c>
      <c r="L43" s="182">
        <f t="shared" si="5"/>
        <v>29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506.1</v>
      </c>
      <c r="V43" s="182">
        <f t="shared" si="7"/>
        <v>128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2545.4699999999998</v>
      </c>
    </row>
    <row r="44" spans="2:29" x14ac:dyDescent="0.25">
      <c r="B44" s="182">
        <f t="shared" si="3"/>
        <v>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63.270000000000067</v>
      </c>
      <c r="L44" s="182">
        <f t="shared" si="5"/>
        <v>29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506.1</v>
      </c>
      <c r="V44" s="182">
        <f t="shared" si="7"/>
        <v>128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2545.4699999999998</v>
      </c>
    </row>
    <row r="45" spans="2:29" x14ac:dyDescent="0.25">
      <c r="B45" s="182">
        <f t="shared" si="3"/>
        <v>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63.270000000000067</v>
      </c>
      <c r="L45" s="182">
        <f t="shared" si="5"/>
        <v>29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506.1</v>
      </c>
      <c r="V45" s="182">
        <f t="shared" si="7"/>
        <v>128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2545.4699999999998</v>
      </c>
    </row>
    <row r="46" spans="2:29" x14ac:dyDescent="0.25">
      <c r="B46" s="182">
        <f t="shared" si="3"/>
        <v>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63.270000000000067</v>
      </c>
      <c r="L46" s="182">
        <f t="shared" si="5"/>
        <v>29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506.1</v>
      </c>
      <c r="V46" s="182">
        <f t="shared" si="7"/>
        <v>128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2545.4699999999998</v>
      </c>
    </row>
    <row r="47" spans="2:29" x14ac:dyDescent="0.25">
      <c r="B47" s="182">
        <f t="shared" si="3"/>
        <v>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63.270000000000067</v>
      </c>
      <c r="L47" s="182">
        <f t="shared" si="5"/>
        <v>29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506.1</v>
      </c>
      <c r="V47" s="182">
        <f t="shared" si="7"/>
        <v>128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2545.4699999999998</v>
      </c>
    </row>
    <row r="48" spans="2:29" x14ac:dyDescent="0.25">
      <c r="B48" s="182">
        <f t="shared" si="3"/>
        <v>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63.270000000000067</v>
      </c>
      <c r="L48" s="182">
        <f t="shared" si="5"/>
        <v>29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506.1</v>
      </c>
      <c r="V48" s="182">
        <f t="shared" si="7"/>
        <v>128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2545.4699999999998</v>
      </c>
    </row>
    <row r="49" spans="2:29" x14ac:dyDescent="0.25">
      <c r="B49" s="182">
        <f t="shared" si="3"/>
        <v>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63.270000000000067</v>
      </c>
      <c r="L49" s="182">
        <f t="shared" si="5"/>
        <v>29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506.1</v>
      </c>
      <c r="V49" s="182">
        <f t="shared" si="7"/>
        <v>128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2545.4699999999998</v>
      </c>
    </row>
    <row r="50" spans="2:29" x14ac:dyDescent="0.25">
      <c r="B50" s="182">
        <f t="shared" si="3"/>
        <v>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63.270000000000067</v>
      </c>
      <c r="L50" s="182">
        <f t="shared" si="5"/>
        <v>29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506.1</v>
      </c>
      <c r="V50" s="182">
        <f t="shared" si="7"/>
        <v>128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2545.4699999999998</v>
      </c>
    </row>
    <row r="51" spans="2:29" x14ac:dyDescent="0.25">
      <c r="B51" s="182">
        <f t="shared" si="3"/>
        <v>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63.270000000000067</v>
      </c>
      <c r="L51" s="182">
        <f t="shared" si="5"/>
        <v>29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506.1</v>
      </c>
      <c r="V51" s="182">
        <f t="shared" si="7"/>
        <v>128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2545.4699999999998</v>
      </c>
    </row>
    <row r="52" spans="2:29" x14ac:dyDescent="0.25">
      <c r="B52" s="182">
        <f t="shared" si="3"/>
        <v>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63.270000000000067</v>
      </c>
      <c r="L52" s="182">
        <f t="shared" si="5"/>
        <v>29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506.1</v>
      </c>
      <c r="V52" s="182">
        <f t="shared" si="7"/>
        <v>128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2545.4699999999998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63.270000000000067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506.1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2545.4699999999998</v>
      </c>
    </row>
    <row r="68" spans="2:2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  <c r="W68" s="53">
        <f>SUM(W9:W67)</f>
        <v>0</v>
      </c>
      <c r="X68" s="124">
        <f>SUM(X9:X67)</f>
        <v>0</v>
      </c>
      <c r="Y68" s="165"/>
      <c r="Z68" s="124">
        <f>SUM(Z9:Z67)</f>
        <v>0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3</v>
      </c>
      <c r="L71" s="91"/>
      <c r="N71" s="45" t="s">
        <v>4</v>
      </c>
      <c r="O71" s="56">
        <f>P5-M68+P4+P6+P7</f>
        <v>29</v>
      </c>
      <c r="V71" s="91"/>
      <c r="X71" s="45" t="s">
        <v>4</v>
      </c>
      <c r="Y71" s="56">
        <f>Z5-W68+Z4+Z6+Z7</f>
        <v>128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21" t="s">
        <v>11</v>
      </c>
      <c r="D73" s="1122"/>
      <c r="E73" s="57">
        <f>E5-F68+E4+E6+E7</f>
        <v>63.270000000000287</v>
      </c>
      <c r="L73" s="91"/>
      <c r="M73" s="1121" t="s">
        <v>11</v>
      </c>
      <c r="N73" s="1122"/>
      <c r="O73" s="57">
        <f>O5-P68+O4+O6+O7</f>
        <v>506.1</v>
      </c>
      <c r="V73" s="91"/>
      <c r="W73" s="1121" t="s">
        <v>11</v>
      </c>
      <c r="X73" s="1122"/>
      <c r="Y73" s="57">
        <f>Y5-Z68+Y4+Y6+Y7</f>
        <v>2545.4699999999998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27"/>
      <c r="B5" s="1156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27"/>
      <c r="B6" s="1156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21" t="s">
        <v>11</v>
      </c>
      <c r="D60" s="112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3" t="s">
        <v>345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27"/>
      <c r="B4" s="1157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27"/>
      <c r="B5" s="1158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158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5"/>
      <c r="F13" s="730">
        <f t="shared" si="0"/>
        <v>0</v>
      </c>
      <c r="G13" s="728"/>
      <c r="H13" s="729"/>
      <c r="I13" s="906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5"/>
      <c r="F14" s="730">
        <f t="shared" si="0"/>
        <v>0</v>
      </c>
      <c r="G14" s="728"/>
      <c r="H14" s="729"/>
      <c r="I14" s="906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5"/>
      <c r="F15" s="730">
        <f t="shared" si="0"/>
        <v>0</v>
      </c>
      <c r="G15" s="728"/>
      <c r="H15" s="729"/>
      <c r="I15" s="906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5"/>
      <c r="F16" s="730">
        <f t="shared" si="0"/>
        <v>0</v>
      </c>
      <c r="G16" s="728"/>
      <c r="H16" s="729"/>
      <c r="I16" s="906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5"/>
      <c r="F17" s="730">
        <f t="shared" si="0"/>
        <v>0</v>
      </c>
      <c r="G17" s="728"/>
      <c r="H17" s="729"/>
      <c r="I17" s="906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5"/>
      <c r="F18" s="730">
        <f t="shared" si="0"/>
        <v>0</v>
      </c>
      <c r="G18" s="728"/>
      <c r="H18" s="729"/>
      <c r="I18" s="906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5"/>
      <c r="F19" s="730">
        <f t="shared" si="0"/>
        <v>0</v>
      </c>
      <c r="G19" s="728"/>
      <c r="H19" s="729"/>
      <c r="I19" s="906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5"/>
      <c r="F20" s="730">
        <f t="shared" si="0"/>
        <v>0</v>
      </c>
      <c r="G20" s="728"/>
      <c r="H20" s="729"/>
      <c r="I20" s="906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5"/>
      <c r="F21" s="730">
        <f t="shared" si="0"/>
        <v>0</v>
      </c>
      <c r="G21" s="728"/>
      <c r="H21" s="729"/>
      <c r="I21" s="906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21" t="s">
        <v>11</v>
      </c>
      <c r="D61" s="1122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159"/>
      <c r="B5" s="1161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160"/>
      <c r="B6" s="1162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63" t="s">
        <v>11</v>
      </c>
      <c r="D56" s="116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19" t="s">
        <v>108</v>
      </c>
      <c r="B1" s="1119"/>
      <c r="C1" s="1119"/>
      <c r="D1" s="1119"/>
      <c r="E1" s="1119"/>
      <c r="F1" s="1119"/>
      <c r="G1" s="111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20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20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8"/>
      <c r="B1" s="1108"/>
      <c r="C1" s="1108"/>
      <c r="D1" s="1108"/>
      <c r="E1" s="1108"/>
      <c r="F1" s="1108"/>
      <c r="G1" s="11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65"/>
      <c r="C4" s="17"/>
      <c r="E4" s="254"/>
      <c r="F4" s="240"/>
    </row>
    <row r="5" spans="1:10" ht="15" customHeight="1" x14ac:dyDescent="0.25">
      <c r="A5" s="1159"/>
      <c r="B5" s="1166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160"/>
      <c r="B6" s="1167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63" t="s">
        <v>11</v>
      </c>
      <c r="D55" s="116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9" t="s">
        <v>328</v>
      </c>
      <c r="B1" s="1119"/>
      <c r="C1" s="1119"/>
      <c r="D1" s="1119"/>
      <c r="E1" s="1119"/>
      <c r="F1" s="1119"/>
      <c r="G1" s="1119"/>
      <c r="H1" s="1119"/>
      <c r="I1" s="1119"/>
      <c r="J1" s="11">
        <v>1</v>
      </c>
      <c r="M1" s="1123" t="s">
        <v>348</v>
      </c>
      <c r="N1" s="1123"/>
      <c r="O1" s="1123"/>
      <c r="P1" s="1123"/>
      <c r="Q1" s="1123"/>
      <c r="R1" s="1123"/>
      <c r="S1" s="1123"/>
      <c r="T1" s="1123"/>
      <c r="U1" s="112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/>
      <c r="R4" s="73"/>
      <c r="S4" s="73"/>
      <c r="U4" s="190"/>
      <c r="V4" s="73"/>
    </row>
    <row r="5" spans="1:23" x14ac:dyDescent="0.25">
      <c r="A5" s="1132" t="s">
        <v>210</v>
      </c>
      <c r="B5" s="1168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3286.9599999999991</v>
      </c>
      <c r="H5" s="7">
        <f>E4+E5-G5+E6+E7</f>
        <v>1239.4200000000012</v>
      </c>
      <c r="I5" s="190"/>
      <c r="J5" s="73"/>
      <c r="M5" s="1132" t="s">
        <v>210</v>
      </c>
      <c r="N5" s="1168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0</v>
      </c>
      <c r="T5" s="7">
        <f>Q4+Q5-S5+Q6+Q7</f>
        <v>4004.28</v>
      </c>
      <c r="U5" s="190"/>
      <c r="V5" s="73"/>
    </row>
    <row r="6" spans="1:23" x14ac:dyDescent="0.25">
      <c r="A6" s="1132"/>
      <c r="B6" s="1168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132"/>
      <c r="N6" s="1168"/>
      <c r="O6" s="199">
        <v>45</v>
      </c>
      <c r="P6" s="149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28"/>
      <c r="P7" s="149"/>
      <c r="Q7" s="105"/>
      <c r="R7" s="73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225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4004.28</v>
      </c>
      <c r="V9" s="73">
        <f>R5-O9+R6+R4+R7</f>
        <v>882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226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4004.28</v>
      </c>
      <c r="V10" s="73">
        <f>V9-O10</f>
        <v>882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227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4004.28</v>
      </c>
      <c r="V11" s="73">
        <f t="shared" ref="V11:V74" si="9">V10-O11</f>
        <v>882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230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4004.28</v>
      </c>
      <c r="V12" s="73">
        <f t="shared" si="9"/>
        <v>882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231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4004.28</v>
      </c>
      <c r="V13" s="73">
        <f t="shared" si="9"/>
        <v>882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234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4004.28</v>
      </c>
      <c r="V14" s="73">
        <f t="shared" si="9"/>
        <v>882</v>
      </c>
      <c r="W14" s="60">
        <f t="shared" si="5"/>
        <v>0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238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4004.28</v>
      </c>
      <c r="V15" s="73">
        <f t="shared" si="9"/>
        <v>882</v>
      </c>
      <c r="W15" s="60">
        <f t="shared" si="5"/>
        <v>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242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4004.28</v>
      </c>
      <c r="V16" s="73">
        <f t="shared" si="9"/>
        <v>882</v>
      </c>
      <c r="W16" s="60">
        <f t="shared" si="5"/>
        <v>0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251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4004.28</v>
      </c>
      <c r="V17" s="73">
        <f t="shared" si="9"/>
        <v>882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252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4004.28</v>
      </c>
      <c r="V18" s="73">
        <f t="shared" si="9"/>
        <v>882</v>
      </c>
      <c r="W18" s="60">
        <f t="shared" si="5"/>
        <v>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235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4004.28</v>
      </c>
      <c r="V19" s="73">
        <f t="shared" si="9"/>
        <v>882</v>
      </c>
      <c r="W19" s="60">
        <f t="shared" si="5"/>
        <v>0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255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4004.28</v>
      </c>
      <c r="V20" s="73">
        <f t="shared" si="9"/>
        <v>882</v>
      </c>
      <c r="W20" s="60">
        <f t="shared" si="5"/>
        <v>0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256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4004.28</v>
      </c>
      <c r="V21" s="73">
        <f t="shared" si="9"/>
        <v>882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257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4004.28</v>
      </c>
      <c r="V22" s="73">
        <f t="shared" si="9"/>
        <v>882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258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4004.28</v>
      </c>
      <c r="V23" s="73">
        <f t="shared" si="9"/>
        <v>882</v>
      </c>
      <c r="W23" s="60">
        <f t="shared" si="5"/>
        <v>0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265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4004.28</v>
      </c>
      <c r="V24" s="73">
        <f t="shared" si="9"/>
        <v>882</v>
      </c>
      <c r="W24" s="60">
        <f t="shared" si="5"/>
        <v>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266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4004.28</v>
      </c>
      <c r="V25" s="73">
        <f t="shared" si="9"/>
        <v>882</v>
      </c>
      <c r="W25" s="60">
        <f t="shared" si="5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267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4004.28</v>
      </c>
      <c r="V26" s="73">
        <f t="shared" si="9"/>
        <v>882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236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4004.28</v>
      </c>
      <c r="V27" s="73">
        <f t="shared" si="9"/>
        <v>882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269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4004.28</v>
      </c>
      <c r="V28" s="73">
        <f t="shared" si="9"/>
        <v>882</v>
      </c>
      <c r="W28" s="60">
        <f t="shared" si="5"/>
        <v>0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270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4004.28</v>
      </c>
      <c r="V29" s="73">
        <f t="shared" si="9"/>
        <v>882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270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4004.28</v>
      </c>
      <c r="V30" s="73">
        <f t="shared" si="9"/>
        <v>882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274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4004.28</v>
      </c>
      <c r="V31" s="73">
        <f t="shared" si="9"/>
        <v>882</v>
      </c>
      <c r="W31" s="60">
        <f t="shared" si="5"/>
        <v>0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275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4004.28</v>
      </c>
      <c r="V32" s="73">
        <f t="shared" si="9"/>
        <v>882</v>
      </c>
      <c r="W32" s="60">
        <f t="shared" si="5"/>
        <v>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275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4004.28</v>
      </c>
      <c r="V33" s="73">
        <f t="shared" si="9"/>
        <v>882</v>
      </c>
      <c r="W33" s="60">
        <f t="shared" si="5"/>
        <v>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276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4004.28</v>
      </c>
      <c r="V34" s="73">
        <f t="shared" si="9"/>
        <v>882</v>
      </c>
      <c r="W34" s="60">
        <f t="shared" si="5"/>
        <v>0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281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4004.28</v>
      </c>
      <c r="V35" s="73">
        <f t="shared" si="9"/>
        <v>882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282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4004.28</v>
      </c>
      <c r="V36" s="73">
        <f t="shared" si="9"/>
        <v>882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283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4004.28</v>
      </c>
      <c r="V37" s="73">
        <f t="shared" si="9"/>
        <v>882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284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4004.28</v>
      </c>
      <c r="V38" s="73">
        <f t="shared" si="9"/>
        <v>882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291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4004.28</v>
      </c>
      <c r="V39" s="73">
        <f t="shared" si="9"/>
        <v>882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291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4004.28</v>
      </c>
      <c r="V40" s="73">
        <f t="shared" si="9"/>
        <v>882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292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4004.28</v>
      </c>
      <c r="V41" s="73">
        <f t="shared" si="9"/>
        <v>882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293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4004.28</v>
      </c>
      <c r="V42" s="73">
        <f t="shared" si="9"/>
        <v>882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295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4004.28</v>
      </c>
      <c r="V43" s="73">
        <f t="shared" si="9"/>
        <v>882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296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4004.28</v>
      </c>
      <c r="V44" s="73">
        <f t="shared" si="9"/>
        <v>882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299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4004.28</v>
      </c>
      <c r="V45" s="73">
        <f t="shared" si="9"/>
        <v>882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300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4004.28</v>
      </c>
      <c r="V46" s="73">
        <f t="shared" si="9"/>
        <v>882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300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4004.28</v>
      </c>
      <c r="V47" s="73">
        <f t="shared" si="9"/>
        <v>882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301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4004.28</v>
      </c>
      <c r="V48" s="73">
        <f t="shared" si="9"/>
        <v>882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309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4004.28</v>
      </c>
      <c r="V49" s="73">
        <f t="shared" si="9"/>
        <v>882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311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4004.28</v>
      </c>
      <c r="V50" s="73">
        <f t="shared" si="9"/>
        <v>882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312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4004.28</v>
      </c>
      <c r="V51" s="73">
        <f t="shared" si="9"/>
        <v>882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315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4004.28</v>
      </c>
      <c r="V52" s="73">
        <f t="shared" si="9"/>
        <v>882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319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4004.28</v>
      </c>
      <c r="V53" s="73">
        <f t="shared" si="9"/>
        <v>882</v>
      </c>
      <c r="W53" s="60">
        <f t="shared" si="5"/>
        <v>0</v>
      </c>
    </row>
    <row r="54" spans="1:23" x14ac:dyDescent="0.25">
      <c r="A54" s="882" t="s">
        <v>324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322</v>
      </c>
      <c r="H54" s="71">
        <v>55</v>
      </c>
      <c r="I54" s="880">
        <f t="shared" si="6"/>
        <v>1239.4200000000019</v>
      </c>
      <c r="J54" s="881">
        <f t="shared" si="7"/>
        <v>273</v>
      </c>
      <c r="K54" s="60">
        <f t="shared" si="4"/>
        <v>9988</v>
      </c>
      <c r="M54" s="749" t="s">
        <v>324</v>
      </c>
      <c r="N54" s="993">
        <v>4.54</v>
      </c>
      <c r="O54" s="866"/>
      <c r="P54" s="730">
        <f t="shared" si="2"/>
        <v>0</v>
      </c>
      <c r="Q54" s="913"/>
      <c r="R54" s="730">
        <f t="shared" si="11"/>
        <v>0</v>
      </c>
      <c r="S54" s="728"/>
      <c r="T54" s="729"/>
      <c r="U54" s="994">
        <f t="shared" si="8"/>
        <v>4004.28</v>
      </c>
      <c r="V54" s="743">
        <f t="shared" si="9"/>
        <v>882</v>
      </c>
      <c r="W54" s="60">
        <f t="shared" si="5"/>
        <v>0</v>
      </c>
    </row>
    <row r="55" spans="1:23" x14ac:dyDescent="0.25">
      <c r="B55" s="133">
        <v>4.54</v>
      </c>
      <c r="C55" s="15"/>
      <c r="D55" s="889">
        <f t="shared" si="0"/>
        <v>0</v>
      </c>
      <c r="E55" s="907"/>
      <c r="F55" s="889">
        <f t="shared" si="10"/>
        <v>0</v>
      </c>
      <c r="G55" s="891"/>
      <c r="H55" s="892"/>
      <c r="I55" s="908">
        <f t="shared" si="6"/>
        <v>1239.4200000000019</v>
      </c>
      <c r="J55" s="73">
        <f t="shared" si="7"/>
        <v>273</v>
      </c>
      <c r="K55" s="60">
        <f t="shared" si="4"/>
        <v>0</v>
      </c>
      <c r="M55" s="764"/>
      <c r="N55" s="993">
        <v>4.54</v>
      </c>
      <c r="O55" s="866"/>
      <c r="P55" s="730">
        <f t="shared" si="2"/>
        <v>0</v>
      </c>
      <c r="Q55" s="913"/>
      <c r="R55" s="730">
        <f t="shared" si="11"/>
        <v>0</v>
      </c>
      <c r="S55" s="728"/>
      <c r="T55" s="729"/>
      <c r="U55" s="994">
        <f t="shared" si="8"/>
        <v>4004.28</v>
      </c>
      <c r="V55" s="743">
        <f t="shared" si="9"/>
        <v>882</v>
      </c>
      <c r="W55" s="60">
        <f t="shared" si="5"/>
        <v>0</v>
      </c>
    </row>
    <row r="56" spans="1:23" x14ac:dyDescent="0.25">
      <c r="B56" s="133">
        <v>4.54</v>
      </c>
      <c r="C56" s="15"/>
      <c r="D56" s="889">
        <f t="shared" si="0"/>
        <v>0</v>
      </c>
      <c r="E56" s="907"/>
      <c r="F56" s="889">
        <f t="shared" si="10"/>
        <v>0</v>
      </c>
      <c r="G56" s="891"/>
      <c r="H56" s="892"/>
      <c r="I56" s="908">
        <f t="shared" si="6"/>
        <v>1239.4200000000019</v>
      </c>
      <c r="J56" s="73">
        <f t="shared" si="7"/>
        <v>273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4004.28</v>
      </c>
      <c r="V56" s="73">
        <f t="shared" si="9"/>
        <v>882</v>
      </c>
      <c r="W56" s="60">
        <f t="shared" si="5"/>
        <v>0</v>
      </c>
    </row>
    <row r="57" spans="1:23" x14ac:dyDescent="0.25">
      <c r="B57" s="133">
        <v>4.54</v>
      </c>
      <c r="C57" s="15"/>
      <c r="D57" s="889">
        <f t="shared" si="0"/>
        <v>0</v>
      </c>
      <c r="E57" s="907"/>
      <c r="F57" s="889">
        <f t="shared" si="10"/>
        <v>0</v>
      </c>
      <c r="G57" s="891"/>
      <c r="H57" s="892"/>
      <c r="I57" s="908">
        <f t="shared" si="6"/>
        <v>1239.4200000000019</v>
      </c>
      <c r="J57" s="73">
        <f t="shared" si="7"/>
        <v>273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4004.28</v>
      </c>
      <c r="V57" s="73">
        <f t="shared" si="9"/>
        <v>882</v>
      </c>
      <c r="W57" s="60">
        <f t="shared" si="5"/>
        <v>0</v>
      </c>
    </row>
    <row r="58" spans="1:23" x14ac:dyDescent="0.25">
      <c r="B58" s="133">
        <v>4.54</v>
      </c>
      <c r="C58" s="15"/>
      <c r="D58" s="889">
        <f t="shared" si="0"/>
        <v>0</v>
      </c>
      <c r="E58" s="907"/>
      <c r="F58" s="889">
        <f t="shared" si="10"/>
        <v>0</v>
      </c>
      <c r="G58" s="891"/>
      <c r="H58" s="892"/>
      <c r="I58" s="908">
        <f t="shared" si="6"/>
        <v>1239.4200000000019</v>
      </c>
      <c r="J58" s="73">
        <f t="shared" si="7"/>
        <v>273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4004.28</v>
      </c>
      <c r="V58" s="73">
        <f t="shared" si="9"/>
        <v>882</v>
      </c>
      <c r="W58" s="60">
        <f t="shared" si="5"/>
        <v>0</v>
      </c>
    </row>
    <row r="59" spans="1:23" x14ac:dyDescent="0.25">
      <c r="B59" s="133">
        <v>4.54</v>
      </c>
      <c r="C59" s="15"/>
      <c r="D59" s="889">
        <f t="shared" si="0"/>
        <v>0</v>
      </c>
      <c r="E59" s="907"/>
      <c r="F59" s="889">
        <f t="shared" si="10"/>
        <v>0</v>
      </c>
      <c r="G59" s="891"/>
      <c r="H59" s="892"/>
      <c r="I59" s="908">
        <f t="shared" si="6"/>
        <v>1239.4200000000019</v>
      </c>
      <c r="J59" s="73">
        <f t="shared" si="7"/>
        <v>273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4004.28</v>
      </c>
      <c r="V59" s="73">
        <f t="shared" si="9"/>
        <v>882</v>
      </c>
      <c r="W59" s="60">
        <f t="shared" si="5"/>
        <v>0</v>
      </c>
    </row>
    <row r="60" spans="1:23" x14ac:dyDescent="0.25">
      <c r="B60" s="133">
        <v>4.54</v>
      </c>
      <c r="C60" s="15"/>
      <c r="D60" s="889">
        <f t="shared" si="0"/>
        <v>0</v>
      </c>
      <c r="E60" s="907"/>
      <c r="F60" s="889">
        <f t="shared" si="10"/>
        <v>0</v>
      </c>
      <c r="G60" s="891"/>
      <c r="H60" s="892"/>
      <c r="I60" s="908">
        <f t="shared" si="6"/>
        <v>1239.4200000000019</v>
      </c>
      <c r="J60" s="73">
        <f t="shared" si="7"/>
        <v>273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4004.28</v>
      </c>
      <c r="V60" s="73">
        <f t="shared" si="9"/>
        <v>882</v>
      </c>
      <c r="W60" s="60">
        <f t="shared" si="5"/>
        <v>0</v>
      </c>
    </row>
    <row r="61" spans="1:23" x14ac:dyDescent="0.25">
      <c r="B61" s="133">
        <v>4.54</v>
      </c>
      <c r="C61" s="15"/>
      <c r="D61" s="889">
        <f t="shared" si="0"/>
        <v>0</v>
      </c>
      <c r="E61" s="907"/>
      <c r="F61" s="889">
        <f t="shared" si="10"/>
        <v>0</v>
      </c>
      <c r="G61" s="891"/>
      <c r="H61" s="892"/>
      <c r="I61" s="908">
        <f t="shared" si="6"/>
        <v>1239.4200000000019</v>
      </c>
      <c r="J61" s="73">
        <f t="shared" si="7"/>
        <v>273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4004.28</v>
      </c>
      <c r="V61" s="73">
        <f t="shared" si="9"/>
        <v>882</v>
      </c>
      <c r="W61" s="60">
        <f t="shared" si="5"/>
        <v>0</v>
      </c>
    </row>
    <row r="62" spans="1:23" x14ac:dyDescent="0.25">
      <c r="B62" s="133">
        <v>4.54</v>
      </c>
      <c r="C62" s="15"/>
      <c r="D62" s="889">
        <f t="shared" si="0"/>
        <v>0</v>
      </c>
      <c r="E62" s="907"/>
      <c r="F62" s="889">
        <f t="shared" si="10"/>
        <v>0</v>
      </c>
      <c r="G62" s="891"/>
      <c r="H62" s="892"/>
      <c r="I62" s="908">
        <f t="shared" si="6"/>
        <v>1239.4200000000019</v>
      </c>
      <c r="J62" s="73">
        <f t="shared" si="7"/>
        <v>273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4004.28</v>
      </c>
      <c r="V62" s="73">
        <f t="shared" si="9"/>
        <v>882</v>
      </c>
      <c r="W62" s="60">
        <f t="shared" si="5"/>
        <v>0</v>
      </c>
    </row>
    <row r="63" spans="1:23" x14ac:dyDescent="0.25">
      <c r="B63" s="133">
        <v>4.54</v>
      </c>
      <c r="C63" s="15"/>
      <c r="D63" s="889">
        <f t="shared" si="0"/>
        <v>0</v>
      </c>
      <c r="E63" s="907"/>
      <c r="F63" s="889">
        <f t="shared" si="10"/>
        <v>0</v>
      </c>
      <c r="G63" s="891"/>
      <c r="H63" s="892"/>
      <c r="I63" s="908">
        <f t="shared" si="6"/>
        <v>1239.4200000000019</v>
      </c>
      <c r="J63" s="73">
        <f t="shared" si="7"/>
        <v>273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4004.28</v>
      </c>
      <c r="V63" s="73">
        <f t="shared" si="9"/>
        <v>882</v>
      </c>
      <c r="W63" s="60">
        <f t="shared" si="5"/>
        <v>0</v>
      </c>
    </row>
    <row r="64" spans="1:23" x14ac:dyDescent="0.25">
      <c r="B64" s="133">
        <v>4.54</v>
      </c>
      <c r="C64" s="15"/>
      <c r="D64" s="889">
        <f t="shared" si="0"/>
        <v>0</v>
      </c>
      <c r="E64" s="907"/>
      <c r="F64" s="889">
        <f t="shared" si="10"/>
        <v>0</v>
      </c>
      <c r="G64" s="891"/>
      <c r="H64" s="892"/>
      <c r="I64" s="908">
        <f t="shared" si="6"/>
        <v>1239.4200000000019</v>
      </c>
      <c r="J64" s="73">
        <f t="shared" si="7"/>
        <v>273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4004.28</v>
      </c>
      <c r="V64" s="73">
        <f t="shared" si="9"/>
        <v>882</v>
      </c>
      <c r="W64" s="60">
        <f t="shared" si="5"/>
        <v>0</v>
      </c>
    </row>
    <row r="65" spans="2:23" x14ac:dyDescent="0.25">
      <c r="B65" s="133">
        <v>4.54</v>
      </c>
      <c r="C65" s="15"/>
      <c r="D65" s="889">
        <f t="shared" si="0"/>
        <v>0</v>
      </c>
      <c r="E65" s="907"/>
      <c r="F65" s="889">
        <f t="shared" si="10"/>
        <v>0</v>
      </c>
      <c r="G65" s="891"/>
      <c r="H65" s="892"/>
      <c r="I65" s="908">
        <f t="shared" si="6"/>
        <v>1239.4200000000019</v>
      </c>
      <c r="J65" s="73">
        <f t="shared" si="7"/>
        <v>273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4004.28</v>
      </c>
      <c r="V65" s="73">
        <f t="shared" si="9"/>
        <v>882</v>
      </c>
      <c r="W65" s="60">
        <f t="shared" si="5"/>
        <v>0</v>
      </c>
    </row>
    <row r="66" spans="2:23" x14ac:dyDescent="0.25">
      <c r="B66" s="133">
        <v>4.54</v>
      </c>
      <c r="C66" s="15"/>
      <c r="D66" s="889">
        <f t="shared" si="0"/>
        <v>0</v>
      </c>
      <c r="E66" s="907"/>
      <c r="F66" s="889">
        <f t="shared" si="10"/>
        <v>0</v>
      </c>
      <c r="G66" s="891"/>
      <c r="H66" s="892"/>
      <c r="I66" s="908">
        <f t="shared" si="6"/>
        <v>1239.4200000000019</v>
      </c>
      <c r="J66" s="73">
        <f t="shared" si="7"/>
        <v>273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4004.28</v>
      </c>
      <c r="V66" s="73">
        <f t="shared" si="9"/>
        <v>882</v>
      </c>
      <c r="W66" s="60">
        <f t="shared" si="5"/>
        <v>0</v>
      </c>
    </row>
    <row r="67" spans="2:23" x14ac:dyDescent="0.25">
      <c r="B67" s="133">
        <v>4.54</v>
      </c>
      <c r="C67" s="15"/>
      <c r="D67" s="889">
        <f t="shared" si="0"/>
        <v>0</v>
      </c>
      <c r="E67" s="907"/>
      <c r="F67" s="889">
        <f t="shared" si="10"/>
        <v>0</v>
      </c>
      <c r="G67" s="891"/>
      <c r="H67" s="892"/>
      <c r="I67" s="908">
        <f t="shared" si="6"/>
        <v>1239.4200000000019</v>
      </c>
      <c r="J67" s="73">
        <f t="shared" si="7"/>
        <v>273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4004.28</v>
      </c>
      <c r="V67" s="73">
        <f t="shared" si="9"/>
        <v>882</v>
      </c>
      <c r="W67" s="60">
        <f t="shared" si="5"/>
        <v>0</v>
      </c>
    </row>
    <row r="68" spans="2:23" x14ac:dyDescent="0.25">
      <c r="B68" s="133">
        <v>4.54</v>
      </c>
      <c r="C68" s="15"/>
      <c r="D68" s="889">
        <f t="shared" si="0"/>
        <v>0</v>
      </c>
      <c r="E68" s="907"/>
      <c r="F68" s="889">
        <f t="shared" si="10"/>
        <v>0</v>
      </c>
      <c r="G68" s="891"/>
      <c r="H68" s="892"/>
      <c r="I68" s="908">
        <f t="shared" si="6"/>
        <v>1239.4200000000019</v>
      </c>
      <c r="J68" s="73">
        <f t="shared" si="7"/>
        <v>273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4004.28</v>
      </c>
      <c r="V68" s="73">
        <f t="shared" si="9"/>
        <v>882</v>
      </c>
      <c r="W68" s="60">
        <f t="shared" si="5"/>
        <v>0</v>
      </c>
    </row>
    <row r="69" spans="2:23" x14ac:dyDescent="0.25">
      <c r="B69" s="133">
        <v>4.54</v>
      </c>
      <c r="C69" s="15"/>
      <c r="D69" s="889">
        <f t="shared" si="0"/>
        <v>0</v>
      </c>
      <c r="E69" s="907"/>
      <c r="F69" s="889">
        <f t="shared" si="10"/>
        <v>0</v>
      </c>
      <c r="G69" s="891"/>
      <c r="H69" s="892"/>
      <c r="I69" s="908">
        <f t="shared" si="6"/>
        <v>1239.4200000000019</v>
      </c>
      <c r="J69" s="73">
        <f t="shared" si="7"/>
        <v>273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4004.28</v>
      </c>
      <c r="V69" s="73">
        <f t="shared" si="9"/>
        <v>882</v>
      </c>
      <c r="W69" s="60">
        <f t="shared" si="5"/>
        <v>0</v>
      </c>
    </row>
    <row r="70" spans="2:23" x14ac:dyDescent="0.25">
      <c r="B70" s="133">
        <v>4.54</v>
      </c>
      <c r="C70" s="15"/>
      <c r="D70" s="889">
        <f t="shared" si="0"/>
        <v>0</v>
      </c>
      <c r="E70" s="907"/>
      <c r="F70" s="889">
        <f t="shared" si="10"/>
        <v>0</v>
      </c>
      <c r="G70" s="891"/>
      <c r="H70" s="892"/>
      <c r="I70" s="908">
        <f t="shared" si="6"/>
        <v>1239.4200000000019</v>
      </c>
      <c r="J70" s="73">
        <f t="shared" si="7"/>
        <v>273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4004.28</v>
      </c>
      <c r="V70" s="73">
        <f t="shared" si="9"/>
        <v>882</v>
      </c>
      <c r="W70" s="60">
        <f t="shared" si="5"/>
        <v>0</v>
      </c>
    </row>
    <row r="71" spans="2:23" x14ac:dyDescent="0.25">
      <c r="B71" s="133">
        <v>4.54</v>
      </c>
      <c r="C71" s="15"/>
      <c r="D71" s="889">
        <f t="shared" si="0"/>
        <v>0</v>
      </c>
      <c r="E71" s="907"/>
      <c r="F71" s="889">
        <f t="shared" si="10"/>
        <v>0</v>
      </c>
      <c r="G71" s="891"/>
      <c r="H71" s="892"/>
      <c r="I71" s="908">
        <f t="shared" si="6"/>
        <v>1239.4200000000019</v>
      </c>
      <c r="J71" s="73">
        <f t="shared" si="7"/>
        <v>273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4004.28</v>
      </c>
      <c r="V71" s="73">
        <f t="shared" si="9"/>
        <v>882</v>
      </c>
      <c r="W71" s="60">
        <f t="shared" si="5"/>
        <v>0</v>
      </c>
    </row>
    <row r="72" spans="2:23" x14ac:dyDescent="0.25">
      <c r="B72" s="133">
        <v>4.54</v>
      </c>
      <c r="C72" s="15"/>
      <c r="D72" s="889">
        <f t="shared" si="0"/>
        <v>0</v>
      </c>
      <c r="E72" s="907"/>
      <c r="F72" s="889">
        <f t="shared" si="10"/>
        <v>0</v>
      </c>
      <c r="G72" s="891"/>
      <c r="H72" s="892"/>
      <c r="I72" s="908">
        <f t="shared" si="6"/>
        <v>1239.4200000000019</v>
      </c>
      <c r="J72" s="73">
        <f t="shared" si="7"/>
        <v>273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4004.28</v>
      </c>
      <c r="V72" s="73">
        <f t="shared" si="9"/>
        <v>882</v>
      </c>
      <c r="W72" s="60">
        <f t="shared" si="5"/>
        <v>0</v>
      </c>
    </row>
    <row r="73" spans="2:23" x14ac:dyDescent="0.25">
      <c r="B73" s="133">
        <v>4.54</v>
      </c>
      <c r="C73" s="15"/>
      <c r="D73" s="889">
        <f t="shared" ref="D73:D108" si="12">C73*B73</f>
        <v>0</v>
      </c>
      <c r="E73" s="907"/>
      <c r="F73" s="889">
        <f t="shared" si="10"/>
        <v>0</v>
      </c>
      <c r="G73" s="891"/>
      <c r="H73" s="892"/>
      <c r="I73" s="908">
        <f t="shared" si="6"/>
        <v>1239.4200000000019</v>
      </c>
      <c r="J73" s="73">
        <f t="shared" si="7"/>
        <v>273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4004.28</v>
      </c>
      <c r="V73" s="73">
        <f t="shared" si="9"/>
        <v>882</v>
      </c>
      <c r="W73" s="60">
        <f t="shared" si="5"/>
        <v>0</v>
      </c>
    </row>
    <row r="74" spans="2:23" x14ac:dyDescent="0.25">
      <c r="B74" s="133">
        <v>4.54</v>
      </c>
      <c r="C74" s="15"/>
      <c r="D74" s="889">
        <f t="shared" si="12"/>
        <v>0</v>
      </c>
      <c r="E74" s="907"/>
      <c r="F74" s="889">
        <f t="shared" si="10"/>
        <v>0</v>
      </c>
      <c r="G74" s="891"/>
      <c r="H74" s="892"/>
      <c r="I74" s="908">
        <f t="shared" si="6"/>
        <v>1239.4200000000019</v>
      </c>
      <c r="J74" s="73">
        <f t="shared" si="7"/>
        <v>273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4004.28</v>
      </c>
      <c r="V74" s="73">
        <f t="shared" si="9"/>
        <v>882</v>
      </c>
      <c r="W74" s="60">
        <f t="shared" si="5"/>
        <v>0</v>
      </c>
    </row>
    <row r="75" spans="2:23" x14ac:dyDescent="0.25">
      <c r="B75" s="133">
        <v>4.54</v>
      </c>
      <c r="C75" s="15"/>
      <c r="D75" s="889">
        <f t="shared" si="12"/>
        <v>0</v>
      </c>
      <c r="E75" s="907"/>
      <c r="F75" s="889">
        <f t="shared" si="10"/>
        <v>0</v>
      </c>
      <c r="G75" s="891"/>
      <c r="H75" s="892"/>
      <c r="I75" s="908">
        <f t="shared" ref="I75:I107" si="14">I74-F75</f>
        <v>1239.4200000000019</v>
      </c>
      <c r="J75" s="73">
        <f t="shared" ref="J75:J106" si="15">J74-C75</f>
        <v>273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4004.28</v>
      </c>
      <c r="V75" s="73">
        <f t="shared" ref="V75:V106" si="17">V74-O75</f>
        <v>882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69">
        <f t="shared" si="10"/>
        <v>0</v>
      </c>
      <c r="G76" s="70"/>
      <c r="H76" s="71"/>
      <c r="I76" s="190">
        <f t="shared" si="14"/>
        <v>1239.4200000000019</v>
      </c>
      <c r="J76" s="73">
        <f t="shared" si="15"/>
        <v>273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4004.28</v>
      </c>
      <c r="V76" s="73">
        <f t="shared" si="17"/>
        <v>882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69">
        <f t="shared" si="10"/>
        <v>0</v>
      </c>
      <c r="G77" s="70"/>
      <c r="H77" s="71"/>
      <c r="I77" s="190">
        <f t="shared" si="14"/>
        <v>1239.4200000000019</v>
      </c>
      <c r="J77" s="73">
        <f t="shared" si="15"/>
        <v>273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4004.28</v>
      </c>
      <c r="V77" s="73">
        <f t="shared" si="17"/>
        <v>882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1239.4200000000019</v>
      </c>
      <c r="J78" s="73">
        <f t="shared" si="15"/>
        <v>273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4004.28</v>
      </c>
      <c r="V78" s="73">
        <f t="shared" si="17"/>
        <v>882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1239.4200000000019</v>
      </c>
      <c r="J79" s="73">
        <f t="shared" si="15"/>
        <v>273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4004.28</v>
      </c>
      <c r="V79" s="73">
        <f t="shared" si="17"/>
        <v>882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1239.4200000000019</v>
      </c>
      <c r="J80" s="73">
        <f t="shared" si="15"/>
        <v>273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4004.28</v>
      </c>
      <c r="V80" s="73">
        <f t="shared" si="17"/>
        <v>882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1239.4200000000019</v>
      </c>
      <c r="J81" s="73">
        <f t="shared" si="15"/>
        <v>273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4004.28</v>
      </c>
      <c r="V81" s="73">
        <f t="shared" si="17"/>
        <v>882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1239.4200000000019</v>
      </c>
      <c r="J82" s="73">
        <f t="shared" si="15"/>
        <v>273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4004.28</v>
      </c>
      <c r="V82" s="73">
        <f t="shared" si="17"/>
        <v>882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1239.4200000000019</v>
      </c>
      <c r="J83" s="73">
        <f t="shared" si="15"/>
        <v>273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4004.28</v>
      </c>
      <c r="V83" s="73">
        <f t="shared" si="17"/>
        <v>882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1239.4200000000019</v>
      </c>
      <c r="J84" s="73">
        <f t="shared" si="15"/>
        <v>273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4004.28</v>
      </c>
      <c r="V84" s="73">
        <f t="shared" si="17"/>
        <v>882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1239.4200000000019</v>
      </c>
      <c r="J85" s="73">
        <f t="shared" si="15"/>
        <v>273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4004.28</v>
      </c>
      <c r="V85" s="73">
        <f t="shared" si="17"/>
        <v>882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1239.4200000000019</v>
      </c>
      <c r="J86" s="73">
        <f t="shared" si="15"/>
        <v>273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4004.28</v>
      </c>
      <c r="V86" s="73">
        <f t="shared" si="17"/>
        <v>882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1239.4200000000019</v>
      </c>
      <c r="J87" s="73">
        <f t="shared" si="15"/>
        <v>273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4004.28</v>
      </c>
      <c r="V87" s="73">
        <f t="shared" si="17"/>
        <v>882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1239.4200000000019</v>
      </c>
      <c r="J88" s="73">
        <f t="shared" si="15"/>
        <v>273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4004.28</v>
      </c>
      <c r="V88" s="73">
        <f t="shared" si="17"/>
        <v>882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1239.4200000000019</v>
      </c>
      <c r="J89" s="73">
        <f t="shared" si="15"/>
        <v>273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4004.28</v>
      </c>
      <c r="V89" s="73">
        <f t="shared" si="17"/>
        <v>882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1239.4200000000019</v>
      </c>
      <c r="J90" s="73">
        <f t="shared" si="15"/>
        <v>273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4004.28</v>
      </c>
      <c r="V90" s="73">
        <f t="shared" si="17"/>
        <v>882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1239.4200000000019</v>
      </c>
      <c r="J91" s="73">
        <f t="shared" si="15"/>
        <v>273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4004.28</v>
      </c>
      <c r="V91" s="73">
        <f t="shared" si="17"/>
        <v>882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1239.4200000000019</v>
      </c>
      <c r="J92" s="73">
        <f t="shared" si="15"/>
        <v>273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4004.28</v>
      </c>
      <c r="V92" s="73">
        <f t="shared" si="17"/>
        <v>882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1239.4200000000019</v>
      </c>
      <c r="J93" s="73">
        <f t="shared" si="15"/>
        <v>273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4004.28</v>
      </c>
      <c r="V93" s="73">
        <f t="shared" si="17"/>
        <v>882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1239.4200000000019</v>
      </c>
      <c r="J94" s="73">
        <f t="shared" si="15"/>
        <v>273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4004.28</v>
      </c>
      <c r="V94" s="73">
        <f t="shared" si="17"/>
        <v>882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1239.4200000000019</v>
      </c>
      <c r="J95" s="73">
        <f t="shared" si="15"/>
        <v>273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4004.28</v>
      </c>
      <c r="V95" s="73">
        <f t="shared" si="17"/>
        <v>882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1239.4200000000019</v>
      </c>
      <c r="J96" s="73">
        <f t="shared" si="15"/>
        <v>273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4004.28</v>
      </c>
      <c r="V96" s="73">
        <f t="shared" si="17"/>
        <v>882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1239.4200000000019</v>
      </c>
      <c r="J97" s="73">
        <f t="shared" si="15"/>
        <v>273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4004.28</v>
      </c>
      <c r="V97" s="73">
        <f t="shared" si="17"/>
        <v>882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1239.4200000000019</v>
      </c>
      <c r="J98" s="73">
        <f t="shared" si="15"/>
        <v>273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4004.28</v>
      </c>
      <c r="V98" s="73">
        <f t="shared" si="17"/>
        <v>882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1239.4200000000019</v>
      </c>
      <c r="J99" s="73">
        <f t="shared" si="15"/>
        <v>273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4004.28</v>
      </c>
      <c r="V99" s="73">
        <f t="shared" si="17"/>
        <v>882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1239.4200000000019</v>
      </c>
      <c r="J100" s="73">
        <f t="shared" si="15"/>
        <v>273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4004.28</v>
      </c>
      <c r="V100" s="73">
        <f t="shared" si="17"/>
        <v>882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1239.4200000000019</v>
      </c>
      <c r="J101" s="73">
        <f t="shared" si="15"/>
        <v>273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4004.28</v>
      </c>
      <c r="V101" s="73">
        <f t="shared" si="17"/>
        <v>882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1239.4200000000019</v>
      </c>
      <c r="J102" s="73">
        <f t="shared" si="15"/>
        <v>273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4004.28</v>
      </c>
      <c r="V102" s="73">
        <f t="shared" si="17"/>
        <v>882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1239.4200000000019</v>
      </c>
      <c r="J103" s="73">
        <f t="shared" si="15"/>
        <v>273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4004.28</v>
      </c>
      <c r="V103" s="73">
        <f t="shared" si="17"/>
        <v>882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1239.4200000000019</v>
      </c>
      <c r="J104" s="73">
        <f t="shared" si="15"/>
        <v>273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4004.28</v>
      </c>
      <c r="V104" s="73">
        <f t="shared" si="17"/>
        <v>882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1239.4200000000019</v>
      </c>
      <c r="J105" s="73">
        <f t="shared" si="15"/>
        <v>273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4004.28</v>
      </c>
      <c r="V105" s="73">
        <f t="shared" si="17"/>
        <v>882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1239.4200000000019</v>
      </c>
      <c r="J106" s="73">
        <f t="shared" si="15"/>
        <v>273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4004.28</v>
      </c>
      <c r="V106" s="73">
        <f t="shared" si="17"/>
        <v>882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1239.4200000000019</v>
      </c>
      <c r="J107" s="73">
        <f>J83-C107</f>
        <v>273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4004.28</v>
      </c>
      <c r="V107" s="73">
        <f>V83-O107</f>
        <v>882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724</v>
      </c>
      <c r="D109" s="6">
        <f>SUM(D9:D108)</f>
        <v>3286.9599999999991</v>
      </c>
      <c r="E109" s="13"/>
      <c r="F109" s="6">
        <f>SUM(F9:F108)</f>
        <v>3286.9599999999991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273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882</v>
      </c>
      <c r="Q111" s="40"/>
      <c r="R111" s="6"/>
      <c r="S111" s="31"/>
      <c r="T111" s="17"/>
      <c r="U111" s="132"/>
      <c r="V111" s="73"/>
    </row>
    <row r="112" spans="2:23" x14ac:dyDescent="0.25">
      <c r="C112" s="1169" t="s">
        <v>19</v>
      </c>
      <c r="D112" s="1170"/>
      <c r="E112" s="39">
        <f>E4+E5-F109+E6+E7</f>
        <v>1239.4200000000012</v>
      </c>
      <c r="F112" s="6"/>
      <c r="G112" s="6"/>
      <c r="H112" s="17"/>
      <c r="I112" s="132"/>
      <c r="J112" s="73"/>
      <c r="O112" s="1169" t="s">
        <v>19</v>
      </c>
      <c r="P112" s="1170"/>
      <c r="Q112" s="39">
        <f>Q4+Q5-R109+Q6+Q7</f>
        <v>4004.28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19" t="s">
        <v>332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27" t="s">
        <v>52</v>
      </c>
      <c r="B5" s="1171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4805.5</v>
      </c>
      <c r="H5" s="138">
        <f>E4+E5-G5+E6+E7</f>
        <v>243.18000000000029</v>
      </c>
    </row>
    <row r="6" spans="1:9" ht="15.75" thickBot="1" x14ac:dyDescent="0.3">
      <c r="A6" s="1127"/>
      <c r="B6" s="1171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172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3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8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242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248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276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287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295</v>
      </c>
      <c r="H19" s="331">
        <v>78</v>
      </c>
      <c r="I19" s="105">
        <f t="shared" si="2"/>
        <v>446.99000000000075</v>
      </c>
    </row>
    <row r="20" spans="2:9" x14ac:dyDescent="0.25">
      <c r="B20" s="869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313</v>
      </c>
      <c r="H20" s="331">
        <v>78</v>
      </c>
      <c r="I20" s="870">
        <f t="shared" si="2"/>
        <v>243.18000000000075</v>
      </c>
    </row>
    <row r="21" spans="2:9" x14ac:dyDescent="0.25">
      <c r="B21" s="568">
        <f t="shared" si="1"/>
        <v>10</v>
      </c>
      <c r="C21" s="15"/>
      <c r="D21" s="774"/>
      <c r="E21" s="773"/>
      <c r="F21" s="541">
        <f t="shared" si="0"/>
        <v>0</v>
      </c>
      <c r="G21" s="330"/>
      <c r="H21" s="331"/>
      <c r="I21" s="105">
        <f t="shared" si="2"/>
        <v>243.18000000000075</v>
      </c>
    </row>
    <row r="22" spans="2:9" x14ac:dyDescent="0.25">
      <c r="B22" s="568">
        <f t="shared" si="1"/>
        <v>10</v>
      </c>
      <c r="C22" s="15"/>
      <c r="D22" s="774"/>
      <c r="E22" s="773"/>
      <c r="F22" s="541">
        <f t="shared" si="0"/>
        <v>0</v>
      </c>
      <c r="G22" s="330"/>
      <c r="H22" s="331"/>
      <c r="I22" s="105">
        <f t="shared" si="2"/>
        <v>243.18000000000075</v>
      </c>
    </row>
    <row r="23" spans="2:9" x14ac:dyDescent="0.25">
      <c r="B23" s="568">
        <f t="shared" si="1"/>
        <v>10</v>
      </c>
      <c r="C23" s="15"/>
      <c r="D23" s="774"/>
      <c r="E23" s="773"/>
      <c r="F23" s="541">
        <f t="shared" si="0"/>
        <v>0</v>
      </c>
      <c r="G23" s="330"/>
      <c r="H23" s="331"/>
      <c r="I23" s="105">
        <f t="shared" si="2"/>
        <v>243.18000000000075</v>
      </c>
    </row>
    <row r="24" spans="2:9" x14ac:dyDescent="0.25">
      <c r="B24" s="568">
        <f t="shared" si="1"/>
        <v>10</v>
      </c>
      <c r="C24" s="15"/>
      <c r="D24" s="774"/>
      <c r="E24" s="773"/>
      <c r="F24" s="541">
        <f t="shared" si="0"/>
        <v>0</v>
      </c>
      <c r="G24" s="330"/>
      <c r="H24" s="331"/>
      <c r="I24" s="105">
        <f t="shared" si="2"/>
        <v>243.18000000000075</v>
      </c>
    </row>
    <row r="25" spans="2:9" x14ac:dyDescent="0.25">
      <c r="B25" s="568">
        <f t="shared" si="1"/>
        <v>10</v>
      </c>
      <c r="C25" s="15"/>
      <c r="D25" s="774"/>
      <c r="E25" s="773"/>
      <c r="F25" s="541">
        <f t="shared" si="0"/>
        <v>0</v>
      </c>
      <c r="G25" s="330"/>
      <c r="H25" s="331"/>
      <c r="I25" s="105">
        <f t="shared" si="2"/>
        <v>243.18000000000075</v>
      </c>
    </row>
    <row r="26" spans="2:9" x14ac:dyDescent="0.25">
      <c r="B26" s="568">
        <f t="shared" si="1"/>
        <v>10</v>
      </c>
      <c r="C26" s="15"/>
      <c r="D26" s="774"/>
      <c r="E26" s="773"/>
      <c r="F26" s="541">
        <f t="shared" si="0"/>
        <v>0</v>
      </c>
      <c r="G26" s="330"/>
      <c r="H26" s="331"/>
      <c r="I26" s="105">
        <f t="shared" si="2"/>
        <v>243.18000000000075</v>
      </c>
    </row>
    <row r="27" spans="2:9" x14ac:dyDescent="0.25">
      <c r="B27" s="568">
        <f t="shared" si="1"/>
        <v>10</v>
      </c>
      <c r="C27" s="15"/>
      <c r="D27" s="774"/>
      <c r="E27" s="773"/>
      <c r="F27" s="541">
        <f t="shared" si="0"/>
        <v>0</v>
      </c>
      <c r="G27" s="330"/>
      <c r="H27" s="331"/>
      <c r="I27" s="105">
        <f t="shared" si="2"/>
        <v>243.18000000000075</v>
      </c>
    </row>
    <row r="28" spans="2:9" x14ac:dyDescent="0.25">
      <c r="B28" s="568">
        <f t="shared" si="1"/>
        <v>10</v>
      </c>
      <c r="C28" s="15"/>
      <c r="D28" s="541"/>
      <c r="E28" s="773"/>
      <c r="F28" s="541">
        <f t="shared" si="0"/>
        <v>0</v>
      </c>
      <c r="G28" s="330"/>
      <c r="H28" s="331"/>
      <c r="I28" s="105">
        <f t="shared" si="2"/>
        <v>243.18000000000075</v>
      </c>
    </row>
    <row r="29" spans="2:9" x14ac:dyDescent="0.25">
      <c r="B29" s="568">
        <f t="shared" si="1"/>
        <v>10</v>
      </c>
      <c r="C29" s="15"/>
      <c r="D29" s="541"/>
      <c r="E29" s="773"/>
      <c r="F29" s="541">
        <f t="shared" si="0"/>
        <v>0</v>
      </c>
      <c r="G29" s="330"/>
      <c r="H29" s="331"/>
      <c r="I29" s="105">
        <f t="shared" si="2"/>
        <v>243.18000000000075</v>
      </c>
    </row>
    <row r="30" spans="2:9" ht="15.75" thickBot="1" x14ac:dyDescent="0.3">
      <c r="B30" s="568">
        <f t="shared" si="1"/>
        <v>10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69" t="s">
        <v>19</v>
      </c>
      <c r="D34" s="117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xSplit="1" ySplit="8" topLeftCell="T9" activePane="bottomRight" state="frozen"/>
      <selection pane="topRight" activeCell="B1" sqref="B1"/>
      <selection pane="bottomLeft" activeCell="A9" sqref="A9"/>
      <selection pane="bottomRight" activeCell="W17" sqref="W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19" t="s">
        <v>329</v>
      </c>
      <c r="B1" s="1119"/>
      <c r="C1" s="1119"/>
      <c r="D1" s="1119"/>
      <c r="E1" s="1119"/>
      <c r="F1" s="1119"/>
      <c r="G1" s="1119"/>
      <c r="H1" s="11">
        <v>1</v>
      </c>
      <c r="K1" s="1119" t="str">
        <f>A1</f>
        <v>INVENTARIO    DEL MES DE   OCTUBRE    2022</v>
      </c>
      <c r="L1" s="1119"/>
      <c r="M1" s="1119"/>
      <c r="N1" s="1119"/>
      <c r="O1" s="1119"/>
      <c r="P1" s="1119"/>
      <c r="Q1" s="1119"/>
      <c r="R1" s="11">
        <v>2</v>
      </c>
      <c r="U1" s="1119" t="str">
        <f>A1</f>
        <v>INVENTARIO    DEL MES DE   OCTUBRE    2022</v>
      </c>
      <c r="V1" s="1119"/>
      <c r="W1" s="1119"/>
      <c r="X1" s="1119"/>
      <c r="Y1" s="1119"/>
      <c r="Z1" s="1119"/>
      <c r="AA1" s="111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132" t="s">
        <v>64</v>
      </c>
      <c r="B5" s="1176" t="s">
        <v>69</v>
      </c>
      <c r="C5" s="392">
        <v>85</v>
      </c>
      <c r="D5" s="134">
        <v>44769</v>
      </c>
      <c r="E5" s="208">
        <v>100</v>
      </c>
      <c r="F5" s="62">
        <v>10</v>
      </c>
      <c r="G5" s="5"/>
      <c r="K5" s="1132" t="s">
        <v>64</v>
      </c>
      <c r="L5" s="1176" t="s">
        <v>69</v>
      </c>
      <c r="M5" s="392">
        <v>85</v>
      </c>
      <c r="N5" s="134">
        <v>44862</v>
      </c>
      <c r="O5" s="887">
        <v>150</v>
      </c>
      <c r="P5" s="910">
        <v>15</v>
      </c>
      <c r="Q5" s="5"/>
      <c r="U5" s="1159" t="s">
        <v>211</v>
      </c>
      <c r="V5" s="1174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132"/>
      <c r="B6" s="1176"/>
      <c r="C6" s="12"/>
      <c r="D6" s="12"/>
      <c r="E6" s="564">
        <v>90</v>
      </c>
      <c r="F6" s="144">
        <v>9</v>
      </c>
      <c r="G6" s="47">
        <f>F78</f>
        <v>320</v>
      </c>
      <c r="H6" s="7">
        <f>E6-G6+E7+E5-G5+E4</f>
        <v>20</v>
      </c>
      <c r="K6" s="1132"/>
      <c r="L6" s="1176"/>
      <c r="M6" s="12"/>
      <c r="N6" s="12"/>
      <c r="O6" s="564"/>
      <c r="P6" s="144"/>
      <c r="Q6" s="47">
        <f>P78</f>
        <v>0</v>
      </c>
      <c r="R6" s="7">
        <f>O6-Q6+O7+O5-Q5+O4</f>
        <v>150</v>
      </c>
      <c r="U6" s="1159"/>
      <c r="V6" s="1175"/>
      <c r="W6" s="392">
        <v>95</v>
      </c>
      <c r="X6" s="134">
        <v>44862</v>
      </c>
      <c r="Y6" s="208">
        <v>100</v>
      </c>
      <c r="Z6" s="62">
        <v>10</v>
      </c>
      <c r="AA6" s="47">
        <f>Z78</f>
        <v>30</v>
      </c>
      <c r="AB6" s="7">
        <f>Y6-AA6+Y7+Y5-AA5+Y4</f>
        <v>220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2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286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15</v>
      </c>
      <c r="M10" s="73"/>
      <c r="N10" s="69"/>
      <c r="O10" s="202"/>
      <c r="P10" s="69">
        <f t="shared" ref="P10:P73" si="3">N10</f>
        <v>0</v>
      </c>
      <c r="Q10" s="70"/>
      <c r="R10" s="71"/>
      <c r="S10" s="105">
        <f>S9-P10</f>
        <v>150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316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15</v>
      </c>
      <c r="M11" s="62"/>
      <c r="N11" s="69"/>
      <c r="O11" s="202"/>
      <c r="P11" s="69">
        <f t="shared" si="3"/>
        <v>0</v>
      </c>
      <c r="Q11" s="70"/>
      <c r="R11" s="71"/>
      <c r="S11" s="105">
        <f t="shared" ref="S11:S74" si="6">S10-P11</f>
        <v>150</v>
      </c>
      <c r="U11" s="182"/>
      <c r="V11" s="871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320</v>
      </c>
      <c r="AB11" s="71">
        <v>115</v>
      </c>
      <c r="AC11" s="870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15</v>
      </c>
      <c r="M12" s="62"/>
      <c r="N12" s="69"/>
      <c r="O12" s="202"/>
      <c r="P12" s="69">
        <f t="shared" si="3"/>
        <v>0</v>
      </c>
      <c r="Q12" s="70"/>
      <c r="R12" s="71"/>
      <c r="S12" s="105">
        <f t="shared" si="6"/>
        <v>150</v>
      </c>
      <c r="U12" s="182"/>
      <c r="V12" s="83">
        <f t="shared" si="4"/>
        <v>22</v>
      </c>
      <c r="W12" s="15"/>
      <c r="X12" s="69"/>
      <c r="Y12" s="202"/>
      <c r="Z12" s="69">
        <f>X12</f>
        <v>0</v>
      </c>
      <c r="AA12" s="70"/>
      <c r="AB12" s="71"/>
      <c r="AC12" s="105">
        <f t="shared" si="7"/>
        <v>220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15</v>
      </c>
      <c r="M13" s="62"/>
      <c r="N13" s="69"/>
      <c r="O13" s="202"/>
      <c r="P13" s="69">
        <f t="shared" si="3"/>
        <v>0</v>
      </c>
      <c r="Q13" s="70"/>
      <c r="R13" s="71"/>
      <c r="S13" s="105">
        <f t="shared" si="6"/>
        <v>150</v>
      </c>
      <c r="U13" s="82" t="s">
        <v>33</v>
      </c>
      <c r="V13" s="83">
        <f t="shared" si="4"/>
        <v>22</v>
      </c>
      <c r="W13" s="15"/>
      <c r="X13" s="69"/>
      <c r="Y13" s="202"/>
      <c r="Z13" s="69">
        <f>X13</f>
        <v>0</v>
      </c>
      <c r="AA13" s="70"/>
      <c r="AB13" s="71"/>
      <c r="AC13" s="105">
        <f t="shared" si="7"/>
        <v>220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15</v>
      </c>
      <c r="M14" s="62"/>
      <c r="N14" s="69"/>
      <c r="O14" s="202"/>
      <c r="P14" s="69">
        <f t="shared" si="3"/>
        <v>0</v>
      </c>
      <c r="Q14" s="70"/>
      <c r="R14" s="71"/>
      <c r="S14" s="105">
        <f t="shared" si="6"/>
        <v>150</v>
      </c>
      <c r="U14" s="73"/>
      <c r="V14" s="83">
        <f t="shared" si="4"/>
        <v>22</v>
      </c>
      <c r="W14" s="15"/>
      <c r="X14" s="69"/>
      <c r="Y14" s="202"/>
      <c r="Z14" s="69">
        <f t="shared" ref="Z14:Z76" si="8">X14</f>
        <v>0</v>
      </c>
      <c r="AA14" s="70"/>
      <c r="AB14" s="71"/>
      <c r="AC14" s="105">
        <f t="shared" si="7"/>
        <v>220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15</v>
      </c>
      <c r="M15" s="62"/>
      <c r="N15" s="69"/>
      <c r="O15" s="202"/>
      <c r="P15" s="69">
        <f t="shared" si="3"/>
        <v>0</v>
      </c>
      <c r="Q15" s="70"/>
      <c r="R15" s="71"/>
      <c r="S15" s="105">
        <f t="shared" si="6"/>
        <v>150</v>
      </c>
      <c r="U15" s="73" t="s">
        <v>22</v>
      </c>
      <c r="V15" s="83">
        <f t="shared" si="4"/>
        <v>22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7"/>
        <v>220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15</v>
      </c>
      <c r="M16" s="73"/>
      <c r="N16" s="69"/>
      <c r="O16" s="202"/>
      <c r="P16" s="69">
        <f t="shared" si="3"/>
        <v>0</v>
      </c>
      <c r="Q16" s="70"/>
      <c r="R16" s="71"/>
      <c r="S16" s="105">
        <f t="shared" si="6"/>
        <v>150</v>
      </c>
      <c r="V16" s="83">
        <f t="shared" si="4"/>
        <v>22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7"/>
        <v>220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15</v>
      </c>
      <c r="M17" s="73"/>
      <c r="N17" s="69"/>
      <c r="O17" s="202"/>
      <c r="P17" s="69">
        <f t="shared" si="3"/>
        <v>0</v>
      </c>
      <c r="Q17" s="70"/>
      <c r="R17" s="71"/>
      <c r="S17" s="105">
        <f t="shared" si="6"/>
        <v>150</v>
      </c>
      <c r="V17" s="83">
        <f t="shared" si="4"/>
        <v>22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7"/>
        <v>220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15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150</v>
      </c>
      <c r="U18" s="122"/>
      <c r="V18" s="83">
        <f t="shared" si="4"/>
        <v>22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7"/>
        <v>220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15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150</v>
      </c>
      <c r="U19" s="122"/>
      <c r="V19" s="83">
        <f t="shared" si="4"/>
        <v>22</v>
      </c>
      <c r="W19" s="15"/>
      <c r="X19" s="541"/>
      <c r="Y19" s="761"/>
      <c r="Z19" s="541">
        <f t="shared" si="8"/>
        <v>0</v>
      </c>
      <c r="AA19" s="330"/>
      <c r="AB19" s="331"/>
      <c r="AC19" s="105">
        <f t="shared" si="7"/>
        <v>220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15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150</v>
      </c>
      <c r="U20" s="122"/>
      <c r="V20" s="83">
        <f t="shared" si="4"/>
        <v>22</v>
      </c>
      <c r="W20" s="15"/>
      <c r="X20" s="541"/>
      <c r="Y20" s="761"/>
      <c r="Z20" s="541">
        <f t="shared" si="8"/>
        <v>0</v>
      </c>
      <c r="AA20" s="330"/>
      <c r="AB20" s="331"/>
      <c r="AC20" s="105">
        <f t="shared" si="7"/>
        <v>220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15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150</v>
      </c>
      <c r="U21" s="122"/>
      <c r="V21" s="83">
        <f t="shared" si="4"/>
        <v>22</v>
      </c>
      <c r="W21" s="15"/>
      <c r="X21" s="541"/>
      <c r="Y21" s="761"/>
      <c r="Z21" s="541">
        <f t="shared" si="8"/>
        <v>0</v>
      </c>
      <c r="AA21" s="330"/>
      <c r="AB21" s="331"/>
      <c r="AC21" s="105">
        <f t="shared" si="7"/>
        <v>220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15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150</v>
      </c>
      <c r="U22" s="122"/>
      <c r="V22" s="233">
        <f t="shared" si="4"/>
        <v>22</v>
      </c>
      <c r="W22" s="15"/>
      <c r="X22" s="541"/>
      <c r="Y22" s="761"/>
      <c r="Z22" s="541">
        <f t="shared" si="8"/>
        <v>0</v>
      </c>
      <c r="AA22" s="330"/>
      <c r="AB22" s="331"/>
      <c r="AC22" s="105">
        <f t="shared" si="7"/>
        <v>220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15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150</v>
      </c>
      <c r="U23" s="123"/>
      <c r="V23" s="233">
        <f t="shared" si="4"/>
        <v>22</v>
      </c>
      <c r="W23" s="15"/>
      <c r="X23" s="541"/>
      <c r="Y23" s="761"/>
      <c r="Z23" s="541">
        <f t="shared" si="8"/>
        <v>0</v>
      </c>
      <c r="AA23" s="330"/>
      <c r="AB23" s="331"/>
      <c r="AC23" s="105">
        <f t="shared" si="7"/>
        <v>220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222</v>
      </c>
      <c r="H24" s="331">
        <v>100</v>
      </c>
      <c r="I24" s="105">
        <f t="shared" si="5"/>
        <v>160</v>
      </c>
      <c r="K24" s="122"/>
      <c r="L24" s="233">
        <f t="shared" si="2"/>
        <v>15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150</v>
      </c>
      <c r="U24" s="122"/>
      <c r="V24" s="233">
        <f t="shared" si="4"/>
        <v>22</v>
      </c>
      <c r="W24" s="15"/>
      <c r="X24" s="541"/>
      <c r="Y24" s="761"/>
      <c r="Z24" s="541">
        <f t="shared" si="8"/>
        <v>0</v>
      </c>
      <c r="AA24" s="330"/>
      <c r="AB24" s="331"/>
      <c r="AC24" s="105">
        <f t="shared" si="7"/>
        <v>220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224</v>
      </c>
      <c r="H25" s="331">
        <v>100</v>
      </c>
      <c r="I25" s="105">
        <f t="shared" si="5"/>
        <v>150</v>
      </c>
      <c r="K25" s="122"/>
      <c r="L25" s="233">
        <f t="shared" si="2"/>
        <v>15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150</v>
      </c>
      <c r="U25" s="122"/>
      <c r="V25" s="233">
        <f t="shared" si="4"/>
        <v>22</v>
      </c>
      <c r="W25" s="15"/>
      <c r="X25" s="541"/>
      <c r="Y25" s="761"/>
      <c r="Z25" s="541">
        <f t="shared" si="8"/>
        <v>0</v>
      </c>
      <c r="AA25" s="330"/>
      <c r="AB25" s="331"/>
      <c r="AC25" s="105">
        <f t="shared" si="7"/>
        <v>220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228</v>
      </c>
      <c r="H26" s="331">
        <v>100</v>
      </c>
      <c r="I26" s="105">
        <f t="shared" si="5"/>
        <v>100</v>
      </c>
      <c r="K26" s="122"/>
      <c r="L26" s="182">
        <f t="shared" si="2"/>
        <v>15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150</v>
      </c>
      <c r="U26" s="122"/>
      <c r="V26" s="182">
        <f t="shared" si="4"/>
        <v>22</v>
      </c>
      <c r="W26" s="15"/>
      <c r="X26" s="541"/>
      <c r="Y26" s="761"/>
      <c r="Z26" s="541">
        <f t="shared" si="8"/>
        <v>0</v>
      </c>
      <c r="AA26" s="330"/>
      <c r="AB26" s="331"/>
      <c r="AC26" s="105">
        <f t="shared" si="7"/>
        <v>220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232</v>
      </c>
      <c r="H27" s="331">
        <v>100</v>
      </c>
      <c r="I27" s="105">
        <f t="shared" si="5"/>
        <v>90</v>
      </c>
      <c r="K27" s="122"/>
      <c r="L27" s="233">
        <f t="shared" si="2"/>
        <v>15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150</v>
      </c>
      <c r="U27" s="122"/>
      <c r="V27" s="233">
        <f t="shared" si="4"/>
        <v>22</v>
      </c>
      <c r="W27" s="15"/>
      <c r="X27" s="541"/>
      <c r="Y27" s="761"/>
      <c r="Z27" s="541">
        <f t="shared" si="8"/>
        <v>0</v>
      </c>
      <c r="AA27" s="330"/>
      <c r="AB27" s="331"/>
      <c r="AC27" s="105">
        <f t="shared" si="7"/>
        <v>220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242</v>
      </c>
      <c r="H28" s="331">
        <v>100</v>
      </c>
      <c r="I28" s="105">
        <f t="shared" si="5"/>
        <v>70</v>
      </c>
      <c r="K28" s="122"/>
      <c r="L28" s="182">
        <f t="shared" si="2"/>
        <v>15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150</v>
      </c>
      <c r="U28" s="122"/>
      <c r="V28" s="182">
        <f t="shared" si="4"/>
        <v>22</v>
      </c>
      <c r="W28" s="15"/>
      <c r="X28" s="541"/>
      <c r="Y28" s="761"/>
      <c r="Z28" s="541">
        <f t="shared" si="8"/>
        <v>0</v>
      </c>
      <c r="AA28" s="330"/>
      <c r="AB28" s="331"/>
      <c r="AC28" s="105">
        <f t="shared" si="7"/>
        <v>220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266</v>
      </c>
      <c r="H29" s="331">
        <v>100</v>
      </c>
      <c r="I29" s="105">
        <f t="shared" si="5"/>
        <v>60</v>
      </c>
      <c r="K29" s="122"/>
      <c r="L29" s="233">
        <f t="shared" si="2"/>
        <v>15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150</v>
      </c>
      <c r="U29" s="122"/>
      <c r="V29" s="233">
        <f t="shared" si="4"/>
        <v>22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7"/>
        <v>220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267</v>
      </c>
      <c r="H30" s="331">
        <v>100</v>
      </c>
      <c r="I30" s="105">
        <f t="shared" si="5"/>
        <v>50</v>
      </c>
      <c r="K30" s="122"/>
      <c r="L30" s="233">
        <f t="shared" si="2"/>
        <v>15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150</v>
      </c>
      <c r="U30" s="122"/>
      <c r="V30" s="233">
        <f t="shared" si="4"/>
        <v>22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7"/>
        <v>220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276</v>
      </c>
      <c r="H31" s="331">
        <v>100</v>
      </c>
      <c r="I31" s="105">
        <f t="shared" si="5"/>
        <v>40</v>
      </c>
      <c r="K31" s="122"/>
      <c r="L31" s="233">
        <f t="shared" si="2"/>
        <v>15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150</v>
      </c>
      <c r="U31" s="122"/>
      <c r="V31" s="233">
        <f t="shared" si="4"/>
        <v>22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7"/>
        <v>220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286</v>
      </c>
      <c r="H32" s="331">
        <v>100</v>
      </c>
      <c r="I32" s="105">
        <f t="shared" si="5"/>
        <v>30</v>
      </c>
      <c r="K32" s="122"/>
      <c r="L32" s="233">
        <f t="shared" si="2"/>
        <v>15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150</v>
      </c>
      <c r="U32" s="122"/>
      <c r="V32" s="233">
        <f t="shared" si="4"/>
        <v>22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7"/>
        <v>220</v>
      </c>
    </row>
    <row r="33" spans="1:29" x14ac:dyDescent="0.25">
      <c r="A33" s="122"/>
      <c r="B33" s="909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320</v>
      </c>
      <c r="H33" s="331">
        <v>100</v>
      </c>
      <c r="I33" s="870">
        <f t="shared" si="5"/>
        <v>20</v>
      </c>
      <c r="K33" s="122"/>
      <c r="L33" s="233">
        <f t="shared" si="2"/>
        <v>15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150</v>
      </c>
      <c r="U33" s="122"/>
      <c r="V33" s="233">
        <f t="shared" si="4"/>
        <v>22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220</v>
      </c>
    </row>
    <row r="34" spans="1:29" x14ac:dyDescent="0.25">
      <c r="A34" s="122"/>
      <c r="B34" s="233">
        <f t="shared" si="0"/>
        <v>2</v>
      </c>
      <c r="C34" s="15"/>
      <c r="D34" s="541"/>
      <c r="E34" s="761"/>
      <c r="F34" s="541">
        <f t="shared" si="1"/>
        <v>0</v>
      </c>
      <c r="G34" s="330"/>
      <c r="H34" s="331"/>
      <c r="I34" s="105">
        <f t="shared" si="5"/>
        <v>20</v>
      </c>
      <c r="K34" s="122"/>
      <c r="L34" s="233">
        <f t="shared" si="2"/>
        <v>15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150</v>
      </c>
      <c r="U34" s="122"/>
      <c r="V34" s="233">
        <f t="shared" si="4"/>
        <v>22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220</v>
      </c>
    </row>
    <row r="35" spans="1:29" x14ac:dyDescent="0.25">
      <c r="A35" s="122"/>
      <c r="B35" s="233">
        <f t="shared" si="0"/>
        <v>2</v>
      </c>
      <c r="C35" s="15"/>
      <c r="D35" s="541"/>
      <c r="E35" s="761"/>
      <c r="F35" s="541">
        <f t="shared" si="1"/>
        <v>0</v>
      </c>
      <c r="G35" s="330"/>
      <c r="H35" s="331"/>
      <c r="I35" s="105">
        <f t="shared" si="5"/>
        <v>20</v>
      </c>
      <c r="K35" s="122"/>
      <c r="L35" s="233">
        <f t="shared" si="2"/>
        <v>15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150</v>
      </c>
      <c r="U35" s="122"/>
      <c r="V35" s="233">
        <f t="shared" si="4"/>
        <v>22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220</v>
      </c>
    </row>
    <row r="36" spans="1:29" x14ac:dyDescent="0.25">
      <c r="A36" s="122" t="s">
        <v>22</v>
      </c>
      <c r="B36" s="233">
        <f t="shared" si="0"/>
        <v>2</v>
      </c>
      <c r="C36" s="15"/>
      <c r="D36" s="541"/>
      <c r="E36" s="761"/>
      <c r="F36" s="541">
        <f t="shared" si="1"/>
        <v>0</v>
      </c>
      <c r="G36" s="330"/>
      <c r="H36" s="331"/>
      <c r="I36" s="105">
        <f t="shared" si="5"/>
        <v>20</v>
      </c>
      <c r="K36" s="122" t="s">
        <v>22</v>
      </c>
      <c r="L36" s="233">
        <f t="shared" si="2"/>
        <v>15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150</v>
      </c>
      <c r="U36" s="122" t="s">
        <v>22</v>
      </c>
      <c r="V36" s="233">
        <f t="shared" si="4"/>
        <v>22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220</v>
      </c>
    </row>
    <row r="37" spans="1:29" x14ac:dyDescent="0.25">
      <c r="A37" s="123"/>
      <c r="B37" s="233">
        <f t="shared" si="0"/>
        <v>2</v>
      </c>
      <c r="C37" s="15"/>
      <c r="D37" s="541"/>
      <c r="E37" s="761"/>
      <c r="F37" s="541">
        <f t="shared" si="1"/>
        <v>0</v>
      </c>
      <c r="G37" s="330"/>
      <c r="H37" s="331"/>
      <c r="I37" s="105">
        <f t="shared" si="5"/>
        <v>20</v>
      </c>
      <c r="K37" s="123"/>
      <c r="L37" s="233">
        <f t="shared" si="2"/>
        <v>15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150</v>
      </c>
      <c r="U37" s="123"/>
      <c r="V37" s="233">
        <f t="shared" si="4"/>
        <v>22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220</v>
      </c>
    </row>
    <row r="38" spans="1:29" x14ac:dyDescent="0.25">
      <c r="A38" s="122"/>
      <c r="B38" s="233">
        <f t="shared" si="0"/>
        <v>2</v>
      </c>
      <c r="C38" s="15"/>
      <c r="D38" s="541"/>
      <c r="E38" s="761"/>
      <c r="F38" s="541">
        <f t="shared" si="1"/>
        <v>0</v>
      </c>
      <c r="G38" s="330"/>
      <c r="H38" s="331"/>
      <c r="I38" s="105">
        <f t="shared" si="5"/>
        <v>20</v>
      </c>
      <c r="K38" s="122"/>
      <c r="L38" s="233">
        <f t="shared" si="2"/>
        <v>15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150</v>
      </c>
      <c r="U38" s="122"/>
      <c r="V38" s="233">
        <f t="shared" si="4"/>
        <v>22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220</v>
      </c>
    </row>
    <row r="39" spans="1:29" x14ac:dyDescent="0.25">
      <c r="A39" s="122"/>
      <c r="B39" s="83">
        <f t="shared" si="0"/>
        <v>2</v>
      </c>
      <c r="C39" s="15"/>
      <c r="D39" s="541"/>
      <c r="E39" s="761"/>
      <c r="F39" s="541">
        <f t="shared" si="1"/>
        <v>0</v>
      </c>
      <c r="G39" s="330"/>
      <c r="H39" s="331"/>
      <c r="I39" s="105">
        <f t="shared" si="5"/>
        <v>20</v>
      </c>
      <c r="K39" s="122"/>
      <c r="L39" s="83">
        <f t="shared" si="2"/>
        <v>15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150</v>
      </c>
      <c r="U39" s="122"/>
      <c r="V39" s="83">
        <f t="shared" si="4"/>
        <v>22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220</v>
      </c>
    </row>
    <row r="40" spans="1:29" x14ac:dyDescent="0.25">
      <c r="A40" s="122"/>
      <c r="B40" s="83">
        <f t="shared" si="0"/>
        <v>2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20</v>
      </c>
      <c r="K40" s="122"/>
      <c r="L40" s="83">
        <f t="shared" si="2"/>
        <v>15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150</v>
      </c>
      <c r="U40" s="122"/>
      <c r="V40" s="83">
        <f t="shared" si="4"/>
        <v>22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220</v>
      </c>
    </row>
    <row r="41" spans="1:29" x14ac:dyDescent="0.25">
      <c r="A41" s="122"/>
      <c r="B41" s="83">
        <f t="shared" si="0"/>
        <v>2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20</v>
      </c>
      <c r="K41" s="122"/>
      <c r="L41" s="83">
        <f t="shared" si="2"/>
        <v>15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150</v>
      </c>
      <c r="U41" s="122"/>
      <c r="V41" s="83">
        <f t="shared" si="4"/>
        <v>22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220</v>
      </c>
    </row>
    <row r="42" spans="1:29" x14ac:dyDescent="0.25">
      <c r="A42" s="122"/>
      <c r="B42" s="83">
        <f t="shared" si="0"/>
        <v>2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20</v>
      </c>
      <c r="K42" s="122"/>
      <c r="L42" s="83">
        <f t="shared" si="2"/>
        <v>15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150</v>
      </c>
      <c r="U42" s="122"/>
      <c r="V42" s="83">
        <f t="shared" si="4"/>
        <v>22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220</v>
      </c>
    </row>
    <row r="43" spans="1:29" x14ac:dyDescent="0.25">
      <c r="A43" s="122"/>
      <c r="B43" s="83">
        <f t="shared" si="0"/>
        <v>2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20</v>
      </c>
      <c r="K43" s="122"/>
      <c r="L43" s="83">
        <f t="shared" si="2"/>
        <v>15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150</v>
      </c>
      <c r="U43" s="122"/>
      <c r="V43" s="83">
        <f t="shared" si="4"/>
        <v>22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220</v>
      </c>
    </row>
    <row r="44" spans="1:29" x14ac:dyDescent="0.25">
      <c r="A44" s="122"/>
      <c r="B44" s="83">
        <f t="shared" si="0"/>
        <v>2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20</v>
      </c>
      <c r="K44" s="122"/>
      <c r="L44" s="83">
        <f t="shared" si="2"/>
        <v>15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150</v>
      </c>
      <c r="U44" s="122"/>
      <c r="V44" s="83">
        <f t="shared" si="4"/>
        <v>22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220</v>
      </c>
    </row>
    <row r="45" spans="1:29" x14ac:dyDescent="0.25">
      <c r="A45" s="122"/>
      <c r="B45" s="83">
        <f t="shared" si="0"/>
        <v>2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20</v>
      </c>
      <c r="K45" s="122"/>
      <c r="L45" s="83">
        <f t="shared" si="2"/>
        <v>15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150</v>
      </c>
      <c r="U45" s="122"/>
      <c r="V45" s="83">
        <f t="shared" si="4"/>
        <v>22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220</v>
      </c>
    </row>
    <row r="46" spans="1:29" x14ac:dyDescent="0.25">
      <c r="A46" s="122"/>
      <c r="B46" s="83">
        <f t="shared" si="0"/>
        <v>2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20</v>
      </c>
      <c r="K46" s="122"/>
      <c r="L46" s="83">
        <f t="shared" si="2"/>
        <v>15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150</v>
      </c>
      <c r="U46" s="122"/>
      <c r="V46" s="83">
        <f t="shared" si="4"/>
        <v>22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220</v>
      </c>
    </row>
    <row r="47" spans="1:29" x14ac:dyDescent="0.25">
      <c r="A47" s="122"/>
      <c r="B47" s="83">
        <f t="shared" si="0"/>
        <v>2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20</v>
      </c>
      <c r="K47" s="122"/>
      <c r="L47" s="83">
        <f t="shared" si="2"/>
        <v>15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150</v>
      </c>
      <c r="U47" s="122"/>
      <c r="V47" s="83">
        <f t="shared" si="4"/>
        <v>22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220</v>
      </c>
    </row>
    <row r="48" spans="1:29" x14ac:dyDescent="0.25">
      <c r="A48" s="122"/>
      <c r="B48" s="83">
        <f t="shared" si="0"/>
        <v>2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20</v>
      </c>
      <c r="K48" s="122"/>
      <c r="L48" s="83">
        <f t="shared" si="2"/>
        <v>15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150</v>
      </c>
      <c r="U48" s="122"/>
      <c r="V48" s="83">
        <f t="shared" si="4"/>
        <v>22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220</v>
      </c>
    </row>
    <row r="49" spans="1:29" x14ac:dyDescent="0.25">
      <c r="A49" s="122"/>
      <c r="B49" s="83">
        <f t="shared" si="0"/>
        <v>2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20</v>
      </c>
      <c r="K49" s="122"/>
      <c r="L49" s="83">
        <f t="shared" si="2"/>
        <v>15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150</v>
      </c>
      <c r="U49" s="122"/>
      <c r="V49" s="83">
        <f t="shared" si="4"/>
        <v>22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220</v>
      </c>
    </row>
    <row r="50" spans="1:29" x14ac:dyDescent="0.25">
      <c r="A50" s="122"/>
      <c r="B50" s="83">
        <f t="shared" si="0"/>
        <v>2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20</v>
      </c>
      <c r="K50" s="122"/>
      <c r="L50" s="83">
        <f t="shared" si="2"/>
        <v>15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150</v>
      </c>
      <c r="U50" s="122"/>
      <c r="V50" s="83">
        <f t="shared" si="4"/>
        <v>22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220</v>
      </c>
    </row>
    <row r="51" spans="1:29" x14ac:dyDescent="0.25">
      <c r="A51" s="122"/>
      <c r="B51" s="83">
        <f t="shared" si="0"/>
        <v>2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20</v>
      </c>
      <c r="K51" s="122"/>
      <c r="L51" s="83">
        <f t="shared" si="2"/>
        <v>15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150</v>
      </c>
      <c r="U51" s="122"/>
      <c r="V51" s="83">
        <f t="shared" si="4"/>
        <v>22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220</v>
      </c>
    </row>
    <row r="52" spans="1:29" x14ac:dyDescent="0.25">
      <c r="A52" s="122"/>
      <c r="B52" s="83">
        <f t="shared" si="0"/>
        <v>2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20</v>
      </c>
      <c r="K52" s="122"/>
      <c r="L52" s="83">
        <f t="shared" si="2"/>
        <v>15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150</v>
      </c>
      <c r="U52" s="122"/>
      <c r="V52" s="83">
        <f t="shared" si="4"/>
        <v>22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220</v>
      </c>
    </row>
    <row r="53" spans="1:29" x14ac:dyDescent="0.25">
      <c r="A53" s="122"/>
      <c r="B53" s="83">
        <f t="shared" si="0"/>
        <v>2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20</v>
      </c>
      <c r="K53" s="122"/>
      <c r="L53" s="83">
        <f t="shared" si="2"/>
        <v>15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150</v>
      </c>
      <c r="U53" s="122"/>
      <c r="V53" s="83">
        <f t="shared" si="4"/>
        <v>22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220</v>
      </c>
    </row>
    <row r="54" spans="1:29" x14ac:dyDescent="0.25">
      <c r="A54" s="122"/>
      <c r="B54" s="83">
        <f t="shared" si="0"/>
        <v>2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20</v>
      </c>
      <c r="K54" s="122"/>
      <c r="L54" s="83">
        <f t="shared" si="2"/>
        <v>15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150</v>
      </c>
      <c r="U54" s="122"/>
      <c r="V54" s="83">
        <f t="shared" si="4"/>
        <v>22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220</v>
      </c>
    </row>
    <row r="55" spans="1:29" x14ac:dyDescent="0.25">
      <c r="A55" s="122"/>
      <c r="B55" s="12">
        <f t="shared" si="0"/>
        <v>2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20</v>
      </c>
      <c r="K55" s="122"/>
      <c r="L55" s="12">
        <f t="shared" si="2"/>
        <v>15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150</v>
      </c>
      <c r="U55" s="122"/>
      <c r="V55" s="12">
        <f t="shared" si="4"/>
        <v>22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220</v>
      </c>
    </row>
    <row r="56" spans="1:29" x14ac:dyDescent="0.25">
      <c r="A56" s="122"/>
      <c r="B56" s="12">
        <f t="shared" si="0"/>
        <v>2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20</v>
      </c>
      <c r="K56" s="122"/>
      <c r="L56" s="12">
        <f t="shared" si="2"/>
        <v>15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150</v>
      </c>
      <c r="U56" s="122"/>
      <c r="V56" s="12">
        <f t="shared" si="4"/>
        <v>22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220</v>
      </c>
    </row>
    <row r="57" spans="1:29" x14ac:dyDescent="0.25">
      <c r="A57" s="122"/>
      <c r="B57" s="12">
        <f t="shared" si="0"/>
        <v>2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20</v>
      </c>
      <c r="K57" s="122"/>
      <c r="L57" s="12">
        <f t="shared" si="2"/>
        <v>15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150</v>
      </c>
      <c r="U57" s="122"/>
      <c r="V57" s="12">
        <f t="shared" si="4"/>
        <v>22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220</v>
      </c>
    </row>
    <row r="58" spans="1:29" x14ac:dyDescent="0.25">
      <c r="A58" s="122"/>
      <c r="B58" s="12">
        <f t="shared" si="0"/>
        <v>2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20</v>
      </c>
      <c r="K58" s="122"/>
      <c r="L58" s="12">
        <f t="shared" si="2"/>
        <v>15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150</v>
      </c>
      <c r="U58" s="122"/>
      <c r="V58" s="12">
        <f t="shared" si="4"/>
        <v>22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220</v>
      </c>
    </row>
    <row r="59" spans="1:29" x14ac:dyDescent="0.25">
      <c r="A59" s="122"/>
      <c r="B59" s="12">
        <f t="shared" si="0"/>
        <v>2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20</v>
      </c>
      <c r="K59" s="122"/>
      <c r="L59" s="12">
        <f t="shared" si="2"/>
        <v>15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150</v>
      </c>
      <c r="U59" s="122"/>
      <c r="V59" s="12">
        <f t="shared" si="4"/>
        <v>22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220</v>
      </c>
    </row>
    <row r="60" spans="1:29" x14ac:dyDescent="0.25">
      <c r="A60" s="122"/>
      <c r="B60" s="12">
        <f t="shared" si="0"/>
        <v>2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20</v>
      </c>
      <c r="K60" s="122"/>
      <c r="L60" s="12">
        <f t="shared" si="2"/>
        <v>15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150</v>
      </c>
      <c r="U60" s="122"/>
      <c r="V60" s="12">
        <f t="shared" si="4"/>
        <v>22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220</v>
      </c>
    </row>
    <row r="61" spans="1:29" x14ac:dyDescent="0.25">
      <c r="A61" s="122"/>
      <c r="B61" s="12">
        <f t="shared" si="0"/>
        <v>2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20</v>
      </c>
      <c r="K61" s="122"/>
      <c r="L61" s="12">
        <f t="shared" si="2"/>
        <v>15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150</v>
      </c>
      <c r="U61" s="122"/>
      <c r="V61" s="12">
        <f t="shared" si="4"/>
        <v>22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220</v>
      </c>
    </row>
    <row r="62" spans="1:29" x14ac:dyDescent="0.25">
      <c r="A62" s="122"/>
      <c r="B62" s="12">
        <f t="shared" si="0"/>
        <v>2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20</v>
      </c>
      <c r="K62" s="122"/>
      <c r="L62" s="12">
        <f t="shared" si="2"/>
        <v>15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150</v>
      </c>
      <c r="U62" s="122"/>
      <c r="V62" s="12">
        <f t="shared" si="4"/>
        <v>22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220</v>
      </c>
    </row>
    <row r="63" spans="1:29" x14ac:dyDescent="0.25">
      <c r="A63" s="122"/>
      <c r="B63" s="12">
        <f t="shared" si="0"/>
        <v>2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20</v>
      </c>
      <c r="K63" s="122"/>
      <c r="L63" s="12">
        <f t="shared" si="2"/>
        <v>15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150</v>
      </c>
      <c r="U63" s="122"/>
      <c r="V63" s="12">
        <f t="shared" si="4"/>
        <v>22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220</v>
      </c>
    </row>
    <row r="64" spans="1:29" x14ac:dyDescent="0.25">
      <c r="A64" s="122"/>
      <c r="B64" s="12">
        <f t="shared" si="0"/>
        <v>2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20</v>
      </c>
      <c r="K64" s="122"/>
      <c r="L64" s="12">
        <f t="shared" si="2"/>
        <v>15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150</v>
      </c>
      <c r="U64" s="122"/>
      <c r="V64" s="12">
        <f t="shared" si="4"/>
        <v>22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220</v>
      </c>
    </row>
    <row r="65" spans="1:29" x14ac:dyDescent="0.25">
      <c r="A65" s="122"/>
      <c r="B65" s="12">
        <f t="shared" si="0"/>
        <v>2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20</v>
      </c>
      <c r="K65" s="122"/>
      <c r="L65" s="12">
        <f t="shared" si="2"/>
        <v>15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150</v>
      </c>
      <c r="U65" s="122"/>
      <c r="V65" s="12">
        <f t="shared" si="4"/>
        <v>22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220</v>
      </c>
    </row>
    <row r="66" spans="1:29" x14ac:dyDescent="0.25">
      <c r="A66" s="122"/>
      <c r="B66" s="12">
        <f t="shared" si="0"/>
        <v>2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20</v>
      </c>
      <c r="K66" s="122"/>
      <c r="L66" s="12">
        <f t="shared" si="2"/>
        <v>15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150</v>
      </c>
      <c r="U66" s="122"/>
      <c r="V66" s="12">
        <f t="shared" si="4"/>
        <v>22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220</v>
      </c>
    </row>
    <row r="67" spans="1:29" x14ac:dyDescent="0.25">
      <c r="A67" s="122"/>
      <c r="B67" s="12">
        <f t="shared" si="0"/>
        <v>2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20</v>
      </c>
      <c r="K67" s="122"/>
      <c r="L67" s="12">
        <f t="shared" si="2"/>
        <v>15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150</v>
      </c>
      <c r="U67" s="122"/>
      <c r="V67" s="12">
        <f t="shared" si="4"/>
        <v>22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220</v>
      </c>
    </row>
    <row r="68" spans="1:29" x14ac:dyDescent="0.25">
      <c r="A68" s="122"/>
      <c r="B68" s="12">
        <f t="shared" si="0"/>
        <v>2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20</v>
      </c>
      <c r="K68" s="122"/>
      <c r="L68" s="12">
        <f t="shared" si="2"/>
        <v>15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150</v>
      </c>
      <c r="U68" s="122"/>
      <c r="V68" s="12">
        <f t="shared" si="4"/>
        <v>22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220</v>
      </c>
    </row>
    <row r="69" spans="1:29" x14ac:dyDescent="0.25">
      <c r="A69" s="122"/>
      <c r="B69" s="12">
        <f t="shared" si="0"/>
        <v>2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20</v>
      </c>
      <c r="K69" s="122"/>
      <c r="L69" s="12">
        <f t="shared" si="2"/>
        <v>15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150</v>
      </c>
      <c r="U69" s="122"/>
      <c r="V69" s="12">
        <f t="shared" si="4"/>
        <v>22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220</v>
      </c>
    </row>
    <row r="70" spans="1:29" x14ac:dyDescent="0.25">
      <c r="A70" s="122"/>
      <c r="B70" s="12">
        <f t="shared" si="0"/>
        <v>2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20</v>
      </c>
      <c r="K70" s="122"/>
      <c r="L70" s="12">
        <f t="shared" si="2"/>
        <v>15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150</v>
      </c>
      <c r="U70" s="122"/>
      <c r="V70" s="12">
        <f t="shared" si="4"/>
        <v>22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220</v>
      </c>
    </row>
    <row r="71" spans="1:29" x14ac:dyDescent="0.25">
      <c r="A71" s="122"/>
      <c r="B71" s="12">
        <f t="shared" si="0"/>
        <v>2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20</v>
      </c>
      <c r="K71" s="122"/>
      <c r="L71" s="12">
        <f t="shared" si="2"/>
        <v>15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150</v>
      </c>
      <c r="U71" s="122"/>
      <c r="V71" s="12">
        <f t="shared" si="4"/>
        <v>22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220</v>
      </c>
    </row>
    <row r="72" spans="1:29" x14ac:dyDescent="0.25">
      <c r="A72" s="122"/>
      <c r="B72" s="12">
        <f t="shared" si="0"/>
        <v>2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20</v>
      </c>
      <c r="K72" s="122"/>
      <c r="L72" s="12">
        <f t="shared" si="2"/>
        <v>15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150</v>
      </c>
      <c r="U72" s="122"/>
      <c r="V72" s="12">
        <f t="shared" si="4"/>
        <v>22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220</v>
      </c>
    </row>
    <row r="73" spans="1:29" x14ac:dyDescent="0.25">
      <c r="A73" s="122"/>
      <c r="B73" s="12">
        <f t="shared" si="0"/>
        <v>2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20</v>
      </c>
      <c r="K73" s="122"/>
      <c r="L73" s="12">
        <f t="shared" si="2"/>
        <v>15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150</v>
      </c>
      <c r="U73" s="122"/>
      <c r="V73" s="12">
        <f t="shared" si="4"/>
        <v>22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220</v>
      </c>
    </row>
    <row r="74" spans="1:29" x14ac:dyDescent="0.25">
      <c r="A74" s="122"/>
      <c r="B74" s="12">
        <f t="shared" ref="B74:B75" si="9">B73-C74</f>
        <v>2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20</v>
      </c>
      <c r="K74" s="122"/>
      <c r="L74" s="12">
        <f t="shared" ref="L74:L75" si="11">L73-M74</f>
        <v>15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150</v>
      </c>
      <c r="U74" s="122"/>
      <c r="V74" s="12">
        <f t="shared" ref="V74:V75" si="13">V73-W74</f>
        <v>22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220</v>
      </c>
    </row>
    <row r="75" spans="1:29" x14ac:dyDescent="0.25">
      <c r="A75" s="122"/>
      <c r="B75" s="12">
        <f t="shared" si="9"/>
        <v>2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20</v>
      </c>
      <c r="K75" s="122"/>
      <c r="L75" s="12">
        <f t="shared" si="11"/>
        <v>15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150</v>
      </c>
      <c r="U75" s="122"/>
      <c r="V75" s="12">
        <f t="shared" si="13"/>
        <v>22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220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20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150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220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121" t="s">
        <v>11</v>
      </c>
      <c r="D83" s="1122"/>
      <c r="E83" s="57">
        <f>E5+E6-F78+E7</f>
        <v>20</v>
      </c>
      <c r="F83" s="73"/>
      <c r="M83" s="1121" t="s">
        <v>11</v>
      </c>
      <c r="N83" s="1122"/>
      <c r="O83" s="57">
        <f>O5+O6-P78+O7</f>
        <v>150</v>
      </c>
      <c r="P83" s="73"/>
      <c r="W83" s="1121" t="s">
        <v>11</v>
      </c>
      <c r="X83" s="1122"/>
      <c r="Y83" s="57">
        <f>Y5+Y6-Z78+Y7</f>
        <v>220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H1" workbookViewId="0">
      <selection activeCell="L2" sqref="L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19" t="s">
        <v>209</v>
      </c>
      <c r="B1" s="1119"/>
      <c r="C1" s="1119"/>
      <c r="D1" s="1119"/>
      <c r="E1" s="1119"/>
      <c r="F1" s="1119"/>
      <c r="G1" s="1119"/>
      <c r="H1" s="11">
        <v>1</v>
      </c>
      <c r="L1" s="1123" t="s">
        <v>346</v>
      </c>
      <c r="M1" s="1123"/>
      <c r="N1" s="1123"/>
      <c r="O1" s="1123"/>
      <c r="P1" s="1123"/>
      <c r="Q1" s="1123"/>
      <c r="R1" s="1123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5"/>
      <c r="Q4" s="73"/>
      <c r="R4" s="73"/>
    </row>
    <row r="5" spans="1:21" ht="15" customHeight="1" x14ac:dyDescent="0.25">
      <c r="A5" s="1127" t="s">
        <v>151</v>
      </c>
      <c r="B5" s="1133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  <c r="L5" s="1127" t="s">
        <v>342</v>
      </c>
      <c r="M5" s="1133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0</v>
      </c>
      <c r="S5" s="138">
        <f>P4+P5-R5+P6+P7</f>
        <v>18544</v>
      </c>
    </row>
    <row r="6" spans="1:21" x14ac:dyDescent="0.25">
      <c r="A6" s="1127"/>
      <c r="B6" s="1133"/>
      <c r="C6" s="199"/>
      <c r="D6" s="149"/>
      <c r="E6" s="105"/>
      <c r="F6" s="73"/>
      <c r="L6" s="1127"/>
      <c r="M6" s="1133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6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2">
        <f>Q5-N9</f>
        <v>650</v>
      </c>
      <c r="N9" s="866"/>
      <c r="O9" s="727"/>
      <c r="P9" s="913"/>
      <c r="Q9" s="730">
        <f>O9</f>
        <v>0</v>
      </c>
      <c r="R9" s="728"/>
      <c r="S9" s="729"/>
      <c r="T9" s="923">
        <f>S9*Q9</f>
        <v>0</v>
      </c>
      <c r="U9" s="766">
        <f>P4+P5+P6+P7-Q9</f>
        <v>18544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0">D10</f>
        <v>667.2</v>
      </c>
      <c r="G10" s="70" t="s">
        <v>186</v>
      </c>
      <c r="H10" s="71">
        <v>50</v>
      </c>
      <c r="I10" s="589">
        <f t="shared" ref="I10:I30" si="1">H10*F10</f>
        <v>33360</v>
      </c>
      <c r="J10" s="105">
        <f>J9-F10</f>
        <v>17704.75</v>
      </c>
      <c r="M10" s="922">
        <f>M9-N10</f>
        <v>650</v>
      </c>
      <c r="N10" s="866"/>
      <c r="O10" s="727"/>
      <c r="P10" s="913"/>
      <c r="Q10" s="730">
        <f t="shared" ref="Q10:Q30" si="2">O10</f>
        <v>0</v>
      </c>
      <c r="R10" s="728"/>
      <c r="S10" s="729"/>
      <c r="T10" s="924">
        <f t="shared" ref="T10:T30" si="3">S10*Q10</f>
        <v>0</v>
      </c>
      <c r="U10" s="766">
        <f>U9-Q10</f>
        <v>18544</v>
      </c>
    </row>
    <row r="11" spans="1:21" x14ac:dyDescent="0.25">
      <c r="A11" s="55" t="s">
        <v>32</v>
      </c>
      <c r="B11" s="568">
        <f t="shared" ref="B11:B30" si="4">B10-C11</f>
        <v>300</v>
      </c>
      <c r="C11" s="858">
        <v>327</v>
      </c>
      <c r="D11" s="859">
        <v>9207.75</v>
      </c>
      <c r="E11" s="860">
        <v>44823</v>
      </c>
      <c r="F11" s="861">
        <f t="shared" si="0"/>
        <v>9207.75</v>
      </c>
      <c r="G11" s="70" t="s">
        <v>187</v>
      </c>
      <c r="H11" s="71">
        <v>47</v>
      </c>
      <c r="I11" s="589">
        <f t="shared" si="1"/>
        <v>432764.25</v>
      </c>
      <c r="J11" s="105">
        <f t="shared" ref="J11:J30" si="5">J10-F11</f>
        <v>8497</v>
      </c>
      <c r="L11" s="55" t="s">
        <v>32</v>
      </c>
      <c r="M11" s="922">
        <f t="shared" ref="M11:M30" si="6">M10-N11</f>
        <v>650</v>
      </c>
      <c r="N11" s="866"/>
      <c r="O11" s="727"/>
      <c r="P11" s="913"/>
      <c r="Q11" s="730">
        <f t="shared" si="2"/>
        <v>0</v>
      </c>
      <c r="R11" s="728"/>
      <c r="S11" s="729"/>
      <c r="T11" s="924">
        <f t="shared" si="3"/>
        <v>0</v>
      </c>
      <c r="U11" s="766">
        <f t="shared" ref="U11:U12" si="7">U10-Q11</f>
        <v>18544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0"/>
        <v>878.4</v>
      </c>
      <c r="G12" s="70" t="s">
        <v>193</v>
      </c>
      <c r="H12" s="71">
        <v>50</v>
      </c>
      <c r="I12" s="589">
        <f t="shared" si="1"/>
        <v>43920</v>
      </c>
      <c r="J12" s="105">
        <f t="shared" si="5"/>
        <v>7618.6</v>
      </c>
      <c r="L12" s="85"/>
      <c r="M12" s="922">
        <f t="shared" si="6"/>
        <v>650</v>
      </c>
      <c r="N12" s="866"/>
      <c r="O12" s="727"/>
      <c r="P12" s="913"/>
      <c r="Q12" s="730">
        <f t="shared" si="2"/>
        <v>0</v>
      </c>
      <c r="R12" s="728"/>
      <c r="S12" s="729"/>
      <c r="T12" s="924">
        <f t="shared" si="3"/>
        <v>0</v>
      </c>
      <c r="U12" s="766">
        <f t="shared" si="7"/>
        <v>18544</v>
      </c>
    </row>
    <row r="13" spans="1:21" x14ac:dyDescent="0.25">
      <c r="B13" s="869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0"/>
        <v>668.3</v>
      </c>
      <c r="G13" s="70" t="s">
        <v>201</v>
      </c>
      <c r="H13" s="71">
        <v>50</v>
      </c>
      <c r="I13" s="589">
        <f t="shared" si="1"/>
        <v>33415</v>
      </c>
      <c r="J13" s="870">
        <f>J12-F13-2</f>
        <v>6948.3</v>
      </c>
      <c r="M13" s="922">
        <f t="shared" si="6"/>
        <v>650</v>
      </c>
      <c r="N13" s="866"/>
      <c r="O13" s="727"/>
      <c r="P13" s="913"/>
      <c r="Q13" s="730">
        <f t="shared" si="2"/>
        <v>0</v>
      </c>
      <c r="R13" s="728"/>
      <c r="S13" s="729"/>
      <c r="T13" s="924">
        <f t="shared" si="3"/>
        <v>0</v>
      </c>
      <c r="U13" s="766">
        <f>U12-Q13</f>
        <v>18544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0"/>
        <v>848.5</v>
      </c>
      <c r="G14" s="330" t="s">
        <v>225</v>
      </c>
      <c r="H14" s="331">
        <v>50</v>
      </c>
      <c r="I14" s="589">
        <f t="shared" si="1"/>
        <v>42425</v>
      </c>
      <c r="J14" s="105">
        <f t="shared" si="5"/>
        <v>6099.8</v>
      </c>
      <c r="L14" s="55" t="s">
        <v>33</v>
      </c>
      <c r="M14" s="922">
        <f t="shared" si="6"/>
        <v>650</v>
      </c>
      <c r="N14" s="866"/>
      <c r="O14" s="925"/>
      <c r="P14" s="926"/>
      <c r="Q14" s="927">
        <f t="shared" si="2"/>
        <v>0</v>
      </c>
      <c r="R14" s="928"/>
      <c r="S14" s="929"/>
      <c r="T14" s="924">
        <f t="shared" si="3"/>
        <v>0</v>
      </c>
      <c r="U14" s="766">
        <f t="shared" ref="U14:U30" si="8">U13-Q14</f>
        <v>18544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0"/>
        <v>826.2</v>
      </c>
      <c r="G15" s="330" t="s">
        <v>245</v>
      </c>
      <c r="H15" s="331">
        <v>50</v>
      </c>
      <c r="I15" s="589">
        <f t="shared" si="1"/>
        <v>41310</v>
      </c>
      <c r="J15" s="105">
        <f t="shared" si="5"/>
        <v>5273.6</v>
      </c>
      <c r="L15" s="764"/>
      <c r="M15" s="922">
        <f t="shared" si="6"/>
        <v>650</v>
      </c>
      <c r="N15" s="866"/>
      <c r="O15" s="925"/>
      <c r="P15" s="926"/>
      <c r="Q15" s="927">
        <f t="shared" si="2"/>
        <v>0</v>
      </c>
      <c r="R15" s="928"/>
      <c r="S15" s="929"/>
      <c r="T15" s="924">
        <f t="shared" si="3"/>
        <v>0</v>
      </c>
      <c r="U15" s="766">
        <f t="shared" si="8"/>
        <v>18544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0"/>
        <v>844.4</v>
      </c>
      <c r="G16" s="330" t="s">
        <v>272</v>
      </c>
      <c r="H16" s="331">
        <v>50</v>
      </c>
      <c r="I16" s="589">
        <f t="shared" si="1"/>
        <v>42220</v>
      </c>
      <c r="J16" s="105">
        <f t="shared" si="5"/>
        <v>4429.2000000000007</v>
      </c>
      <c r="L16" s="921"/>
      <c r="M16" s="922">
        <f t="shared" si="6"/>
        <v>650</v>
      </c>
      <c r="N16" s="866"/>
      <c r="O16" s="925"/>
      <c r="P16" s="926"/>
      <c r="Q16" s="927">
        <f t="shared" si="2"/>
        <v>0</v>
      </c>
      <c r="R16" s="928"/>
      <c r="S16" s="929"/>
      <c r="T16" s="924">
        <f t="shared" si="3"/>
        <v>0</v>
      </c>
      <c r="U16" s="766">
        <f t="shared" si="8"/>
        <v>18544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0"/>
        <v>562.1</v>
      </c>
      <c r="G17" s="330" t="s">
        <v>292</v>
      </c>
      <c r="H17" s="331">
        <v>50</v>
      </c>
      <c r="I17" s="589">
        <f t="shared" si="1"/>
        <v>28105</v>
      </c>
      <c r="J17" s="105">
        <f t="shared" si="5"/>
        <v>3867.1000000000008</v>
      </c>
      <c r="L17" s="921"/>
      <c r="M17" s="922">
        <f t="shared" si="6"/>
        <v>650</v>
      </c>
      <c r="N17" s="866"/>
      <c r="O17" s="925"/>
      <c r="P17" s="926"/>
      <c r="Q17" s="927">
        <f t="shared" si="2"/>
        <v>0</v>
      </c>
      <c r="R17" s="928"/>
      <c r="S17" s="929"/>
      <c r="T17" s="924">
        <f t="shared" si="3"/>
        <v>0</v>
      </c>
      <c r="U17" s="766">
        <f t="shared" si="8"/>
        <v>18544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0"/>
        <v>426.5</v>
      </c>
      <c r="G18" s="330" t="s">
        <v>300</v>
      </c>
      <c r="H18" s="331">
        <v>50</v>
      </c>
      <c r="I18" s="589">
        <f t="shared" si="1"/>
        <v>21325</v>
      </c>
      <c r="J18" s="105">
        <f t="shared" si="5"/>
        <v>3440.6000000000008</v>
      </c>
      <c r="L18" s="921"/>
      <c r="M18" s="922">
        <f t="shared" si="6"/>
        <v>650</v>
      </c>
      <c r="N18" s="866"/>
      <c r="O18" s="925"/>
      <c r="P18" s="926"/>
      <c r="Q18" s="927">
        <f t="shared" si="2"/>
        <v>0</v>
      </c>
      <c r="R18" s="928"/>
      <c r="S18" s="929"/>
      <c r="T18" s="924">
        <f t="shared" si="3"/>
        <v>0</v>
      </c>
      <c r="U18" s="766">
        <f t="shared" si="8"/>
        <v>18544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0"/>
        <v>440.2</v>
      </c>
      <c r="G19" s="330" t="s">
        <v>311</v>
      </c>
      <c r="H19" s="331">
        <v>50</v>
      </c>
      <c r="I19" s="589">
        <f t="shared" si="1"/>
        <v>22010</v>
      </c>
      <c r="J19" s="105">
        <f t="shared" si="5"/>
        <v>3000.400000000001</v>
      </c>
      <c r="L19" s="764"/>
      <c r="M19" s="922">
        <f t="shared" si="6"/>
        <v>650</v>
      </c>
      <c r="N19" s="866"/>
      <c r="O19" s="925"/>
      <c r="P19" s="926"/>
      <c r="Q19" s="927">
        <f t="shared" si="2"/>
        <v>0</v>
      </c>
      <c r="R19" s="928"/>
      <c r="S19" s="929"/>
      <c r="T19" s="924">
        <f t="shared" si="3"/>
        <v>0</v>
      </c>
      <c r="U19" s="766">
        <f t="shared" si="8"/>
        <v>18544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0"/>
        <v>660.7</v>
      </c>
      <c r="G20" s="330" t="s">
        <v>313</v>
      </c>
      <c r="H20" s="331">
        <v>50</v>
      </c>
      <c r="I20" s="589">
        <f t="shared" si="1"/>
        <v>33035</v>
      </c>
      <c r="J20" s="105">
        <f t="shared" si="5"/>
        <v>2339.7000000000007</v>
      </c>
      <c r="L20" s="764"/>
      <c r="M20" s="922">
        <f t="shared" si="6"/>
        <v>650</v>
      </c>
      <c r="N20" s="866"/>
      <c r="O20" s="925"/>
      <c r="P20" s="926"/>
      <c r="Q20" s="927">
        <f t="shared" si="2"/>
        <v>0</v>
      </c>
      <c r="R20" s="928"/>
      <c r="S20" s="929"/>
      <c r="T20" s="924">
        <f t="shared" si="3"/>
        <v>0</v>
      </c>
      <c r="U20" s="766">
        <f t="shared" si="8"/>
        <v>18544</v>
      </c>
    </row>
    <row r="21" spans="1:21" x14ac:dyDescent="0.25">
      <c r="B21" s="869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0"/>
        <v>289.7</v>
      </c>
      <c r="G21" s="330" t="s">
        <v>321</v>
      </c>
      <c r="H21" s="331">
        <v>50</v>
      </c>
      <c r="I21" s="589">
        <f t="shared" si="1"/>
        <v>14485</v>
      </c>
      <c r="J21" s="870">
        <f t="shared" si="5"/>
        <v>2050.0000000000009</v>
      </c>
      <c r="M21" s="922">
        <f t="shared" si="6"/>
        <v>650</v>
      </c>
      <c r="N21" s="866"/>
      <c r="O21" s="925"/>
      <c r="P21" s="926"/>
      <c r="Q21" s="927">
        <f t="shared" si="2"/>
        <v>0</v>
      </c>
      <c r="R21" s="928"/>
      <c r="S21" s="929"/>
      <c r="T21" s="924">
        <f t="shared" si="3"/>
        <v>0</v>
      </c>
      <c r="U21" s="766">
        <f t="shared" si="8"/>
        <v>18544</v>
      </c>
    </row>
    <row r="22" spans="1:21" x14ac:dyDescent="0.25">
      <c r="B22" s="568">
        <f t="shared" si="4"/>
        <v>72</v>
      </c>
      <c r="C22" s="15"/>
      <c r="D22" s="774"/>
      <c r="E22" s="773"/>
      <c r="F22" s="541">
        <f t="shared" si="0"/>
        <v>0</v>
      </c>
      <c r="G22" s="330"/>
      <c r="H22" s="331"/>
      <c r="I22" s="589">
        <f t="shared" si="1"/>
        <v>0</v>
      </c>
      <c r="J22" s="105">
        <f t="shared" si="5"/>
        <v>2050.0000000000009</v>
      </c>
      <c r="M22" s="922">
        <f t="shared" si="6"/>
        <v>650</v>
      </c>
      <c r="N22" s="866"/>
      <c r="O22" s="925"/>
      <c r="P22" s="926"/>
      <c r="Q22" s="927">
        <f t="shared" si="2"/>
        <v>0</v>
      </c>
      <c r="R22" s="928"/>
      <c r="S22" s="929"/>
      <c r="T22" s="924">
        <f t="shared" si="3"/>
        <v>0</v>
      </c>
      <c r="U22" s="766">
        <f t="shared" si="8"/>
        <v>18544</v>
      </c>
    </row>
    <row r="23" spans="1:21" x14ac:dyDescent="0.25">
      <c r="B23" s="568">
        <f t="shared" si="4"/>
        <v>72</v>
      </c>
      <c r="C23" s="15"/>
      <c r="D23" s="774"/>
      <c r="E23" s="773"/>
      <c r="F23" s="541">
        <f t="shared" si="0"/>
        <v>0</v>
      </c>
      <c r="G23" s="330"/>
      <c r="H23" s="331"/>
      <c r="I23" s="589">
        <f t="shared" si="1"/>
        <v>0</v>
      </c>
      <c r="J23" s="105">
        <f t="shared" si="5"/>
        <v>2050.0000000000009</v>
      </c>
      <c r="M23" s="922">
        <f t="shared" si="6"/>
        <v>650</v>
      </c>
      <c r="N23" s="866"/>
      <c r="O23" s="925"/>
      <c r="P23" s="926"/>
      <c r="Q23" s="927">
        <f t="shared" si="2"/>
        <v>0</v>
      </c>
      <c r="R23" s="928"/>
      <c r="S23" s="929"/>
      <c r="T23" s="924">
        <f t="shared" si="3"/>
        <v>0</v>
      </c>
      <c r="U23" s="766">
        <f t="shared" si="8"/>
        <v>18544</v>
      </c>
    </row>
    <row r="24" spans="1:21" x14ac:dyDescent="0.25">
      <c r="B24" s="568">
        <f t="shared" si="4"/>
        <v>72</v>
      </c>
      <c r="C24" s="15"/>
      <c r="D24" s="774"/>
      <c r="E24" s="773"/>
      <c r="F24" s="541">
        <f t="shared" si="0"/>
        <v>0</v>
      </c>
      <c r="G24" s="330"/>
      <c r="H24" s="331"/>
      <c r="I24" s="589">
        <f t="shared" si="1"/>
        <v>0</v>
      </c>
      <c r="J24" s="105">
        <f t="shared" si="5"/>
        <v>2050.0000000000009</v>
      </c>
      <c r="M24" s="922">
        <f t="shared" si="6"/>
        <v>650</v>
      </c>
      <c r="N24" s="866"/>
      <c r="O24" s="925"/>
      <c r="P24" s="926"/>
      <c r="Q24" s="927">
        <f t="shared" si="2"/>
        <v>0</v>
      </c>
      <c r="R24" s="928"/>
      <c r="S24" s="929"/>
      <c r="T24" s="924">
        <f t="shared" si="3"/>
        <v>0</v>
      </c>
      <c r="U24" s="766">
        <f t="shared" si="8"/>
        <v>18544</v>
      </c>
    </row>
    <row r="25" spans="1:21" x14ac:dyDescent="0.25">
      <c r="B25" s="568">
        <f t="shared" si="4"/>
        <v>72</v>
      </c>
      <c r="C25" s="15"/>
      <c r="D25" s="774"/>
      <c r="E25" s="773"/>
      <c r="F25" s="541">
        <f t="shared" si="0"/>
        <v>0</v>
      </c>
      <c r="G25" s="330"/>
      <c r="H25" s="331"/>
      <c r="I25" s="589">
        <f t="shared" si="1"/>
        <v>0</v>
      </c>
      <c r="J25" s="105">
        <f t="shared" si="5"/>
        <v>2050.0000000000009</v>
      </c>
      <c r="M25" s="922">
        <f t="shared" si="6"/>
        <v>650</v>
      </c>
      <c r="N25" s="866"/>
      <c r="O25" s="925"/>
      <c r="P25" s="926"/>
      <c r="Q25" s="927">
        <f t="shared" si="2"/>
        <v>0</v>
      </c>
      <c r="R25" s="928"/>
      <c r="S25" s="929"/>
      <c r="T25" s="924">
        <f t="shared" si="3"/>
        <v>0</v>
      </c>
      <c r="U25" s="766">
        <f t="shared" si="8"/>
        <v>18544</v>
      </c>
    </row>
    <row r="26" spans="1:21" x14ac:dyDescent="0.25">
      <c r="B26" s="568">
        <f t="shared" si="4"/>
        <v>72</v>
      </c>
      <c r="C26" s="15"/>
      <c r="D26" s="774"/>
      <c r="E26" s="773"/>
      <c r="F26" s="541">
        <f t="shared" si="0"/>
        <v>0</v>
      </c>
      <c r="G26" s="330"/>
      <c r="H26" s="331"/>
      <c r="I26" s="589">
        <f t="shared" si="1"/>
        <v>0</v>
      </c>
      <c r="J26" s="105">
        <f t="shared" si="5"/>
        <v>2050.0000000000009</v>
      </c>
      <c r="M26" s="922">
        <f t="shared" si="6"/>
        <v>650</v>
      </c>
      <c r="N26" s="866"/>
      <c r="O26" s="925"/>
      <c r="P26" s="926"/>
      <c r="Q26" s="927">
        <f t="shared" si="2"/>
        <v>0</v>
      </c>
      <c r="R26" s="928"/>
      <c r="S26" s="929"/>
      <c r="T26" s="924">
        <f t="shared" si="3"/>
        <v>0</v>
      </c>
      <c r="U26" s="766">
        <f t="shared" si="8"/>
        <v>18544</v>
      </c>
    </row>
    <row r="27" spans="1:21" x14ac:dyDescent="0.25">
      <c r="B27" s="568">
        <f t="shared" si="4"/>
        <v>72</v>
      </c>
      <c r="C27" s="15"/>
      <c r="D27" s="774"/>
      <c r="E27" s="773"/>
      <c r="F27" s="541">
        <f t="shared" si="0"/>
        <v>0</v>
      </c>
      <c r="G27" s="330"/>
      <c r="H27" s="331"/>
      <c r="I27" s="589">
        <f t="shared" si="1"/>
        <v>0</v>
      </c>
      <c r="J27" s="105">
        <f t="shared" si="5"/>
        <v>2050.0000000000009</v>
      </c>
      <c r="M27" s="922">
        <f t="shared" si="6"/>
        <v>650</v>
      </c>
      <c r="N27" s="866"/>
      <c r="O27" s="925"/>
      <c r="P27" s="926"/>
      <c r="Q27" s="927">
        <f t="shared" si="2"/>
        <v>0</v>
      </c>
      <c r="R27" s="928"/>
      <c r="S27" s="929"/>
      <c r="T27" s="924">
        <f t="shared" si="3"/>
        <v>0</v>
      </c>
      <c r="U27" s="766">
        <f t="shared" si="8"/>
        <v>18544</v>
      </c>
    </row>
    <row r="28" spans="1:21" x14ac:dyDescent="0.25">
      <c r="B28" s="568">
        <f t="shared" si="4"/>
        <v>72</v>
      </c>
      <c r="C28" s="15"/>
      <c r="D28" s="541"/>
      <c r="E28" s="773"/>
      <c r="F28" s="541">
        <f t="shared" si="0"/>
        <v>0</v>
      </c>
      <c r="G28" s="330"/>
      <c r="H28" s="331"/>
      <c r="I28" s="589">
        <f t="shared" si="1"/>
        <v>0</v>
      </c>
      <c r="J28" s="105">
        <f t="shared" si="5"/>
        <v>2050.0000000000009</v>
      </c>
      <c r="M28" s="922">
        <f t="shared" si="6"/>
        <v>650</v>
      </c>
      <c r="N28" s="866"/>
      <c r="O28" s="927"/>
      <c r="P28" s="926"/>
      <c r="Q28" s="927">
        <f t="shared" si="2"/>
        <v>0</v>
      </c>
      <c r="R28" s="928"/>
      <c r="S28" s="929"/>
      <c r="T28" s="924">
        <f t="shared" si="3"/>
        <v>0</v>
      </c>
      <c r="U28" s="766">
        <f t="shared" si="8"/>
        <v>18544</v>
      </c>
    </row>
    <row r="29" spans="1:21" ht="15.75" thickBot="1" x14ac:dyDescent="0.3">
      <c r="B29" s="568">
        <f t="shared" si="4"/>
        <v>72</v>
      </c>
      <c r="C29" s="15"/>
      <c r="D29" s="541"/>
      <c r="E29" s="773"/>
      <c r="F29" s="541">
        <f t="shared" si="0"/>
        <v>0</v>
      </c>
      <c r="G29" s="330"/>
      <c r="H29" s="331"/>
      <c r="I29" s="590">
        <f t="shared" si="1"/>
        <v>0</v>
      </c>
      <c r="J29" s="105">
        <f t="shared" si="5"/>
        <v>2050.0000000000009</v>
      </c>
      <c r="M29" s="922">
        <f t="shared" si="6"/>
        <v>650</v>
      </c>
      <c r="N29" s="866"/>
      <c r="O29" s="927"/>
      <c r="P29" s="926"/>
      <c r="Q29" s="927">
        <f t="shared" si="2"/>
        <v>0</v>
      </c>
      <c r="R29" s="928"/>
      <c r="S29" s="929"/>
      <c r="T29" s="930">
        <f t="shared" si="3"/>
        <v>0</v>
      </c>
      <c r="U29" s="766">
        <f t="shared" si="8"/>
        <v>18544</v>
      </c>
    </row>
    <row r="30" spans="1:21" ht="15.75" thickBot="1" x14ac:dyDescent="0.3">
      <c r="B30" s="568">
        <f t="shared" si="4"/>
        <v>72</v>
      </c>
      <c r="C30" s="37"/>
      <c r="D30" s="150">
        <f t="shared" ref="D30" si="9">C30*B30</f>
        <v>0</v>
      </c>
      <c r="E30" s="197"/>
      <c r="F30" s="150">
        <f t="shared" si="0"/>
        <v>0</v>
      </c>
      <c r="G30" s="139"/>
      <c r="H30" s="198"/>
      <c r="I30" s="17">
        <f t="shared" si="1"/>
        <v>0</v>
      </c>
      <c r="J30" s="105">
        <f t="shared" si="5"/>
        <v>2050.0000000000009</v>
      </c>
      <c r="M30" s="922">
        <f t="shared" si="6"/>
        <v>650</v>
      </c>
      <c r="N30" s="931"/>
      <c r="O30" s="932">
        <f t="shared" ref="O30" si="10">N30*M30</f>
        <v>0</v>
      </c>
      <c r="P30" s="933"/>
      <c r="Q30" s="932">
        <f t="shared" si="2"/>
        <v>0</v>
      </c>
      <c r="R30" s="934"/>
      <c r="S30" s="935"/>
      <c r="T30" s="936">
        <f t="shared" si="3"/>
        <v>0</v>
      </c>
      <c r="U30" s="766">
        <f t="shared" si="8"/>
        <v>18544</v>
      </c>
    </row>
    <row r="31" spans="1:21" ht="16.5" thickTop="1" x14ac:dyDescent="0.25">
      <c r="C31" s="15">
        <f>SUM(C9:C30)</f>
        <v>580</v>
      </c>
      <c r="D31" s="505">
        <f>SUM(D9:D30)</f>
        <v>16348.650000000001</v>
      </c>
      <c r="E31" s="13"/>
      <c r="F31" s="69">
        <f>SUM(F9:F30)</f>
        <v>16348.650000000001</v>
      </c>
      <c r="G31" s="31"/>
      <c r="H31" s="17"/>
      <c r="I31" s="591">
        <f>SUM(I9:I30)</f>
        <v>789809.25</v>
      </c>
      <c r="M31" s="764"/>
      <c r="N31" s="866">
        <f>SUM(N9:N30)</f>
        <v>0</v>
      </c>
      <c r="O31" s="937">
        <f>SUM(O9:O30)</f>
        <v>0</v>
      </c>
      <c r="P31" s="938"/>
      <c r="Q31" s="730">
        <f>SUM(Q9:Q30)</f>
        <v>0</v>
      </c>
      <c r="R31" s="939"/>
      <c r="S31" s="936"/>
      <c r="T31" s="940">
        <f>SUM(T9:T30)</f>
        <v>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6"/>
      <c r="O32" s="941"/>
      <c r="P32" s="938"/>
      <c r="Q32" s="941"/>
      <c r="R32" s="939"/>
      <c r="S32" s="936"/>
      <c r="T32" s="764"/>
      <c r="U32" s="764"/>
    </row>
    <row r="33" spans="3:21" x14ac:dyDescent="0.25">
      <c r="C33" s="50" t="s">
        <v>4</v>
      </c>
      <c r="D33" s="726">
        <f>F4+F5+F6+F7-C31</f>
        <v>72</v>
      </c>
      <c r="E33" s="40"/>
      <c r="F33" s="6"/>
      <c r="G33" s="31"/>
      <c r="H33" s="17"/>
      <c r="M33" s="764"/>
      <c r="N33" s="942" t="s">
        <v>4</v>
      </c>
      <c r="O33" s="943">
        <f>Q4+Q5+Q6+Q7-N31</f>
        <v>650</v>
      </c>
      <c r="P33" s="944"/>
      <c r="Q33" s="941"/>
      <c r="R33" s="939"/>
      <c r="S33" s="936"/>
      <c r="T33" s="764"/>
      <c r="U33" s="764"/>
    </row>
    <row r="34" spans="3:21" x14ac:dyDescent="0.25">
      <c r="C34" s="1169" t="s">
        <v>19</v>
      </c>
      <c r="D34" s="1170"/>
      <c r="E34" s="39">
        <f>E4+E5+E6+E7-F31</f>
        <v>2052</v>
      </c>
      <c r="F34" s="6"/>
      <c r="G34" s="6"/>
      <c r="H34" s="17"/>
      <c r="M34" s="764"/>
      <c r="N34" s="1177" t="s">
        <v>19</v>
      </c>
      <c r="O34" s="1178"/>
      <c r="P34" s="945">
        <f>P4+P5+P6+P7-Q31</f>
        <v>18544</v>
      </c>
      <c r="Q34" s="941"/>
      <c r="R34" s="941"/>
      <c r="S34" s="936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topLeftCell="R1" workbookViewId="0">
      <pane ySplit="9" topLeftCell="A10" activePane="bottomLeft" state="frozen"/>
      <selection pane="bottomLeft" activeCell="Z20" sqref="Z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88" t="s">
        <v>333</v>
      </c>
      <c r="B1" s="1188"/>
      <c r="C1" s="1188"/>
      <c r="D1" s="1188"/>
      <c r="E1" s="1188"/>
      <c r="F1" s="1188"/>
      <c r="G1" s="1188"/>
      <c r="H1" s="1188"/>
      <c r="I1" s="1188"/>
      <c r="J1" s="99">
        <v>1</v>
      </c>
      <c r="L1" s="1188" t="str">
        <f>A1</f>
        <v>INVENTARIO      DEL MES DE   OCTUBRE       2022</v>
      </c>
      <c r="M1" s="1188"/>
      <c r="N1" s="1188"/>
      <c r="O1" s="1188"/>
      <c r="P1" s="1188"/>
      <c r="Q1" s="1188"/>
      <c r="R1" s="1188"/>
      <c r="S1" s="1188"/>
      <c r="T1" s="1188"/>
      <c r="U1" s="99">
        <v>2</v>
      </c>
      <c r="W1" s="1179" t="s">
        <v>348</v>
      </c>
      <c r="X1" s="1179"/>
      <c r="Y1" s="1179"/>
      <c r="Z1" s="1179"/>
      <c r="AA1" s="1179"/>
      <c r="AB1" s="1179"/>
      <c r="AC1" s="1179"/>
      <c r="AD1" s="1179"/>
      <c r="AE1" s="1179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1">
        <v>1299.74</v>
      </c>
      <c r="Q4" s="912">
        <v>48</v>
      </c>
      <c r="R4" s="73"/>
      <c r="W4" s="953"/>
      <c r="X4" s="764"/>
      <c r="Y4" s="949"/>
      <c r="Z4" s="950"/>
      <c r="AA4" s="951"/>
      <c r="AB4" s="952"/>
      <c r="AC4" s="73"/>
    </row>
    <row r="5" spans="1:32" ht="15" customHeight="1" x14ac:dyDescent="0.25">
      <c r="A5" s="1181" t="s">
        <v>52</v>
      </c>
      <c r="B5" s="1182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F93</f>
        <v>5198.82</v>
      </c>
      <c r="H5" s="58">
        <f>E4+E5+E6-G5+E7</f>
        <v>1818.0300000000007</v>
      </c>
      <c r="L5" s="1181" t="s">
        <v>52</v>
      </c>
      <c r="M5" s="1182" t="s">
        <v>88</v>
      </c>
      <c r="N5" s="236"/>
      <c r="O5" s="336"/>
      <c r="P5" s="255"/>
      <c r="Q5" s="241"/>
      <c r="R5" s="147">
        <f>Q93</f>
        <v>0</v>
      </c>
      <c r="S5" s="58">
        <f>P4+P5+P6-R5+P7</f>
        <v>1299.74</v>
      </c>
      <c r="W5" s="1180" t="s">
        <v>52</v>
      </c>
      <c r="X5" s="1183" t="s">
        <v>88</v>
      </c>
      <c r="Y5" s="949"/>
      <c r="Z5" s="950">
        <v>44867</v>
      </c>
      <c r="AA5" s="951">
        <v>18564</v>
      </c>
      <c r="AB5" s="952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181"/>
      <c r="B6" s="1133"/>
      <c r="C6" s="236">
        <v>85</v>
      </c>
      <c r="D6" s="336">
        <v>44764</v>
      </c>
      <c r="E6" s="255">
        <v>4005.63</v>
      </c>
      <c r="F6" s="241">
        <v>160</v>
      </c>
      <c r="G6" s="73"/>
      <c r="L6" s="1181"/>
      <c r="M6" s="1133"/>
      <c r="N6" s="236"/>
      <c r="O6" s="336"/>
      <c r="P6" s="255"/>
      <c r="Q6" s="241"/>
      <c r="R6" s="73"/>
      <c r="W6" s="1180"/>
      <c r="X6" s="1184"/>
      <c r="Y6" s="949"/>
      <c r="Z6" s="950"/>
      <c r="AA6" s="951"/>
      <c r="AB6" s="952"/>
      <c r="AC6" s="73"/>
    </row>
    <row r="7" spans="1:32" ht="15.75" customHeight="1" thickBot="1" x14ac:dyDescent="0.35">
      <c r="A7" s="1181"/>
      <c r="B7" s="1133"/>
      <c r="C7" s="236"/>
      <c r="D7" s="336"/>
      <c r="E7" s="255"/>
      <c r="F7" s="241"/>
      <c r="G7" s="73"/>
      <c r="I7" s="372"/>
      <c r="J7" s="372"/>
      <c r="L7" s="1181"/>
      <c r="M7" s="1133"/>
      <c r="N7" s="236"/>
      <c r="O7" s="336"/>
      <c r="P7" s="255"/>
      <c r="Q7" s="241"/>
      <c r="R7" s="73"/>
      <c r="T7" s="372"/>
      <c r="U7" s="372"/>
      <c r="W7" s="1180"/>
      <c r="X7" s="1185"/>
      <c r="Y7" s="949"/>
      <c r="Z7" s="950"/>
      <c r="AA7" s="951"/>
      <c r="AB7" s="952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172" t="s">
        <v>47</v>
      </c>
      <c r="J8" s="1186" t="s">
        <v>4</v>
      </c>
      <c r="M8" s="413"/>
      <c r="N8" s="236"/>
      <c r="O8" s="336"/>
      <c r="P8" s="239"/>
      <c r="Q8" s="240"/>
      <c r="R8" s="73"/>
      <c r="T8" s="1172" t="s">
        <v>47</v>
      </c>
      <c r="U8" s="1186" t="s">
        <v>4</v>
      </c>
      <c r="W8" s="3"/>
      <c r="X8" s="413"/>
      <c r="Y8" s="236"/>
      <c r="Z8" s="336"/>
      <c r="AA8" s="239"/>
      <c r="AB8" s="240"/>
      <c r="AC8" s="73"/>
      <c r="AE8" s="1172" t="s">
        <v>47</v>
      </c>
      <c r="AF8" s="1186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73"/>
      <c r="J9" s="118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73"/>
      <c r="U9" s="1187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73"/>
      <c r="AF9" s="1187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6860.52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8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92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226</v>
      </c>
      <c r="H63" s="331">
        <v>84</v>
      </c>
      <c r="I63" s="208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228</v>
      </c>
      <c r="H64" s="331">
        <v>84</v>
      </c>
      <c r="I64" s="208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232</v>
      </c>
      <c r="H65" s="331">
        <v>84</v>
      </c>
      <c r="I65" s="208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239</v>
      </c>
      <c r="H66" s="331">
        <v>84</v>
      </c>
      <c r="I66" s="208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240</v>
      </c>
      <c r="H67" s="331">
        <v>84</v>
      </c>
      <c r="I67" s="208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253</v>
      </c>
      <c r="H68" s="331">
        <v>84</v>
      </c>
      <c r="I68" s="208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282</v>
      </c>
      <c r="H69" s="331">
        <v>84</v>
      </c>
      <c r="I69" s="208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/>
      <c r="AF69" s="127"/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283</v>
      </c>
      <c r="H70" s="331">
        <v>84</v>
      </c>
      <c r="I70" s="208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/>
      <c r="AF70" s="127"/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287</v>
      </c>
      <c r="H71" s="331">
        <v>84</v>
      </c>
      <c r="I71" s="208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/>
      <c r="AF71" s="127"/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292</v>
      </c>
      <c r="H72" s="331">
        <v>84</v>
      </c>
      <c r="I72" s="208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/>
      <c r="AF72" s="127"/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294</v>
      </c>
      <c r="H73" s="331">
        <v>84</v>
      </c>
      <c r="I73" s="208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/>
      <c r="AF73" s="127"/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303</v>
      </c>
      <c r="H74" s="331">
        <v>84</v>
      </c>
      <c r="I74" s="208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/>
      <c r="AF74" s="127"/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313</v>
      </c>
      <c r="H75" s="331">
        <v>84</v>
      </c>
      <c r="I75" s="887">
        <f t="shared" si="11"/>
        <v>1818.0300000000011</v>
      </c>
      <c r="J75" s="888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/>
      <c r="AF75" s="127"/>
    </row>
    <row r="76" spans="1:32" x14ac:dyDescent="0.25">
      <c r="A76" s="2"/>
      <c r="B76" s="83"/>
      <c r="C76" s="15"/>
      <c r="D76" s="779"/>
      <c r="E76" s="581"/>
      <c r="F76" s="541">
        <f t="shared" si="6"/>
        <v>0</v>
      </c>
      <c r="G76" s="330"/>
      <c r="H76" s="331"/>
      <c r="I76" s="208">
        <f t="shared" si="11"/>
        <v>1818.0300000000011</v>
      </c>
      <c r="J76" s="127">
        <f t="shared" si="12"/>
        <v>75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/>
      <c r="AF76" s="127"/>
    </row>
    <row r="77" spans="1:32" x14ac:dyDescent="0.25">
      <c r="A77" s="2"/>
      <c r="B77" s="83"/>
      <c r="C77" s="15"/>
      <c r="D77" s="779"/>
      <c r="E77" s="581"/>
      <c r="F77" s="541">
        <f t="shared" si="6"/>
        <v>0</v>
      </c>
      <c r="G77" s="330"/>
      <c r="H77" s="331"/>
      <c r="I77" s="208">
        <f t="shared" si="11"/>
        <v>1818.0300000000011</v>
      </c>
      <c r="J77" s="127">
        <f t="shared" si="12"/>
        <v>75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/>
      <c r="AF77" s="127"/>
    </row>
    <row r="78" spans="1:32" x14ac:dyDescent="0.25">
      <c r="A78" s="2"/>
      <c r="B78" s="83"/>
      <c r="C78" s="15"/>
      <c r="D78" s="779"/>
      <c r="E78" s="581"/>
      <c r="F78" s="541">
        <f t="shared" si="6"/>
        <v>0</v>
      </c>
      <c r="G78" s="330"/>
      <c r="H78" s="331"/>
      <c r="I78" s="208">
        <f t="shared" si="11"/>
        <v>1818.0300000000011</v>
      </c>
      <c r="J78" s="127">
        <f t="shared" si="12"/>
        <v>75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/>
      <c r="AF78" s="127"/>
    </row>
    <row r="79" spans="1:32" x14ac:dyDescent="0.25">
      <c r="A79" s="2"/>
      <c r="B79" s="83"/>
      <c r="C79" s="15"/>
      <c r="D79" s="779"/>
      <c r="E79" s="581"/>
      <c r="F79" s="541">
        <f t="shared" si="6"/>
        <v>0</v>
      </c>
      <c r="G79" s="330"/>
      <c r="H79" s="331"/>
      <c r="I79" s="208">
        <f t="shared" si="11"/>
        <v>1818.0300000000011</v>
      </c>
      <c r="J79" s="127">
        <f t="shared" si="12"/>
        <v>75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/>
      <c r="AF79" s="127"/>
    </row>
    <row r="80" spans="1:32" x14ac:dyDescent="0.25">
      <c r="A80" s="2"/>
      <c r="B80" s="83"/>
      <c r="C80" s="15"/>
      <c r="D80" s="779"/>
      <c r="E80" s="581"/>
      <c r="F80" s="541">
        <f t="shared" si="6"/>
        <v>0</v>
      </c>
      <c r="G80" s="330"/>
      <c r="H80" s="331"/>
      <c r="I80" s="208">
        <f t="shared" si="11"/>
        <v>1818.0300000000011</v>
      </c>
      <c r="J80" s="127">
        <f t="shared" si="12"/>
        <v>75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/>
      <c r="AF80" s="127"/>
    </row>
    <row r="81" spans="1:32" x14ac:dyDescent="0.25">
      <c r="A81" s="2"/>
      <c r="B81" s="83"/>
      <c r="C81" s="15"/>
      <c r="D81" s="779"/>
      <c r="E81" s="581"/>
      <c r="F81" s="541">
        <f t="shared" si="6"/>
        <v>0</v>
      </c>
      <c r="G81" s="330"/>
      <c r="H81" s="331"/>
      <c r="I81" s="208">
        <f t="shared" si="11"/>
        <v>1818.0300000000011</v>
      </c>
      <c r="J81" s="127">
        <f t="shared" si="12"/>
        <v>75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/>
      <c r="AF81" s="127"/>
    </row>
    <row r="82" spans="1:32" x14ac:dyDescent="0.25">
      <c r="A82" s="2"/>
      <c r="B82" s="83"/>
      <c r="C82" s="15"/>
      <c r="D82" s="779"/>
      <c r="E82" s="581"/>
      <c r="F82" s="541">
        <f t="shared" si="6"/>
        <v>0</v>
      </c>
      <c r="G82" s="330"/>
      <c r="H82" s="331"/>
      <c r="I82" s="208">
        <f t="shared" si="11"/>
        <v>1818.0300000000011</v>
      </c>
      <c r="J82" s="127">
        <f t="shared" si="12"/>
        <v>75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/>
      <c r="AF82" s="127"/>
    </row>
    <row r="83" spans="1:32" x14ac:dyDescent="0.25">
      <c r="A83" s="2"/>
      <c r="B83" s="83"/>
      <c r="C83" s="15"/>
      <c r="D83" s="779"/>
      <c r="E83" s="581"/>
      <c r="F83" s="541">
        <f t="shared" si="6"/>
        <v>0</v>
      </c>
      <c r="G83" s="330"/>
      <c r="H83" s="331"/>
      <c r="I83" s="208">
        <f t="shared" si="11"/>
        <v>1818.0300000000011</v>
      </c>
      <c r="J83" s="127">
        <f t="shared" si="12"/>
        <v>75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/>
      <c r="AF83" s="127"/>
    </row>
    <row r="84" spans="1:32" x14ac:dyDescent="0.25">
      <c r="A84" s="2"/>
      <c r="B84" s="83"/>
      <c r="C84" s="15"/>
      <c r="D84" s="779"/>
      <c r="E84" s="581"/>
      <c r="F84" s="541">
        <f t="shared" si="6"/>
        <v>0</v>
      </c>
      <c r="G84" s="330"/>
      <c r="H84" s="331"/>
      <c r="I84" s="208">
        <f t="shared" si="11"/>
        <v>1818.0300000000011</v>
      </c>
      <c r="J84" s="127">
        <f t="shared" si="12"/>
        <v>75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/>
      <c r="AF84" s="127"/>
    </row>
    <row r="85" spans="1:32" x14ac:dyDescent="0.25">
      <c r="A85" s="2"/>
      <c r="B85" s="83"/>
      <c r="C85" s="15"/>
      <c r="D85" s="779"/>
      <c r="E85" s="581"/>
      <c r="F85" s="541">
        <f t="shared" si="6"/>
        <v>0</v>
      </c>
      <c r="G85" s="330"/>
      <c r="H85" s="331"/>
      <c r="I85" s="208">
        <f t="shared" si="11"/>
        <v>1818.0300000000011</v>
      </c>
      <c r="J85" s="127">
        <f t="shared" si="12"/>
        <v>75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/>
      <c r="AF85" s="127"/>
    </row>
    <row r="86" spans="1:32" x14ac:dyDescent="0.25">
      <c r="A86" s="2"/>
      <c r="B86" s="83"/>
      <c r="C86" s="15"/>
      <c r="D86" s="779"/>
      <c r="E86" s="581"/>
      <c r="F86" s="541">
        <f t="shared" si="6"/>
        <v>0</v>
      </c>
      <c r="G86" s="330"/>
      <c r="H86" s="331"/>
      <c r="I86" s="208">
        <f t="shared" si="11"/>
        <v>1818.0300000000011</v>
      </c>
      <c r="J86" s="127">
        <f t="shared" si="12"/>
        <v>75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/>
      <c r="AF86" s="127"/>
    </row>
    <row r="87" spans="1:32" x14ac:dyDescent="0.25">
      <c r="A87" s="2"/>
      <c r="B87" s="83"/>
      <c r="C87" s="15"/>
      <c r="D87" s="779"/>
      <c r="E87" s="581"/>
      <c r="F87" s="541">
        <f t="shared" si="6"/>
        <v>0</v>
      </c>
      <c r="G87" s="330"/>
      <c r="H87" s="331"/>
      <c r="I87" s="208">
        <f t="shared" si="11"/>
        <v>1818.0300000000011</v>
      </c>
      <c r="J87" s="127">
        <f t="shared" si="12"/>
        <v>75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/>
      <c r="AF87" s="127"/>
    </row>
    <row r="88" spans="1:32" x14ac:dyDescent="0.25">
      <c r="A88" s="2"/>
      <c r="B88" s="83"/>
      <c r="C88" s="15"/>
      <c r="D88" s="779"/>
      <c r="E88" s="581"/>
      <c r="F88" s="541">
        <f t="shared" si="6"/>
        <v>0</v>
      </c>
      <c r="G88" s="330"/>
      <c r="H88" s="331"/>
      <c r="I88" s="208">
        <f t="shared" si="11"/>
        <v>1818.0300000000011</v>
      </c>
      <c r="J88" s="127">
        <f t="shared" si="12"/>
        <v>75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/>
      <c r="AF88" s="127"/>
    </row>
    <row r="89" spans="1:32" x14ac:dyDescent="0.25">
      <c r="A89" s="2"/>
      <c r="B89" s="83"/>
      <c r="C89" s="15"/>
      <c r="D89" s="779"/>
      <c r="E89" s="581"/>
      <c r="F89" s="541">
        <f t="shared" si="6"/>
        <v>0</v>
      </c>
      <c r="G89" s="330"/>
      <c r="H89" s="331"/>
      <c r="I89" s="208">
        <f t="shared" si="11"/>
        <v>1818.0300000000011</v>
      </c>
      <c r="J89" s="127">
        <f t="shared" si="12"/>
        <v>75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/>
      <c r="AF89" s="127"/>
    </row>
    <row r="90" spans="1:32" x14ac:dyDescent="0.25">
      <c r="A90" s="2"/>
      <c r="B90" s="83"/>
      <c r="C90" s="15"/>
      <c r="D90" s="779"/>
      <c r="E90" s="581"/>
      <c r="F90" s="541">
        <f t="shared" si="6"/>
        <v>0</v>
      </c>
      <c r="G90" s="330"/>
      <c r="H90" s="331"/>
      <c r="I90" s="208">
        <f t="shared" si="11"/>
        <v>1818.0300000000011</v>
      </c>
      <c r="J90" s="127">
        <f t="shared" si="12"/>
        <v>75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/>
      <c r="AF90" s="127"/>
    </row>
    <row r="91" spans="1:32" ht="14.25" customHeight="1" x14ac:dyDescent="0.25">
      <c r="A91" s="2"/>
      <c r="B91" s="83"/>
      <c r="C91" s="15"/>
      <c r="D91" s="779">
        <v>0</v>
      </c>
      <c r="E91" s="581"/>
      <c r="F91" s="541">
        <f t="shared" si="6"/>
        <v>0</v>
      </c>
      <c r="G91" s="330"/>
      <c r="H91" s="331"/>
      <c r="I91" s="208">
        <f t="shared" si="11"/>
        <v>1818.0300000000011</v>
      </c>
      <c r="J91" s="127">
        <f t="shared" si="12"/>
        <v>75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92" si="13">Z91</f>
        <v>0</v>
      </c>
      <c r="AC91" s="70"/>
      <c r="AD91" s="71"/>
      <c r="AE91" s="208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0">
        <v>0</v>
      </c>
      <c r="E92" s="157"/>
      <c r="F92" s="150">
        <f t="shared" si="6"/>
        <v>0</v>
      </c>
      <c r="G92" s="139"/>
      <c r="H92" s="725"/>
      <c r="I92" s="24"/>
      <c r="J92" s="24"/>
      <c r="L92" s="4"/>
      <c r="M92" s="74"/>
      <c r="N92" s="37"/>
      <c r="O92" s="310">
        <v>0</v>
      </c>
      <c r="P92" s="157"/>
      <c r="Q92" s="150">
        <f t="shared" si="7"/>
        <v>0</v>
      </c>
      <c r="R92" s="139"/>
      <c r="S92" s="198"/>
      <c r="T92" s="24"/>
      <c r="U92" s="24"/>
      <c r="W92" s="4"/>
      <c r="X92" s="74"/>
      <c r="Y92" s="37"/>
      <c r="Z92" s="310">
        <v>0</v>
      </c>
      <c r="AA92" s="157"/>
      <c r="AB92" s="150">
        <f t="shared" si="13"/>
        <v>0</v>
      </c>
      <c r="AC92" s="139"/>
      <c r="AD92" s="198"/>
      <c r="AE92" s="24"/>
      <c r="AF92" s="24"/>
    </row>
    <row r="93" spans="1:32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163" t="s">
        <v>11</v>
      </c>
      <c r="D96" s="1164"/>
      <c r="E96" s="145">
        <f>E5+E4+E6+-F93+E7</f>
        <v>1818.0300000000007</v>
      </c>
      <c r="F96" s="5"/>
      <c r="L96" s="47"/>
      <c r="N96" s="1163" t="s">
        <v>11</v>
      </c>
      <c r="O96" s="1164"/>
      <c r="P96" s="145">
        <f>P5+P4+P6+-Q93+P7</f>
        <v>1299.74</v>
      </c>
      <c r="Q96" s="5"/>
      <c r="W96" s="47"/>
      <c r="Y96" s="1163" t="s">
        <v>11</v>
      </c>
      <c r="Z96" s="1164"/>
      <c r="AA96" s="145">
        <f>AA5+AA4+AA6+-AB93+AA7</f>
        <v>18564</v>
      </c>
      <c r="AB96" s="5"/>
    </row>
  </sheetData>
  <mergeCells count="18">
    <mergeCell ref="AF8:AF9"/>
    <mergeCell ref="U8:U9"/>
    <mergeCell ref="A1:I1"/>
    <mergeCell ref="J8:J9"/>
    <mergeCell ref="L1:T1"/>
    <mergeCell ref="T8:T9"/>
    <mergeCell ref="Y96:Z96"/>
    <mergeCell ref="W1:AE1"/>
    <mergeCell ref="W5:W7"/>
    <mergeCell ref="C96:D96"/>
    <mergeCell ref="A5:A7"/>
    <mergeCell ref="B5:B7"/>
    <mergeCell ref="I8:I9"/>
    <mergeCell ref="N96:O96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191"/>
      <c r="B5" s="1193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192"/>
      <c r="B6" s="1194"/>
      <c r="C6" s="225"/>
      <c r="D6" s="118"/>
      <c r="E6" s="495"/>
      <c r="F6" s="240"/>
      <c r="I6" s="1195" t="s">
        <v>3</v>
      </c>
      <c r="J6" s="118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6"/>
      <c r="J7" s="1190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63" t="s">
        <v>11</v>
      </c>
      <c r="D100" s="116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159"/>
      <c r="B5" s="1197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160"/>
      <c r="B6" s="1198"/>
      <c r="C6" s="225"/>
      <c r="D6" s="118"/>
      <c r="E6" s="144"/>
      <c r="F6" s="241"/>
      <c r="I6" s="1195" t="s">
        <v>3</v>
      </c>
      <c r="J6" s="118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6"/>
      <c r="J7" s="1190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63" t="s">
        <v>11</v>
      </c>
      <c r="D33" s="116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88" t="s">
        <v>334</v>
      </c>
      <c r="B1" s="1188"/>
      <c r="C1" s="1188"/>
      <c r="D1" s="1188"/>
      <c r="E1" s="1188"/>
      <c r="F1" s="1188"/>
      <c r="G1" s="1188"/>
      <c r="H1" s="1188"/>
      <c r="I1" s="1188"/>
      <c r="J1" s="99">
        <v>1</v>
      </c>
      <c r="L1" s="1179" t="s">
        <v>208</v>
      </c>
      <c r="M1" s="1179"/>
      <c r="N1" s="1179"/>
      <c r="O1" s="1179"/>
      <c r="P1" s="1179"/>
      <c r="Q1" s="1179"/>
      <c r="R1" s="1179"/>
      <c r="S1" s="1179"/>
      <c r="T1" s="1179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199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199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00"/>
      <c r="C6" s="236"/>
      <c r="D6" s="336"/>
      <c r="E6" s="255"/>
      <c r="F6" s="241"/>
      <c r="G6" s="73"/>
      <c r="L6" s="587" t="s">
        <v>212</v>
      </c>
      <c r="M6" s="1200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00"/>
      <c r="C7" s="236"/>
      <c r="D7" s="336"/>
      <c r="E7" s="255"/>
      <c r="F7" s="241"/>
      <c r="G7" s="73"/>
      <c r="I7" s="372"/>
      <c r="J7" s="372"/>
      <c r="L7" s="587"/>
      <c r="M7" s="1200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172" t="s">
        <v>47</v>
      </c>
      <c r="J8" s="1186" t="s">
        <v>4</v>
      </c>
      <c r="M8" s="413"/>
      <c r="N8" s="236"/>
      <c r="O8" s="118"/>
      <c r="P8" s="334"/>
      <c r="Q8" s="335"/>
      <c r="R8" s="73"/>
      <c r="T8" s="1172" t="s">
        <v>47</v>
      </c>
      <c r="U8" s="118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73"/>
      <c r="J9" s="118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73"/>
      <c r="U9" s="1187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5"/>
      <c r="Q10" s="69">
        <f t="shared" ref="Q10:Q39" si="1">O10</f>
        <v>0</v>
      </c>
      <c r="R10" s="70"/>
      <c r="S10" s="71"/>
      <c r="T10" s="887">
        <f>P4+P5+P6-Q10+P7+P8</f>
        <v>2000</v>
      </c>
      <c r="U10" s="888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6"/>
      <c r="Q11" s="69">
        <f t="shared" si="1"/>
        <v>0</v>
      </c>
      <c r="R11" s="70"/>
      <c r="S11" s="71"/>
      <c r="T11" s="208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7">
        <f t="shared" ref="I12:I37" si="3">I11-F12</f>
        <v>825</v>
      </c>
      <c r="J12" s="888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5"/>
      <c r="Q12" s="69">
        <f t="shared" si="1"/>
        <v>0</v>
      </c>
      <c r="R12" s="70"/>
      <c r="S12" s="71"/>
      <c r="T12" s="208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221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3"/>
      <c r="Q13" s="69">
        <f t="shared" si="1"/>
        <v>0</v>
      </c>
      <c r="R13" s="70"/>
      <c r="S13" s="71"/>
      <c r="T13" s="208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222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3"/>
      <c r="Q14" s="69">
        <f t="shared" si="1"/>
        <v>0</v>
      </c>
      <c r="R14" s="70"/>
      <c r="S14" s="71"/>
      <c r="T14" s="208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227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3"/>
      <c r="Q15" s="69">
        <f t="shared" si="1"/>
        <v>0</v>
      </c>
      <c r="R15" s="70"/>
      <c r="S15" s="71"/>
      <c r="T15" s="208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237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5"/>
      <c r="Q16" s="69">
        <f t="shared" si="1"/>
        <v>0</v>
      </c>
      <c r="R16" s="70"/>
      <c r="S16" s="71"/>
      <c r="T16" s="208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238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3"/>
      <c r="Q17" s="69">
        <f t="shared" si="1"/>
        <v>0</v>
      </c>
      <c r="R17" s="70"/>
      <c r="S17" s="71"/>
      <c r="T17" s="208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247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3"/>
      <c r="Q18" s="69">
        <f t="shared" si="1"/>
        <v>0</v>
      </c>
      <c r="R18" s="407"/>
      <c r="S18" s="71"/>
      <c r="T18" s="208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262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3"/>
      <c r="Q19" s="69">
        <f t="shared" si="1"/>
        <v>0</v>
      </c>
      <c r="R19" s="70"/>
      <c r="S19" s="71"/>
      <c r="T19" s="208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263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5"/>
      <c r="Q20" s="69">
        <f t="shared" si="1"/>
        <v>0</v>
      </c>
      <c r="R20" s="70"/>
      <c r="S20" s="71"/>
      <c r="T20" s="208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279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5"/>
      <c r="Q21" s="69">
        <f t="shared" si="1"/>
        <v>0</v>
      </c>
      <c r="R21" s="70"/>
      <c r="S21" s="71"/>
      <c r="T21" s="208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279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6"/>
      <c r="Q22" s="69">
        <f t="shared" si="1"/>
        <v>0</v>
      </c>
      <c r="R22" s="70"/>
      <c r="S22" s="71"/>
      <c r="T22" s="208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282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6"/>
      <c r="Q23" s="69">
        <f t="shared" si="1"/>
        <v>0</v>
      </c>
      <c r="R23" s="70"/>
      <c r="S23" s="71"/>
      <c r="T23" s="208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291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298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299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311</v>
      </c>
      <c r="H27" s="331">
        <v>93</v>
      </c>
      <c r="I27" s="887">
        <f t="shared" si="3"/>
        <v>135</v>
      </c>
      <c r="J27" s="888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779">
        <f t="shared" si="2"/>
        <v>0</v>
      </c>
      <c r="E28" s="581"/>
      <c r="F28" s="541">
        <f t="shared" si="0"/>
        <v>0</v>
      </c>
      <c r="G28" s="330"/>
      <c r="H28" s="331"/>
      <c r="I28" s="208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779">
        <f t="shared" si="2"/>
        <v>0</v>
      </c>
      <c r="E29" s="581"/>
      <c r="F29" s="541">
        <f t="shared" si="0"/>
        <v>0</v>
      </c>
      <c r="G29" s="330"/>
      <c r="H29" s="331"/>
      <c r="I29" s="208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779">
        <f t="shared" si="2"/>
        <v>0</v>
      </c>
      <c r="E30" s="581"/>
      <c r="F30" s="541">
        <f t="shared" si="0"/>
        <v>0</v>
      </c>
      <c r="G30" s="330"/>
      <c r="H30" s="331"/>
      <c r="I30" s="208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779">
        <f t="shared" si="2"/>
        <v>0</v>
      </c>
      <c r="E31" s="581"/>
      <c r="F31" s="541">
        <f t="shared" si="0"/>
        <v>0</v>
      </c>
      <c r="G31" s="330"/>
      <c r="H31" s="331"/>
      <c r="I31" s="208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779">
        <f t="shared" si="2"/>
        <v>0</v>
      </c>
      <c r="E32" s="581"/>
      <c r="F32" s="541">
        <f t="shared" si="0"/>
        <v>0</v>
      </c>
      <c r="G32" s="330"/>
      <c r="H32" s="331"/>
      <c r="I32" s="208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779">
        <f t="shared" si="2"/>
        <v>0</v>
      </c>
      <c r="E33" s="581"/>
      <c r="F33" s="541">
        <f t="shared" si="0"/>
        <v>0</v>
      </c>
      <c r="G33" s="330"/>
      <c r="H33" s="331"/>
      <c r="I33" s="208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779">
        <f t="shared" si="2"/>
        <v>0</v>
      </c>
      <c r="E34" s="581"/>
      <c r="F34" s="541">
        <f t="shared" si="0"/>
        <v>0</v>
      </c>
      <c r="G34" s="330"/>
      <c r="H34" s="331"/>
      <c r="I34" s="208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779">
        <f t="shared" si="2"/>
        <v>0</v>
      </c>
      <c r="E35" s="581"/>
      <c r="F35" s="541">
        <f t="shared" si="0"/>
        <v>0</v>
      </c>
      <c r="G35" s="330"/>
      <c r="H35" s="331"/>
      <c r="I35" s="208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63" t="s">
        <v>11</v>
      </c>
      <c r="D42" s="1164"/>
      <c r="E42" s="145">
        <f>E5+E4+E6+-F39</f>
        <v>1005</v>
      </c>
      <c r="F42" s="5"/>
      <c r="L42" s="47"/>
      <c r="N42" s="1163" t="s">
        <v>11</v>
      </c>
      <c r="O42" s="1164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08" t="s">
        <v>345</v>
      </c>
      <c r="B1" s="1108"/>
      <c r="C1" s="1108"/>
      <c r="D1" s="1108"/>
      <c r="E1" s="1108"/>
      <c r="F1" s="1108"/>
      <c r="G1" s="110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132" t="s">
        <v>460</v>
      </c>
      <c r="B5" s="1136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132"/>
      <c r="B6" s="1201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3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4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4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4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4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9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13" t="s">
        <v>21</v>
      </c>
      <c r="E75" s="1114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20" t="s">
        <v>95</v>
      </c>
      <c r="C5" s="392"/>
      <c r="D5" s="134"/>
      <c r="E5" s="208"/>
      <c r="F5" s="62"/>
      <c r="G5" s="5"/>
    </row>
    <row r="6" spans="1:9" x14ac:dyDescent="0.25">
      <c r="A6" s="405"/>
      <c r="B6" s="1120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27"/>
      <c r="B5" s="1202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27"/>
      <c r="B6" s="1202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21" t="s">
        <v>11</v>
      </c>
      <c r="D60" s="112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08"/>
      <c r="B1" s="1108"/>
      <c r="C1" s="1108"/>
      <c r="D1" s="1108"/>
      <c r="E1" s="1108"/>
      <c r="F1" s="1108"/>
      <c r="G1" s="110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36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36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36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13" t="s">
        <v>21</v>
      </c>
      <c r="E41" s="1114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E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19" t="s">
        <v>335</v>
      </c>
      <c r="B1" s="1119"/>
      <c r="C1" s="1119"/>
      <c r="D1" s="1119"/>
      <c r="E1" s="1119"/>
      <c r="F1" s="1119"/>
      <c r="G1" s="1119"/>
      <c r="H1" s="11">
        <v>1</v>
      </c>
      <c r="K1" s="1123" t="s">
        <v>345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03" t="s">
        <v>52</v>
      </c>
      <c r="B4" s="487"/>
      <c r="C4" s="128"/>
      <c r="D4" s="135"/>
      <c r="E4" s="86">
        <v>142.04</v>
      </c>
      <c r="F4" s="73">
        <v>4</v>
      </c>
      <c r="G4" s="849"/>
      <c r="K4" s="1203" t="s">
        <v>52</v>
      </c>
      <c r="L4" s="487"/>
      <c r="M4" s="128"/>
      <c r="N4" s="135"/>
      <c r="O4" s="86"/>
      <c r="P4" s="73"/>
      <c r="Q4" s="1072"/>
    </row>
    <row r="5" spans="1:19" ht="15" customHeight="1" x14ac:dyDescent="0.25">
      <c r="A5" s="1204"/>
      <c r="B5" s="1206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1754.1899999999998</v>
      </c>
      <c r="H5" s="138">
        <f>E5-G5+E4+E6+E7+E8</f>
        <v>1426.0000000000002</v>
      </c>
      <c r="K5" s="1204"/>
      <c r="L5" s="1206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05"/>
      <c r="B6" s="1207"/>
      <c r="C6" s="555"/>
      <c r="D6" s="135"/>
      <c r="E6" s="86"/>
      <c r="F6" s="73"/>
      <c r="G6" s="73"/>
      <c r="K6" s="1205"/>
      <c r="L6" s="1207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4" t="s">
        <v>260</v>
      </c>
      <c r="B10" s="235">
        <f>F4+F5+F6+F7+F8-C10</f>
        <v>99</v>
      </c>
      <c r="C10" s="865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248</v>
      </c>
      <c r="H10" s="710">
        <v>42</v>
      </c>
      <c r="I10" s="132">
        <f>E6+E5+E4-F10+E7+E8</f>
        <v>3038.05</v>
      </c>
      <c r="K10" s="864" t="s">
        <v>260</v>
      </c>
      <c r="L10" s="1214">
        <f>P4+P5+P6+P7+P8-M10</f>
        <v>94</v>
      </c>
      <c r="M10" s="1215"/>
      <c r="N10" s="769"/>
      <c r="O10" s="1216"/>
      <c r="P10" s="769">
        <f t="shared" ref="P10:P57" si="1">N10</f>
        <v>0</v>
      </c>
      <c r="Q10" s="1217"/>
      <c r="R10" s="1218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259</v>
      </c>
      <c r="H11" s="710">
        <v>42</v>
      </c>
      <c r="I11" s="132">
        <f>I10-F11</f>
        <v>3008.8900000000003</v>
      </c>
      <c r="K11" s="75"/>
      <c r="L11" s="1219">
        <f>L10-M11</f>
        <v>94</v>
      </c>
      <c r="M11" s="1215"/>
      <c r="N11" s="769"/>
      <c r="O11" s="1216"/>
      <c r="P11" s="769">
        <f t="shared" si="1"/>
        <v>0</v>
      </c>
      <c r="Q11" s="1217"/>
      <c r="R11" s="1218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264</v>
      </c>
      <c r="H12" s="710">
        <v>30</v>
      </c>
      <c r="I12" s="132">
        <f t="shared" ref="I12:I13" si="3">I11-F12</f>
        <v>2735.2300000000005</v>
      </c>
      <c r="K12" s="75"/>
      <c r="L12" s="1219">
        <f t="shared" ref="L12:L58" si="4">L11-M12</f>
        <v>94</v>
      </c>
      <c r="M12" s="1215"/>
      <c r="N12" s="769"/>
      <c r="O12" s="1216"/>
      <c r="P12" s="769">
        <f t="shared" si="1"/>
        <v>0</v>
      </c>
      <c r="Q12" s="1217"/>
      <c r="R12" s="1218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271</v>
      </c>
      <c r="H13" s="710">
        <v>30</v>
      </c>
      <c r="I13" s="132">
        <f t="shared" si="3"/>
        <v>2579.3700000000003</v>
      </c>
      <c r="K13" s="55"/>
      <c r="L13" s="1219">
        <f t="shared" si="4"/>
        <v>94</v>
      </c>
      <c r="M13" s="1215"/>
      <c r="N13" s="769"/>
      <c r="O13" s="1216"/>
      <c r="P13" s="769">
        <f t="shared" si="1"/>
        <v>0</v>
      </c>
      <c r="Q13" s="1217"/>
      <c r="R13" s="1218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282</v>
      </c>
      <c r="H14" s="710">
        <v>30</v>
      </c>
      <c r="I14" s="132">
        <f>I13-F14</f>
        <v>2549.7000000000003</v>
      </c>
      <c r="K14" s="75"/>
      <c r="L14" s="1219">
        <f t="shared" si="4"/>
        <v>94</v>
      </c>
      <c r="M14" s="1215"/>
      <c r="N14" s="769"/>
      <c r="O14" s="1216"/>
      <c r="P14" s="769">
        <f t="shared" si="1"/>
        <v>0</v>
      </c>
      <c r="Q14" s="1217"/>
      <c r="R14" s="1218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285</v>
      </c>
      <c r="H15" s="710">
        <v>30</v>
      </c>
      <c r="I15" s="132">
        <f t="shared" ref="I15:I58" si="6">I14-F15</f>
        <v>2521.0200000000004</v>
      </c>
      <c r="K15" s="75"/>
      <c r="L15" s="1219">
        <f t="shared" si="4"/>
        <v>94</v>
      </c>
      <c r="M15" s="1215"/>
      <c r="N15" s="769"/>
      <c r="O15" s="1216"/>
      <c r="P15" s="769">
        <f t="shared" si="1"/>
        <v>0</v>
      </c>
      <c r="Q15" s="1217"/>
      <c r="R15" s="1218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287</v>
      </c>
      <c r="H16" s="710">
        <v>30</v>
      </c>
      <c r="I16" s="132">
        <f t="shared" si="6"/>
        <v>2430.6400000000003</v>
      </c>
      <c r="L16" s="1219">
        <f t="shared" si="4"/>
        <v>94</v>
      </c>
      <c r="M16" s="1215"/>
      <c r="N16" s="769"/>
      <c r="O16" s="1216"/>
      <c r="P16" s="769">
        <f t="shared" si="1"/>
        <v>0</v>
      </c>
      <c r="Q16" s="1217"/>
      <c r="R16" s="1218"/>
      <c r="S16" s="721">
        <f t="shared" si="7"/>
        <v>2810.63</v>
      </c>
    </row>
    <row r="17" spans="2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289</v>
      </c>
      <c r="H17" s="710">
        <v>30</v>
      </c>
      <c r="I17" s="132">
        <f t="shared" si="6"/>
        <v>2400.09</v>
      </c>
      <c r="L17" s="1219">
        <f t="shared" si="4"/>
        <v>94</v>
      </c>
      <c r="M17" s="1215"/>
      <c r="N17" s="769"/>
      <c r="O17" s="1216"/>
      <c r="P17" s="769">
        <f t="shared" si="1"/>
        <v>0</v>
      </c>
      <c r="Q17" s="1217"/>
      <c r="R17" s="1218"/>
      <c r="S17" s="721">
        <f t="shared" si="7"/>
        <v>2810.63</v>
      </c>
    </row>
    <row r="18" spans="2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293</v>
      </c>
      <c r="H18" s="710">
        <v>30</v>
      </c>
      <c r="I18" s="132">
        <f t="shared" si="6"/>
        <v>2369.44</v>
      </c>
      <c r="L18" s="1219">
        <f t="shared" si="4"/>
        <v>94</v>
      </c>
      <c r="M18" s="1215"/>
      <c r="N18" s="769"/>
      <c r="O18" s="1216"/>
      <c r="P18" s="769">
        <f t="shared" si="1"/>
        <v>0</v>
      </c>
      <c r="Q18" s="1217"/>
      <c r="R18" s="1218"/>
      <c r="S18" s="721">
        <f t="shared" si="7"/>
        <v>2810.63</v>
      </c>
    </row>
    <row r="19" spans="2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295</v>
      </c>
      <c r="H19" s="710">
        <v>30</v>
      </c>
      <c r="I19" s="132">
        <f t="shared" si="6"/>
        <v>2190.81</v>
      </c>
      <c r="L19" s="1219">
        <f t="shared" si="4"/>
        <v>94</v>
      </c>
      <c r="M19" s="1215"/>
      <c r="N19" s="769"/>
      <c r="O19" s="1216"/>
      <c r="P19" s="769">
        <f t="shared" si="1"/>
        <v>0</v>
      </c>
      <c r="Q19" s="1217"/>
      <c r="R19" s="1218"/>
      <c r="S19" s="721">
        <f t="shared" si="7"/>
        <v>2810.63</v>
      </c>
    </row>
    <row r="20" spans="2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297</v>
      </c>
      <c r="H20" s="710">
        <v>30</v>
      </c>
      <c r="I20" s="132">
        <f t="shared" si="6"/>
        <v>2129.81</v>
      </c>
      <c r="L20" s="1219">
        <f t="shared" si="4"/>
        <v>94</v>
      </c>
      <c r="M20" s="1215"/>
      <c r="N20" s="769"/>
      <c r="O20" s="1216"/>
      <c r="P20" s="769">
        <f t="shared" si="1"/>
        <v>0</v>
      </c>
      <c r="Q20" s="1217"/>
      <c r="R20" s="1218"/>
      <c r="S20" s="721">
        <f t="shared" si="7"/>
        <v>2810.63</v>
      </c>
    </row>
    <row r="21" spans="2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299</v>
      </c>
      <c r="H21" s="710">
        <v>30</v>
      </c>
      <c r="I21" s="132">
        <f t="shared" si="6"/>
        <v>1915.57</v>
      </c>
      <c r="L21" s="1219">
        <f t="shared" si="4"/>
        <v>94</v>
      </c>
      <c r="M21" s="1215"/>
      <c r="N21" s="769"/>
      <c r="O21" s="1220"/>
      <c r="P21" s="769">
        <f t="shared" si="1"/>
        <v>0</v>
      </c>
      <c r="Q21" s="1217"/>
      <c r="R21" s="1218"/>
      <c r="S21" s="721">
        <f t="shared" si="7"/>
        <v>2810.63</v>
      </c>
    </row>
    <row r="22" spans="2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301</v>
      </c>
      <c r="H22" s="710">
        <v>30</v>
      </c>
      <c r="I22" s="132">
        <f t="shared" si="6"/>
        <v>1885.46</v>
      </c>
      <c r="L22" s="1219">
        <f t="shared" si="4"/>
        <v>94</v>
      </c>
      <c r="M22" s="1215"/>
      <c r="N22" s="769"/>
      <c r="O22" s="1220"/>
      <c r="P22" s="769">
        <f t="shared" si="1"/>
        <v>0</v>
      </c>
      <c r="Q22" s="1217"/>
      <c r="R22" s="1218"/>
      <c r="S22" s="721">
        <f t="shared" si="7"/>
        <v>2810.63</v>
      </c>
    </row>
    <row r="23" spans="2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303</v>
      </c>
      <c r="H23" s="710">
        <v>30</v>
      </c>
      <c r="I23" s="132">
        <f t="shared" si="6"/>
        <v>1674.75</v>
      </c>
      <c r="L23" s="1219">
        <f t="shared" si="4"/>
        <v>94</v>
      </c>
      <c r="M23" s="1215"/>
      <c r="N23" s="769"/>
      <c r="O23" s="1220"/>
      <c r="P23" s="769">
        <f t="shared" si="1"/>
        <v>0</v>
      </c>
      <c r="Q23" s="1217"/>
      <c r="R23" s="1218"/>
      <c r="S23" s="721">
        <f t="shared" si="7"/>
        <v>2810.63</v>
      </c>
    </row>
    <row r="24" spans="2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316</v>
      </c>
      <c r="H24" s="710">
        <v>30</v>
      </c>
      <c r="I24" s="132">
        <f t="shared" si="6"/>
        <v>1642.76</v>
      </c>
      <c r="L24" s="1219">
        <f t="shared" si="4"/>
        <v>94</v>
      </c>
      <c r="M24" s="1215"/>
      <c r="N24" s="769"/>
      <c r="O24" s="1220"/>
      <c r="P24" s="769">
        <f t="shared" si="1"/>
        <v>0</v>
      </c>
      <c r="Q24" s="1217"/>
      <c r="R24" s="1218"/>
      <c r="S24" s="721">
        <f t="shared" si="7"/>
        <v>2810.63</v>
      </c>
    </row>
    <row r="25" spans="2:19" x14ac:dyDescent="0.25">
      <c r="B25" s="883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317</v>
      </c>
      <c r="H25" s="710">
        <v>30</v>
      </c>
      <c r="I25" s="875">
        <f t="shared" si="6"/>
        <v>1426</v>
      </c>
      <c r="L25" s="1219">
        <f t="shared" si="4"/>
        <v>94</v>
      </c>
      <c r="M25" s="1215"/>
      <c r="N25" s="769"/>
      <c r="O25" s="1220"/>
      <c r="P25" s="769">
        <f t="shared" si="1"/>
        <v>0</v>
      </c>
      <c r="Q25" s="1217"/>
      <c r="R25" s="1218"/>
      <c r="S25" s="721">
        <f t="shared" si="7"/>
        <v>2810.63</v>
      </c>
    </row>
    <row r="26" spans="2:19" x14ac:dyDescent="0.25">
      <c r="B26" s="348">
        <f t="shared" si="2"/>
        <v>45</v>
      </c>
      <c r="C26" s="337"/>
      <c r="D26" s="338"/>
      <c r="E26" s="350"/>
      <c r="F26" s="338">
        <f t="shared" si="0"/>
        <v>0</v>
      </c>
      <c r="G26" s="696"/>
      <c r="H26" s="710"/>
      <c r="I26" s="132">
        <f t="shared" si="6"/>
        <v>1426</v>
      </c>
      <c r="L26" s="1219">
        <f t="shared" si="4"/>
        <v>94</v>
      </c>
      <c r="M26" s="1215"/>
      <c r="N26" s="769"/>
      <c r="O26" s="1220"/>
      <c r="P26" s="769">
        <f t="shared" si="1"/>
        <v>0</v>
      </c>
      <c r="Q26" s="1217"/>
      <c r="R26" s="1218"/>
      <c r="S26" s="721">
        <f t="shared" si="7"/>
        <v>2810.63</v>
      </c>
    </row>
    <row r="27" spans="2:19" x14ac:dyDescent="0.25">
      <c r="B27" s="348">
        <f t="shared" si="2"/>
        <v>45</v>
      </c>
      <c r="C27" s="337"/>
      <c r="D27" s="338"/>
      <c r="E27" s="350"/>
      <c r="F27" s="338">
        <f t="shared" si="0"/>
        <v>0</v>
      </c>
      <c r="G27" s="696"/>
      <c r="H27" s="710"/>
      <c r="I27" s="132">
        <f t="shared" si="6"/>
        <v>1426</v>
      </c>
      <c r="L27" s="1219">
        <f t="shared" si="4"/>
        <v>94</v>
      </c>
      <c r="M27" s="1215"/>
      <c r="N27" s="769"/>
      <c r="O27" s="1220"/>
      <c r="P27" s="769">
        <f t="shared" si="1"/>
        <v>0</v>
      </c>
      <c r="Q27" s="1217"/>
      <c r="R27" s="1218"/>
      <c r="S27" s="721">
        <f t="shared" si="7"/>
        <v>2810.63</v>
      </c>
    </row>
    <row r="28" spans="2:19" x14ac:dyDescent="0.25">
      <c r="B28" s="348">
        <f t="shared" si="2"/>
        <v>45</v>
      </c>
      <c r="C28" s="337"/>
      <c r="D28" s="338"/>
      <c r="E28" s="350"/>
      <c r="F28" s="338">
        <f t="shared" si="0"/>
        <v>0</v>
      </c>
      <c r="G28" s="696"/>
      <c r="H28" s="710"/>
      <c r="I28" s="132">
        <f t="shared" si="6"/>
        <v>1426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2:19" x14ac:dyDescent="0.25">
      <c r="B29" s="348">
        <f t="shared" si="2"/>
        <v>45</v>
      </c>
      <c r="C29" s="337"/>
      <c r="D29" s="338"/>
      <c r="E29" s="350"/>
      <c r="F29" s="338">
        <f t="shared" si="0"/>
        <v>0</v>
      </c>
      <c r="G29" s="696"/>
      <c r="H29" s="710"/>
      <c r="I29" s="132">
        <f t="shared" si="6"/>
        <v>1426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2:19" x14ac:dyDescent="0.25">
      <c r="B30" s="348">
        <f t="shared" si="2"/>
        <v>45</v>
      </c>
      <c r="C30" s="337"/>
      <c r="D30" s="338"/>
      <c r="E30" s="350"/>
      <c r="F30" s="338">
        <f t="shared" si="0"/>
        <v>0</v>
      </c>
      <c r="G30" s="696"/>
      <c r="H30" s="710"/>
      <c r="I30" s="132">
        <f t="shared" si="6"/>
        <v>1426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2:19" x14ac:dyDescent="0.25">
      <c r="B31" s="348">
        <f t="shared" si="2"/>
        <v>45</v>
      </c>
      <c r="C31" s="337"/>
      <c r="D31" s="338"/>
      <c r="E31" s="711"/>
      <c r="F31" s="338">
        <f t="shared" si="0"/>
        <v>0</v>
      </c>
      <c r="G31" s="696"/>
      <c r="H31" s="710"/>
      <c r="I31" s="132">
        <f t="shared" si="6"/>
        <v>1426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2:19" x14ac:dyDescent="0.25">
      <c r="B32" s="348">
        <f t="shared" si="2"/>
        <v>45</v>
      </c>
      <c r="C32" s="337"/>
      <c r="D32" s="338"/>
      <c r="E32" s="711"/>
      <c r="F32" s="338">
        <f t="shared" si="0"/>
        <v>0</v>
      </c>
      <c r="G32" s="696"/>
      <c r="H32" s="710"/>
      <c r="I32" s="132">
        <f t="shared" si="6"/>
        <v>1426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45</v>
      </c>
      <c r="C33" s="337"/>
      <c r="D33" s="338"/>
      <c r="E33" s="711"/>
      <c r="F33" s="338">
        <f t="shared" si="0"/>
        <v>0</v>
      </c>
      <c r="G33" s="696"/>
      <c r="H33" s="710"/>
      <c r="I33" s="132">
        <f t="shared" si="6"/>
        <v>1426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45</v>
      </c>
      <c r="C34" s="337"/>
      <c r="D34" s="338"/>
      <c r="E34" s="711"/>
      <c r="F34" s="338">
        <f t="shared" si="0"/>
        <v>0</v>
      </c>
      <c r="G34" s="696"/>
      <c r="H34" s="710"/>
      <c r="I34" s="132">
        <f t="shared" si="6"/>
        <v>1426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45</v>
      </c>
      <c r="C35" s="337"/>
      <c r="D35" s="338"/>
      <c r="E35" s="711"/>
      <c r="F35" s="338">
        <f t="shared" si="0"/>
        <v>0</v>
      </c>
      <c r="G35" s="696"/>
      <c r="H35" s="710"/>
      <c r="I35" s="132">
        <f t="shared" si="6"/>
        <v>1426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45</v>
      </c>
      <c r="C36" s="337"/>
      <c r="D36" s="338"/>
      <c r="E36" s="711"/>
      <c r="F36" s="338">
        <f t="shared" si="0"/>
        <v>0</v>
      </c>
      <c r="G36" s="696"/>
      <c r="H36" s="710"/>
      <c r="I36" s="132">
        <f t="shared" si="6"/>
        <v>1426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45</v>
      </c>
      <c r="C37" s="337"/>
      <c r="D37" s="338"/>
      <c r="E37" s="711"/>
      <c r="F37" s="338">
        <f t="shared" si="0"/>
        <v>0</v>
      </c>
      <c r="G37" s="696"/>
      <c r="H37" s="710"/>
      <c r="I37" s="132">
        <f t="shared" si="6"/>
        <v>1426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45</v>
      </c>
      <c r="C38" s="337"/>
      <c r="D38" s="338"/>
      <c r="E38" s="711"/>
      <c r="F38" s="338">
        <f t="shared" si="0"/>
        <v>0</v>
      </c>
      <c r="G38" s="696"/>
      <c r="H38" s="710"/>
      <c r="I38" s="132">
        <f t="shared" si="6"/>
        <v>1426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45</v>
      </c>
      <c r="C39" s="337"/>
      <c r="D39" s="338"/>
      <c r="E39" s="711"/>
      <c r="F39" s="338">
        <f t="shared" si="0"/>
        <v>0</v>
      </c>
      <c r="G39" s="696"/>
      <c r="H39" s="710"/>
      <c r="I39" s="132">
        <f t="shared" si="6"/>
        <v>1426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45</v>
      </c>
      <c r="C40" s="337"/>
      <c r="D40" s="338"/>
      <c r="E40" s="711"/>
      <c r="F40" s="338">
        <f t="shared" si="0"/>
        <v>0</v>
      </c>
      <c r="G40" s="696"/>
      <c r="H40" s="710"/>
      <c r="I40" s="132">
        <f t="shared" si="6"/>
        <v>1426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45</v>
      </c>
      <c r="C41" s="337"/>
      <c r="D41" s="338"/>
      <c r="E41" s="711"/>
      <c r="F41" s="338">
        <f t="shared" si="0"/>
        <v>0</v>
      </c>
      <c r="G41" s="696"/>
      <c r="H41" s="710"/>
      <c r="I41" s="132">
        <f t="shared" si="6"/>
        <v>1426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45</v>
      </c>
      <c r="C42" s="337"/>
      <c r="D42" s="338"/>
      <c r="E42" s="711"/>
      <c r="F42" s="338">
        <f t="shared" si="0"/>
        <v>0</v>
      </c>
      <c r="G42" s="696"/>
      <c r="H42" s="710"/>
      <c r="I42" s="132">
        <f t="shared" si="6"/>
        <v>1426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45</v>
      </c>
      <c r="C43" s="337"/>
      <c r="D43" s="338"/>
      <c r="E43" s="711"/>
      <c r="F43" s="338">
        <f t="shared" si="0"/>
        <v>0</v>
      </c>
      <c r="G43" s="696"/>
      <c r="H43" s="710"/>
      <c r="I43" s="132">
        <f t="shared" si="6"/>
        <v>1426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45</v>
      </c>
      <c r="C44" s="337"/>
      <c r="D44" s="338"/>
      <c r="E44" s="711"/>
      <c r="F44" s="338">
        <f t="shared" si="0"/>
        <v>0</v>
      </c>
      <c r="G44" s="696"/>
      <c r="H44" s="710"/>
      <c r="I44" s="132">
        <f t="shared" si="6"/>
        <v>1426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45</v>
      </c>
      <c r="C45" s="337"/>
      <c r="D45" s="338"/>
      <c r="E45" s="711"/>
      <c r="F45" s="338">
        <f t="shared" si="0"/>
        <v>0</v>
      </c>
      <c r="G45" s="696"/>
      <c r="H45" s="710"/>
      <c r="I45" s="132">
        <f t="shared" si="6"/>
        <v>1426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45</v>
      </c>
      <c r="C46" s="337"/>
      <c r="D46" s="338"/>
      <c r="E46" s="711"/>
      <c r="F46" s="338">
        <f t="shared" si="0"/>
        <v>0</v>
      </c>
      <c r="G46" s="696"/>
      <c r="H46" s="710"/>
      <c r="I46" s="132">
        <f t="shared" si="6"/>
        <v>1426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45</v>
      </c>
      <c r="C47" s="337"/>
      <c r="D47" s="338"/>
      <c r="E47" s="711"/>
      <c r="F47" s="338">
        <f t="shared" si="0"/>
        <v>0</v>
      </c>
      <c r="G47" s="696"/>
      <c r="H47" s="710"/>
      <c r="I47" s="132">
        <f t="shared" si="6"/>
        <v>1426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45</v>
      </c>
      <c r="C48" s="337"/>
      <c r="D48" s="338"/>
      <c r="E48" s="711"/>
      <c r="F48" s="338">
        <f t="shared" si="0"/>
        <v>0</v>
      </c>
      <c r="G48" s="696"/>
      <c r="H48" s="710"/>
      <c r="I48" s="132">
        <f t="shared" si="6"/>
        <v>1426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45</v>
      </c>
      <c r="C49" s="337"/>
      <c r="D49" s="338"/>
      <c r="E49" s="711"/>
      <c r="F49" s="338">
        <f t="shared" si="0"/>
        <v>0</v>
      </c>
      <c r="G49" s="696"/>
      <c r="H49" s="710"/>
      <c r="I49" s="132">
        <f t="shared" si="6"/>
        <v>1426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45</v>
      </c>
      <c r="C50" s="337"/>
      <c r="D50" s="338"/>
      <c r="E50" s="711"/>
      <c r="F50" s="338">
        <f t="shared" si="0"/>
        <v>0</v>
      </c>
      <c r="G50" s="696"/>
      <c r="H50" s="710"/>
      <c r="I50" s="132">
        <f t="shared" si="6"/>
        <v>1426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45</v>
      </c>
      <c r="C51" s="337"/>
      <c r="D51" s="338"/>
      <c r="E51" s="711"/>
      <c r="F51" s="338">
        <f t="shared" si="0"/>
        <v>0</v>
      </c>
      <c r="G51" s="696"/>
      <c r="H51" s="710"/>
      <c r="I51" s="132">
        <f t="shared" si="6"/>
        <v>1426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45</v>
      </c>
      <c r="C52" s="337"/>
      <c r="D52" s="338"/>
      <c r="E52" s="711"/>
      <c r="F52" s="338">
        <f t="shared" si="0"/>
        <v>0</v>
      </c>
      <c r="G52" s="696"/>
      <c r="H52" s="710"/>
      <c r="I52" s="132">
        <f t="shared" si="6"/>
        <v>1426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45</v>
      </c>
      <c r="C53" s="337"/>
      <c r="D53" s="338"/>
      <c r="E53" s="711"/>
      <c r="F53" s="338">
        <f t="shared" si="0"/>
        <v>0</v>
      </c>
      <c r="G53" s="696"/>
      <c r="H53" s="710"/>
      <c r="I53" s="132">
        <f t="shared" si="6"/>
        <v>1426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45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1426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45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1426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45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1426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45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1426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45</v>
      </c>
      <c r="C58" s="337"/>
      <c r="D58" s="338"/>
      <c r="E58" s="491"/>
      <c r="F58" s="338"/>
      <c r="G58" s="696"/>
      <c r="H58" s="710"/>
      <c r="I58" s="132">
        <f t="shared" si="6"/>
        <v>1426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59</v>
      </c>
      <c r="D62" s="105">
        <f>SUM(D10:D61)</f>
        <v>1754.1899999999998</v>
      </c>
      <c r="E62" s="75"/>
      <c r="F62" s="105">
        <f>SUM(F10:F61)</f>
        <v>1754.1899999999998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1426.0000000000002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45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O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19" t="s">
        <v>336</v>
      </c>
      <c r="B1" s="1119"/>
      <c r="C1" s="1119"/>
      <c r="D1" s="1119"/>
      <c r="E1" s="1119"/>
      <c r="F1" s="1119"/>
      <c r="G1" s="1119"/>
      <c r="H1" s="11">
        <v>1</v>
      </c>
      <c r="K1" s="1119" t="str">
        <f>A1</f>
        <v>INVENTARIO     DEL MES DE     OCTUBRE     2022</v>
      </c>
      <c r="L1" s="1119"/>
      <c r="M1" s="1119"/>
      <c r="N1" s="1119"/>
      <c r="O1" s="1119"/>
      <c r="P1" s="1119"/>
      <c r="Q1" s="1119"/>
      <c r="R1" s="11">
        <v>2</v>
      </c>
      <c r="U1" s="1123" t="s">
        <v>345</v>
      </c>
      <c r="V1" s="1123"/>
      <c r="W1" s="1123"/>
      <c r="X1" s="1123"/>
      <c r="Y1" s="1123"/>
      <c r="Z1" s="1123"/>
      <c r="AA1" s="112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08" t="s">
        <v>124</v>
      </c>
      <c r="C4" s="102"/>
      <c r="D4" s="135"/>
      <c r="E4" s="86"/>
      <c r="F4" s="73"/>
      <c r="G4" s="238"/>
      <c r="L4" s="1208" t="s">
        <v>124</v>
      </c>
      <c r="M4" s="102"/>
      <c r="N4" s="135"/>
      <c r="O4" s="86"/>
      <c r="P4" s="73"/>
      <c r="Q4" s="849"/>
      <c r="V4" s="1208" t="s">
        <v>124</v>
      </c>
      <c r="W4" s="102"/>
      <c r="X4" s="135"/>
      <c r="Y4" s="86"/>
      <c r="Z4" s="73"/>
      <c r="AA4" s="1059"/>
    </row>
    <row r="5" spans="1:29" x14ac:dyDescent="0.25">
      <c r="A5" s="75" t="s">
        <v>52</v>
      </c>
      <c r="B5" s="1209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209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  <c r="U5" s="75" t="s">
        <v>52</v>
      </c>
      <c r="V5" s="1209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314</v>
      </c>
      <c r="H8" s="223">
        <v>92</v>
      </c>
      <c r="I8" s="132">
        <f>E4+E5+E6-F8</f>
        <v>981.14</v>
      </c>
      <c r="K8" s="55"/>
      <c r="L8" s="903">
        <f>P4+P5+P6-M8</f>
        <v>70</v>
      </c>
      <c r="M8" s="633"/>
      <c r="N8" s="639"/>
      <c r="O8" s="706"/>
      <c r="P8" s="521">
        <f>N8</f>
        <v>0</v>
      </c>
      <c r="Q8" s="522"/>
      <c r="R8" s="223"/>
      <c r="S8" s="875">
        <f>O4+O5+O6-P8</f>
        <v>2025.36</v>
      </c>
      <c r="U8" s="55"/>
      <c r="V8" s="903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5">
        <f>Y4+Y5+Y6-Z8</f>
        <v>2081.2600000000002</v>
      </c>
    </row>
    <row r="9" spans="1:29" x14ac:dyDescent="0.25">
      <c r="A9" s="75"/>
      <c r="B9" s="903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318</v>
      </c>
      <c r="H9" s="707">
        <v>92</v>
      </c>
      <c r="I9" s="875">
        <f>I8-F9</f>
        <v>811.01</v>
      </c>
      <c r="K9" s="75"/>
      <c r="L9" s="417">
        <f>L8-M9</f>
        <v>70</v>
      </c>
      <c r="M9" s="634"/>
      <c r="N9" s="543"/>
      <c r="O9" s="706"/>
      <c r="P9" s="521">
        <f>N9</f>
        <v>0</v>
      </c>
      <c r="Q9" s="548"/>
      <c r="R9" s="707"/>
      <c r="S9" s="132">
        <f>S8-P9</f>
        <v>2025.36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521">
        <f t="shared" ref="F10:F28" si="1">D10</f>
        <v>0</v>
      </c>
      <c r="G10" s="548"/>
      <c r="H10" s="532"/>
      <c r="I10" s="132">
        <f t="shared" ref="I10:I28" si="2">I9-F10</f>
        <v>811.01</v>
      </c>
      <c r="K10" s="75"/>
      <c r="L10" s="417">
        <f t="shared" ref="L10:L28" si="3">L9-M10</f>
        <v>70</v>
      </c>
      <c r="M10" s="634"/>
      <c r="N10" s="543"/>
      <c r="O10" s="706"/>
      <c r="P10" s="521">
        <f t="shared" ref="P10:P28" si="4">N10</f>
        <v>0</v>
      </c>
      <c r="Q10" s="548"/>
      <c r="R10" s="532"/>
      <c r="S10" s="132">
        <f t="shared" ref="S10:S28" si="5">S9-P10</f>
        <v>2025.36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521">
        <f t="shared" si="1"/>
        <v>0</v>
      </c>
      <c r="G11" s="548"/>
      <c r="H11" s="532"/>
      <c r="I11" s="132">
        <f t="shared" si="2"/>
        <v>811.01</v>
      </c>
      <c r="K11" s="55"/>
      <c r="L11" s="417">
        <f t="shared" si="3"/>
        <v>70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2025.36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28</v>
      </c>
      <c r="C12" s="634"/>
      <c r="D12" s="543"/>
      <c r="E12" s="706"/>
      <c r="F12" s="521">
        <f t="shared" si="1"/>
        <v>0</v>
      </c>
      <c r="G12" s="548"/>
      <c r="H12" s="532"/>
      <c r="I12" s="132">
        <f t="shared" si="2"/>
        <v>811.01</v>
      </c>
      <c r="K12" s="75"/>
      <c r="L12" s="417">
        <f t="shared" si="3"/>
        <v>70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2025.36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28</v>
      </c>
      <c r="C13" s="634"/>
      <c r="D13" s="543"/>
      <c r="E13" s="706"/>
      <c r="F13" s="521">
        <f t="shared" si="1"/>
        <v>0</v>
      </c>
      <c r="G13" s="548"/>
      <c r="H13" s="532"/>
      <c r="I13" s="132">
        <f t="shared" si="2"/>
        <v>811.01</v>
      </c>
      <c r="K13" s="75"/>
      <c r="L13" s="417">
        <f t="shared" si="3"/>
        <v>70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2025.36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28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811.01</v>
      </c>
      <c r="L14" s="417">
        <f t="shared" si="3"/>
        <v>70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2025.36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28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811.01</v>
      </c>
      <c r="L15" s="417">
        <f t="shared" si="3"/>
        <v>70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2025.36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28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811.01</v>
      </c>
      <c r="L16" s="417">
        <f t="shared" si="3"/>
        <v>70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2025.36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28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811.01</v>
      </c>
      <c r="L17" s="417">
        <f t="shared" si="3"/>
        <v>70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2025.36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28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811.01</v>
      </c>
      <c r="L18" s="417">
        <f t="shared" si="3"/>
        <v>70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2025.36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28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811.01</v>
      </c>
      <c r="L19" s="417">
        <f t="shared" si="3"/>
        <v>70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2025.36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28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811.01</v>
      </c>
      <c r="L20" s="417">
        <f t="shared" si="3"/>
        <v>70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2025.36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28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811.01</v>
      </c>
      <c r="L21" s="417">
        <f t="shared" si="3"/>
        <v>70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2025.36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28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811.01</v>
      </c>
      <c r="L22" s="417">
        <f t="shared" si="3"/>
        <v>70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2025.36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28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811.01</v>
      </c>
      <c r="L23" s="417">
        <f t="shared" si="3"/>
        <v>70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2025.36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28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811.01</v>
      </c>
      <c r="L24" s="417">
        <f t="shared" si="3"/>
        <v>70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2025.36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28</v>
      </c>
      <c r="C25" s="634"/>
      <c r="D25" s="543"/>
      <c r="E25" s="706"/>
      <c r="F25" s="521">
        <f t="shared" si="1"/>
        <v>0</v>
      </c>
      <c r="G25" s="548"/>
      <c r="I25" s="132">
        <f t="shared" si="2"/>
        <v>811.01</v>
      </c>
      <c r="L25" s="417">
        <f t="shared" si="3"/>
        <v>70</v>
      </c>
      <c r="M25" s="634"/>
      <c r="N25" s="543"/>
      <c r="O25" s="706"/>
      <c r="P25" s="521">
        <f t="shared" si="4"/>
        <v>0</v>
      </c>
      <c r="Q25" s="548"/>
      <c r="S25" s="132">
        <f t="shared" si="5"/>
        <v>2025.36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28</v>
      </c>
      <c r="C26" s="634"/>
      <c r="D26" s="543"/>
      <c r="E26" s="706"/>
      <c r="F26" s="521">
        <f t="shared" si="1"/>
        <v>0</v>
      </c>
      <c r="G26" s="549"/>
      <c r="I26" s="132">
        <f t="shared" si="2"/>
        <v>811.01</v>
      </c>
      <c r="L26" s="417">
        <f t="shared" si="3"/>
        <v>70</v>
      </c>
      <c r="M26" s="634"/>
      <c r="N26" s="543"/>
      <c r="O26" s="706"/>
      <c r="P26" s="521">
        <f t="shared" si="4"/>
        <v>0</v>
      </c>
      <c r="Q26" s="549"/>
      <c r="S26" s="132">
        <f t="shared" si="5"/>
        <v>2025.36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28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811.01</v>
      </c>
      <c r="L27" s="417">
        <f t="shared" si="3"/>
        <v>70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2025.36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28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811.01</v>
      </c>
      <c r="L28" s="417">
        <f t="shared" si="3"/>
        <v>70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2025.36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1957.52</v>
      </c>
      <c r="G33" s="75"/>
      <c r="H33" s="75"/>
      <c r="K33" s="75"/>
      <c r="L33" s="75"/>
      <c r="M33" s="75"/>
      <c r="N33" s="845" t="s">
        <v>21</v>
      </c>
      <c r="O33" s="846"/>
      <c r="P33" s="141">
        <f>O5-N32</f>
        <v>2025.36</v>
      </c>
      <c r="Q33" s="75"/>
      <c r="R33" s="75"/>
      <c r="U33" s="75"/>
      <c r="V33" s="75"/>
      <c r="W33" s="75"/>
      <c r="X33" s="1053" t="s">
        <v>21</v>
      </c>
      <c r="Y33" s="1054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7" t="s">
        <v>4</v>
      </c>
      <c r="O34" s="848"/>
      <c r="P34" s="49" t="e">
        <f>P4+P5-M32</f>
        <v>#REF!</v>
      </c>
      <c r="Q34" s="75"/>
      <c r="R34" s="75"/>
      <c r="U34" s="75"/>
      <c r="V34" s="75"/>
      <c r="W34" s="75"/>
      <c r="X34" s="1055" t="s">
        <v>4</v>
      </c>
      <c r="Y34" s="1056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9" t="s">
        <v>337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8" t="s">
        <v>155</v>
      </c>
      <c r="C4" s="102"/>
      <c r="D4" s="135"/>
      <c r="E4" s="86"/>
      <c r="F4" s="73"/>
      <c r="G4" s="238"/>
    </row>
    <row r="5" spans="1:9" x14ac:dyDescent="0.25">
      <c r="A5" s="1132" t="s">
        <v>98</v>
      </c>
      <c r="B5" s="1209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32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5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230</v>
      </c>
      <c r="H9" s="331">
        <v>57</v>
      </c>
      <c r="I9" s="132">
        <f>I8-D9</f>
        <v>1946.2300000000002</v>
      </c>
    </row>
    <row r="10" spans="1:9" x14ac:dyDescent="0.25">
      <c r="A10" s="75"/>
      <c r="B10" s="915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257</v>
      </c>
      <c r="H10" s="785">
        <v>57</v>
      </c>
      <c r="I10" s="875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2"/>
      <c r="F30" s="6"/>
    </row>
    <row r="31" spans="1:9" ht="15.75" thickBot="1" x14ac:dyDescent="0.3">
      <c r="B31" s="74"/>
      <c r="C31" s="87"/>
      <c r="D31" s="76"/>
      <c r="E31" s="863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0" t="s">
        <v>84</v>
      </c>
      <c r="C4" s="102"/>
      <c r="D4" s="135"/>
      <c r="E4" s="86"/>
      <c r="F4" s="73"/>
      <c r="G4" s="238"/>
    </row>
    <row r="5" spans="1:9" x14ac:dyDescent="0.25">
      <c r="A5" s="75"/>
      <c r="B5" s="1211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8" t="s">
        <v>102</v>
      </c>
      <c r="C4" s="102"/>
      <c r="D4" s="135"/>
      <c r="E4" s="86"/>
      <c r="F4" s="73"/>
      <c r="G4" s="238"/>
    </row>
    <row r="5" spans="1:9" x14ac:dyDescent="0.25">
      <c r="A5" s="1127"/>
      <c r="B5" s="120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2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2" t="s">
        <v>103</v>
      </c>
      <c r="C4" s="102"/>
      <c r="D4" s="135"/>
      <c r="E4" s="86"/>
      <c r="F4" s="73"/>
      <c r="G4" s="238"/>
    </row>
    <row r="5" spans="1:9" x14ac:dyDescent="0.25">
      <c r="A5" s="1127"/>
      <c r="B5" s="121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2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24"/>
      <c r="C5" s="392"/>
      <c r="D5" s="134"/>
      <c r="E5" s="208"/>
      <c r="F5" s="62"/>
      <c r="G5" s="5"/>
    </row>
    <row r="6" spans="1:9" ht="20.25" x14ac:dyDescent="0.3">
      <c r="A6" s="592"/>
      <c r="B6" s="1124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9" t="s">
        <v>326</v>
      </c>
      <c r="B1" s="1119"/>
      <c r="C1" s="1119"/>
      <c r="D1" s="1119"/>
      <c r="E1" s="1119"/>
      <c r="F1" s="1119"/>
      <c r="G1" s="1119"/>
      <c r="H1" s="11">
        <v>1</v>
      </c>
      <c r="K1" s="1123" t="s">
        <v>348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25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25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25"/>
      <c r="C6" s="486"/>
      <c r="D6" s="134"/>
      <c r="E6" s="69"/>
      <c r="F6" s="73"/>
      <c r="G6" s="47">
        <f>F48</f>
        <v>11.78</v>
      </c>
      <c r="H6" s="7">
        <f>E6-G6+E7+E5-G5</f>
        <v>499.20000000000005</v>
      </c>
      <c r="K6" s="405"/>
      <c r="L6" s="1125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1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316</v>
      </c>
      <c r="H9" s="71">
        <v>98</v>
      </c>
      <c r="I9" s="870">
        <f>E6-F9+E5+E7+E4</f>
        <v>511.01000000000005</v>
      </c>
      <c r="K9" s="80" t="s">
        <v>32</v>
      </c>
      <c r="L9" s="871">
        <f>P6-M9+P5+P7+P4</f>
        <v>43</v>
      </c>
      <c r="M9" s="15"/>
      <c r="N9" s="69"/>
      <c r="O9" s="202"/>
      <c r="P9" s="69">
        <f>N9</f>
        <v>0</v>
      </c>
      <c r="Q9" s="70"/>
      <c r="R9" s="71"/>
      <c r="S9" s="870">
        <f>O6-P9+O5+O7+O4</f>
        <v>507.83</v>
      </c>
    </row>
    <row r="10" spans="1:19" x14ac:dyDescent="0.25">
      <c r="A10" s="194"/>
      <c r="B10" s="83">
        <f>B9-C10</f>
        <v>43</v>
      </c>
      <c r="C10" s="15"/>
      <c r="D10" s="889"/>
      <c r="E10" s="890"/>
      <c r="F10" s="889">
        <f>D10</f>
        <v>0</v>
      </c>
      <c r="G10" s="891"/>
      <c r="H10" s="892"/>
      <c r="I10" s="105">
        <f>I9-F10</f>
        <v>511.01000000000005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43</v>
      </c>
      <c r="C11" s="15"/>
      <c r="D11" s="889"/>
      <c r="E11" s="890"/>
      <c r="F11" s="889">
        <f>D11</f>
        <v>0</v>
      </c>
      <c r="G11" s="891"/>
      <c r="H11" s="892"/>
      <c r="I11" s="105">
        <f t="shared" ref="I11:I45" si="1">I10-F11</f>
        <v>511.01000000000005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43</v>
      </c>
      <c r="C12" s="15"/>
      <c r="D12" s="889"/>
      <c r="E12" s="890"/>
      <c r="F12" s="889">
        <f>D12</f>
        <v>0</v>
      </c>
      <c r="G12" s="891"/>
      <c r="H12" s="892"/>
      <c r="I12" s="105">
        <f t="shared" si="1"/>
        <v>511.01000000000005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43</v>
      </c>
      <c r="C13" s="15"/>
      <c r="D13" s="889"/>
      <c r="E13" s="890"/>
      <c r="F13" s="889">
        <f t="shared" ref="F13:F45" si="4">D13</f>
        <v>0</v>
      </c>
      <c r="G13" s="891"/>
      <c r="H13" s="892"/>
      <c r="I13" s="105">
        <f t="shared" si="1"/>
        <v>511.01000000000005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43</v>
      </c>
      <c r="C14" s="15"/>
      <c r="D14" s="889"/>
      <c r="E14" s="890"/>
      <c r="F14" s="889">
        <f t="shared" si="4"/>
        <v>0</v>
      </c>
      <c r="G14" s="891"/>
      <c r="H14" s="892"/>
      <c r="I14" s="105">
        <f t="shared" si="1"/>
        <v>511.01000000000005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43</v>
      </c>
      <c r="C15" s="15"/>
      <c r="D15" s="889"/>
      <c r="E15" s="890"/>
      <c r="F15" s="889">
        <f t="shared" si="4"/>
        <v>0</v>
      </c>
      <c r="G15" s="891"/>
      <c r="H15" s="892"/>
      <c r="I15" s="105">
        <f t="shared" si="1"/>
        <v>511.01000000000005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43</v>
      </c>
      <c r="C16" s="15"/>
      <c r="D16" s="889"/>
      <c r="E16" s="890"/>
      <c r="F16" s="889">
        <f t="shared" si="4"/>
        <v>0</v>
      </c>
      <c r="G16" s="891"/>
      <c r="H16" s="892"/>
      <c r="I16" s="105">
        <f t="shared" si="1"/>
        <v>511.01000000000005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43</v>
      </c>
      <c r="C17" s="15"/>
      <c r="D17" s="889"/>
      <c r="E17" s="890"/>
      <c r="F17" s="889">
        <f t="shared" si="4"/>
        <v>0</v>
      </c>
      <c r="G17" s="891"/>
      <c r="H17" s="892"/>
      <c r="I17" s="105">
        <f t="shared" si="1"/>
        <v>511.01000000000005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43</v>
      </c>
      <c r="C18" s="15"/>
      <c r="D18" s="889"/>
      <c r="E18" s="890"/>
      <c r="F18" s="889">
        <f t="shared" si="4"/>
        <v>0</v>
      </c>
      <c r="G18" s="891"/>
      <c r="H18" s="892"/>
      <c r="I18" s="105">
        <f t="shared" si="1"/>
        <v>511.01000000000005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43</v>
      </c>
      <c r="C19" s="15"/>
      <c r="D19" s="889"/>
      <c r="E19" s="890"/>
      <c r="F19" s="889">
        <f t="shared" si="4"/>
        <v>0</v>
      </c>
      <c r="G19" s="891"/>
      <c r="H19" s="892"/>
      <c r="I19" s="105">
        <f t="shared" si="1"/>
        <v>511.01000000000005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43</v>
      </c>
      <c r="C20" s="15"/>
      <c r="D20" s="889"/>
      <c r="E20" s="890"/>
      <c r="F20" s="889">
        <f t="shared" si="4"/>
        <v>0</v>
      </c>
      <c r="G20" s="891"/>
      <c r="H20" s="892"/>
      <c r="I20" s="105">
        <f t="shared" si="1"/>
        <v>511.01000000000005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43</v>
      </c>
      <c r="C21" s="15"/>
      <c r="D21" s="889"/>
      <c r="E21" s="890"/>
      <c r="F21" s="889">
        <f t="shared" si="4"/>
        <v>0</v>
      </c>
      <c r="G21" s="891"/>
      <c r="H21" s="892"/>
      <c r="I21" s="105">
        <f t="shared" si="1"/>
        <v>511.01000000000005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43</v>
      </c>
      <c r="C22" s="15"/>
      <c r="D22" s="889"/>
      <c r="E22" s="890"/>
      <c r="F22" s="889">
        <f t="shared" si="4"/>
        <v>0</v>
      </c>
      <c r="G22" s="891"/>
      <c r="H22" s="892"/>
      <c r="I22" s="105">
        <f t="shared" si="1"/>
        <v>511.01000000000005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43</v>
      </c>
      <c r="C23" s="15"/>
      <c r="D23" s="889"/>
      <c r="E23" s="890"/>
      <c r="F23" s="889">
        <f t="shared" si="4"/>
        <v>0</v>
      </c>
      <c r="G23" s="891"/>
      <c r="H23" s="892"/>
      <c r="I23" s="105">
        <f t="shared" si="1"/>
        <v>511.01000000000005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43</v>
      </c>
      <c r="C24" s="15"/>
      <c r="D24" s="889"/>
      <c r="E24" s="890"/>
      <c r="F24" s="889">
        <f t="shared" si="4"/>
        <v>0</v>
      </c>
      <c r="G24" s="891"/>
      <c r="H24" s="892"/>
      <c r="I24" s="105">
        <f t="shared" si="1"/>
        <v>511.01000000000005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43</v>
      </c>
      <c r="C25" s="15"/>
      <c r="D25" s="889"/>
      <c r="E25" s="890"/>
      <c r="F25" s="889">
        <f t="shared" si="4"/>
        <v>0</v>
      </c>
      <c r="G25" s="891"/>
      <c r="H25" s="892"/>
      <c r="I25" s="105">
        <f t="shared" si="1"/>
        <v>511.01000000000005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43</v>
      </c>
      <c r="C26" s="15"/>
      <c r="D26" s="889"/>
      <c r="E26" s="890"/>
      <c r="F26" s="889">
        <f t="shared" si="4"/>
        <v>0</v>
      </c>
      <c r="G26" s="891"/>
      <c r="H26" s="892"/>
      <c r="I26" s="105">
        <f t="shared" si="1"/>
        <v>511.01000000000005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43</v>
      </c>
      <c r="C27" s="15"/>
      <c r="D27" s="889"/>
      <c r="E27" s="890"/>
      <c r="F27" s="889">
        <f t="shared" si="4"/>
        <v>0</v>
      </c>
      <c r="G27" s="891"/>
      <c r="H27" s="892"/>
      <c r="I27" s="105">
        <f t="shared" si="1"/>
        <v>511.01000000000005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43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511.01000000000005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43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511.01000000000005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43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511.01000000000005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43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511.01000000000005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43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511.01000000000005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43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511.01000000000005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43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511.01000000000005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43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511.01000000000005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43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511.01000000000005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43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511.01000000000005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43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511.01000000000005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43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511.01000000000005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43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511.01000000000005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43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511.01000000000005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43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511.01000000000005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43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511.01000000000005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43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511.01000000000005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43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511.01000000000005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1</v>
      </c>
      <c r="D48" s="6">
        <f>SUM(D9:D47)</f>
        <v>11.78</v>
      </c>
      <c r="F48" s="6">
        <f>SUM(F9:F47)</f>
        <v>11.78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42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21" t="s">
        <v>11</v>
      </c>
      <c r="D53" s="1122"/>
      <c r="E53" s="57">
        <f>E5+E6-F48+E7</f>
        <v>499.20000000000005</v>
      </c>
      <c r="F53" s="73"/>
      <c r="M53" s="1121" t="s">
        <v>11</v>
      </c>
      <c r="N53" s="1122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P8" sqref="P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9" t="s">
        <v>327</v>
      </c>
      <c r="B1" s="1119"/>
      <c r="C1" s="1119"/>
      <c r="D1" s="1119"/>
      <c r="E1" s="1119"/>
      <c r="F1" s="1119"/>
      <c r="G1" s="1119"/>
      <c r="H1" s="11">
        <v>1</v>
      </c>
      <c r="K1" s="1123" t="s">
        <v>345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.75" customHeight="1" x14ac:dyDescent="0.25">
      <c r="A5" s="226" t="s">
        <v>62</v>
      </c>
      <c r="B5" s="1126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26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26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148.68</v>
      </c>
      <c r="H6" s="7">
        <f>E6-G6+E7+E5-G5+E4</f>
        <v>338.7</v>
      </c>
      <c r="K6" s="226"/>
      <c r="L6" s="1126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0</v>
      </c>
      <c r="R6" s="7">
        <f>O6-Q6+O7+O5-Q5+O4</f>
        <v>660.53</v>
      </c>
    </row>
    <row r="7" spans="1:19" ht="15.75" thickBot="1" x14ac:dyDescent="0.3">
      <c r="B7" s="19"/>
      <c r="C7" s="392"/>
      <c r="D7" s="134"/>
      <c r="E7" s="492"/>
      <c r="F7" s="62"/>
      <c r="L7" s="19"/>
      <c r="M7" s="392">
        <v>85</v>
      </c>
      <c r="N7" s="134">
        <v>44894</v>
      </c>
      <c r="O7" s="492">
        <v>248.57</v>
      </c>
      <c r="P7" s="62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299</v>
      </c>
      <c r="H9" s="71">
        <v>90</v>
      </c>
      <c r="I9" s="105">
        <f>E6-F9+E5+E7+E4</f>
        <v>429.40999999999997</v>
      </c>
      <c r="K9" s="80" t="s">
        <v>32</v>
      </c>
      <c r="L9" s="964">
        <f>P6-M9+P5+P7+P4</f>
        <v>56</v>
      </c>
      <c r="M9" s="866"/>
      <c r="N9" s="730"/>
      <c r="O9" s="762"/>
      <c r="P9" s="730">
        <f t="shared" ref="P9:P40" si="1">N9</f>
        <v>0</v>
      </c>
      <c r="Q9" s="728"/>
      <c r="R9" s="729"/>
      <c r="S9" s="766">
        <f>O6-P9+O5+O7+O4</f>
        <v>660.53</v>
      </c>
    </row>
    <row r="10" spans="1:19" x14ac:dyDescent="0.25">
      <c r="A10" s="194"/>
      <c r="B10" s="871">
        <f>B9-C10</f>
        <v>29</v>
      </c>
      <c r="C10" s="73">
        <v>8</v>
      </c>
      <c r="D10" s="69">
        <v>90.71</v>
      </c>
      <c r="E10" s="202">
        <v>44863</v>
      </c>
      <c r="F10" s="69">
        <f t="shared" si="0"/>
        <v>90.71</v>
      </c>
      <c r="G10" s="70" t="s">
        <v>317</v>
      </c>
      <c r="H10" s="71">
        <v>90</v>
      </c>
      <c r="I10" s="870">
        <f>I9-F10</f>
        <v>338.7</v>
      </c>
      <c r="K10" s="194"/>
      <c r="L10" s="964">
        <f>L9-M10</f>
        <v>56</v>
      </c>
      <c r="M10" s="743"/>
      <c r="N10" s="730"/>
      <c r="O10" s="762"/>
      <c r="P10" s="730">
        <f t="shared" si="1"/>
        <v>0</v>
      </c>
      <c r="Q10" s="728"/>
      <c r="R10" s="729"/>
      <c r="S10" s="766">
        <f>S9-P10</f>
        <v>660.53</v>
      </c>
    </row>
    <row r="11" spans="1:19" x14ac:dyDescent="0.25">
      <c r="A11" s="182"/>
      <c r="B11" s="83">
        <f t="shared" ref="B11:B40" si="2">B10-C11</f>
        <v>29</v>
      </c>
      <c r="C11" s="73"/>
      <c r="D11" s="889"/>
      <c r="E11" s="890"/>
      <c r="F11" s="889">
        <f t="shared" si="0"/>
        <v>0</v>
      </c>
      <c r="G11" s="891"/>
      <c r="H11" s="892"/>
      <c r="I11" s="105">
        <f t="shared" ref="I11:I40" si="3">I10-F11</f>
        <v>338.7</v>
      </c>
      <c r="K11" s="182"/>
      <c r="L11" s="964">
        <f t="shared" ref="L11:L40" si="4">L10-M11</f>
        <v>56</v>
      </c>
      <c r="M11" s="743"/>
      <c r="N11" s="730"/>
      <c r="O11" s="762"/>
      <c r="P11" s="730">
        <f t="shared" si="1"/>
        <v>0</v>
      </c>
      <c r="Q11" s="728"/>
      <c r="R11" s="729"/>
      <c r="S11" s="766">
        <f t="shared" ref="S11:S40" si="5">S10-P11</f>
        <v>660.53</v>
      </c>
    </row>
    <row r="12" spans="1:19" x14ac:dyDescent="0.25">
      <c r="A12" s="182"/>
      <c r="B12" s="83">
        <f t="shared" si="2"/>
        <v>29</v>
      </c>
      <c r="C12" s="73"/>
      <c r="D12" s="889"/>
      <c r="E12" s="890"/>
      <c r="F12" s="889">
        <f t="shared" si="0"/>
        <v>0</v>
      </c>
      <c r="G12" s="891"/>
      <c r="H12" s="892"/>
      <c r="I12" s="105">
        <f t="shared" si="3"/>
        <v>338.7</v>
      </c>
      <c r="K12" s="182"/>
      <c r="L12" s="83">
        <f t="shared" si="4"/>
        <v>56</v>
      </c>
      <c r="M12" s="73"/>
      <c r="N12" s="69"/>
      <c r="O12" s="202"/>
      <c r="P12" s="69">
        <f t="shared" si="1"/>
        <v>0</v>
      </c>
      <c r="Q12" s="70"/>
      <c r="R12" s="71"/>
      <c r="S12" s="105">
        <f t="shared" si="5"/>
        <v>660.53</v>
      </c>
    </row>
    <row r="13" spans="1:19" x14ac:dyDescent="0.25">
      <c r="A13" s="82" t="s">
        <v>33</v>
      </c>
      <c r="B13" s="83">
        <f t="shared" si="2"/>
        <v>29</v>
      </c>
      <c r="C13" s="73"/>
      <c r="D13" s="889"/>
      <c r="E13" s="890"/>
      <c r="F13" s="889">
        <f t="shared" si="0"/>
        <v>0</v>
      </c>
      <c r="G13" s="891"/>
      <c r="H13" s="892"/>
      <c r="I13" s="105">
        <f t="shared" si="3"/>
        <v>338.7</v>
      </c>
      <c r="K13" s="82" t="s">
        <v>33</v>
      </c>
      <c r="L13" s="83">
        <f t="shared" si="4"/>
        <v>56</v>
      </c>
      <c r="M13" s="73"/>
      <c r="N13" s="69"/>
      <c r="O13" s="202"/>
      <c r="P13" s="69">
        <f t="shared" si="1"/>
        <v>0</v>
      </c>
      <c r="Q13" s="70"/>
      <c r="R13" s="71"/>
      <c r="S13" s="105">
        <f t="shared" si="5"/>
        <v>660.53</v>
      </c>
    </row>
    <row r="14" spans="1:19" x14ac:dyDescent="0.25">
      <c r="A14" s="73"/>
      <c r="B14" s="83">
        <f t="shared" si="2"/>
        <v>29</v>
      </c>
      <c r="C14" s="73"/>
      <c r="D14" s="889"/>
      <c r="E14" s="890"/>
      <c r="F14" s="889">
        <f t="shared" si="0"/>
        <v>0</v>
      </c>
      <c r="G14" s="891"/>
      <c r="H14" s="892"/>
      <c r="I14" s="105">
        <f t="shared" si="3"/>
        <v>338.7</v>
      </c>
      <c r="K14" s="73"/>
      <c r="L14" s="83">
        <f t="shared" si="4"/>
        <v>56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660.53</v>
      </c>
    </row>
    <row r="15" spans="1:19" x14ac:dyDescent="0.25">
      <c r="A15" s="73"/>
      <c r="B15" s="83">
        <f t="shared" si="2"/>
        <v>29</v>
      </c>
      <c r="C15" s="73"/>
      <c r="D15" s="889"/>
      <c r="E15" s="890"/>
      <c r="F15" s="889">
        <f t="shared" si="0"/>
        <v>0</v>
      </c>
      <c r="G15" s="891"/>
      <c r="H15" s="892"/>
      <c r="I15" s="105">
        <f t="shared" si="3"/>
        <v>338.7</v>
      </c>
      <c r="K15" s="73"/>
      <c r="L15" s="83">
        <f t="shared" si="4"/>
        <v>56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660.53</v>
      </c>
    </row>
    <row r="16" spans="1:19" x14ac:dyDescent="0.25">
      <c r="B16" s="83">
        <f t="shared" si="2"/>
        <v>29</v>
      </c>
      <c r="C16" s="73"/>
      <c r="D16" s="889"/>
      <c r="E16" s="890"/>
      <c r="F16" s="889">
        <f t="shared" si="0"/>
        <v>0</v>
      </c>
      <c r="G16" s="891"/>
      <c r="H16" s="892"/>
      <c r="I16" s="105">
        <f t="shared" si="3"/>
        <v>338.7</v>
      </c>
      <c r="L16" s="83">
        <f t="shared" si="4"/>
        <v>56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660.53</v>
      </c>
    </row>
    <row r="17" spans="1:19" x14ac:dyDescent="0.25">
      <c r="B17" s="83">
        <f t="shared" si="2"/>
        <v>29</v>
      </c>
      <c r="C17" s="73"/>
      <c r="D17" s="889"/>
      <c r="E17" s="890"/>
      <c r="F17" s="889">
        <f t="shared" si="0"/>
        <v>0</v>
      </c>
      <c r="G17" s="891"/>
      <c r="H17" s="892"/>
      <c r="I17" s="105">
        <f t="shared" si="3"/>
        <v>338.7</v>
      </c>
      <c r="L17" s="83">
        <f t="shared" si="4"/>
        <v>56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660.53</v>
      </c>
    </row>
    <row r="18" spans="1:19" x14ac:dyDescent="0.25">
      <c r="A18" s="122"/>
      <c r="B18" s="83">
        <f t="shared" si="2"/>
        <v>29</v>
      </c>
      <c r="C18" s="73"/>
      <c r="D18" s="889"/>
      <c r="E18" s="890"/>
      <c r="F18" s="889">
        <f t="shared" si="0"/>
        <v>0</v>
      </c>
      <c r="G18" s="891"/>
      <c r="H18" s="892"/>
      <c r="I18" s="105">
        <f t="shared" si="3"/>
        <v>338.7</v>
      </c>
      <c r="K18" s="122"/>
      <c r="L18" s="83">
        <f t="shared" si="4"/>
        <v>56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660.53</v>
      </c>
    </row>
    <row r="19" spans="1:19" x14ac:dyDescent="0.25">
      <c r="A19" s="122"/>
      <c r="B19" s="83">
        <f t="shared" si="2"/>
        <v>29</v>
      </c>
      <c r="C19" s="15"/>
      <c r="D19" s="889"/>
      <c r="E19" s="890"/>
      <c r="F19" s="889">
        <f t="shared" si="0"/>
        <v>0</v>
      </c>
      <c r="G19" s="891"/>
      <c r="H19" s="892"/>
      <c r="I19" s="105">
        <f t="shared" si="3"/>
        <v>338.7</v>
      </c>
      <c r="K19" s="122"/>
      <c r="L19" s="83">
        <f t="shared" si="4"/>
        <v>56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660.53</v>
      </c>
    </row>
    <row r="20" spans="1:19" x14ac:dyDescent="0.25">
      <c r="A20" s="122"/>
      <c r="B20" s="83">
        <f t="shared" si="2"/>
        <v>29</v>
      </c>
      <c r="C20" s="15"/>
      <c r="D20" s="889"/>
      <c r="E20" s="890"/>
      <c r="F20" s="889">
        <f t="shared" si="0"/>
        <v>0</v>
      </c>
      <c r="G20" s="891"/>
      <c r="H20" s="892"/>
      <c r="I20" s="105">
        <f t="shared" si="3"/>
        <v>338.7</v>
      </c>
      <c r="K20" s="122"/>
      <c r="L20" s="83">
        <f t="shared" si="4"/>
        <v>56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660.53</v>
      </c>
    </row>
    <row r="21" spans="1:19" x14ac:dyDescent="0.25">
      <c r="A21" s="122"/>
      <c r="B21" s="83">
        <f t="shared" si="2"/>
        <v>29</v>
      </c>
      <c r="C21" s="15"/>
      <c r="D21" s="889"/>
      <c r="E21" s="890"/>
      <c r="F21" s="889">
        <f t="shared" si="0"/>
        <v>0</v>
      </c>
      <c r="G21" s="891"/>
      <c r="H21" s="892"/>
      <c r="I21" s="105">
        <f t="shared" si="3"/>
        <v>338.7</v>
      </c>
      <c r="K21" s="122"/>
      <c r="L21" s="83">
        <f t="shared" si="4"/>
        <v>56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660.53</v>
      </c>
    </row>
    <row r="22" spans="1:19" x14ac:dyDescent="0.25">
      <c r="A22" s="122"/>
      <c r="B22" s="233">
        <f t="shared" si="2"/>
        <v>29</v>
      </c>
      <c r="C22" s="15"/>
      <c r="D22" s="889"/>
      <c r="E22" s="890"/>
      <c r="F22" s="889">
        <f t="shared" si="0"/>
        <v>0</v>
      </c>
      <c r="G22" s="891"/>
      <c r="H22" s="892"/>
      <c r="I22" s="105">
        <f t="shared" si="3"/>
        <v>338.7</v>
      </c>
      <c r="K22" s="122"/>
      <c r="L22" s="233">
        <f t="shared" si="4"/>
        <v>56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660.53</v>
      </c>
    </row>
    <row r="23" spans="1:19" x14ac:dyDescent="0.25">
      <c r="A23" s="123"/>
      <c r="B23" s="233">
        <f t="shared" si="2"/>
        <v>29</v>
      </c>
      <c r="C23" s="15"/>
      <c r="D23" s="889"/>
      <c r="E23" s="890"/>
      <c r="F23" s="889">
        <f t="shared" si="0"/>
        <v>0</v>
      </c>
      <c r="G23" s="891"/>
      <c r="H23" s="892"/>
      <c r="I23" s="105">
        <f t="shared" si="3"/>
        <v>338.7</v>
      </c>
      <c r="K23" s="123"/>
      <c r="L23" s="233">
        <f t="shared" si="4"/>
        <v>56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660.53</v>
      </c>
    </row>
    <row r="24" spans="1:19" x14ac:dyDescent="0.25">
      <c r="A24" s="122"/>
      <c r="B24" s="233">
        <f t="shared" si="2"/>
        <v>29</v>
      </c>
      <c r="C24" s="15"/>
      <c r="D24" s="889"/>
      <c r="E24" s="890"/>
      <c r="F24" s="889">
        <f t="shared" si="0"/>
        <v>0</v>
      </c>
      <c r="G24" s="891"/>
      <c r="H24" s="892"/>
      <c r="I24" s="105">
        <f t="shared" si="3"/>
        <v>338.7</v>
      </c>
      <c r="K24" s="122"/>
      <c r="L24" s="233">
        <f t="shared" si="4"/>
        <v>56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660.53</v>
      </c>
    </row>
    <row r="25" spans="1:19" x14ac:dyDescent="0.25">
      <c r="A25" s="122"/>
      <c r="B25" s="233">
        <f t="shared" si="2"/>
        <v>29</v>
      </c>
      <c r="C25" s="15"/>
      <c r="D25" s="889"/>
      <c r="E25" s="890"/>
      <c r="F25" s="889">
        <f t="shared" si="0"/>
        <v>0</v>
      </c>
      <c r="G25" s="891"/>
      <c r="H25" s="892"/>
      <c r="I25" s="105">
        <f t="shared" si="3"/>
        <v>338.7</v>
      </c>
      <c r="K25" s="122"/>
      <c r="L25" s="233">
        <f t="shared" si="4"/>
        <v>56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660.53</v>
      </c>
    </row>
    <row r="26" spans="1:19" x14ac:dyDescent="0.25">
      <c r="A26" s="122"/>
      <c r="B26" s="182">
        <f t="shared" si="2"/>
        <v>29</v>
      </c>
      <c r="C26" s="15"/>
      <c r="D26" s="889"/>
      <c r="E26" s="890"/>
      <c r="F26" s="889">
        <f t="shared" si="0"/>
        <v>0</v>
      </c>
      <c r="G26" s="891"/>
      <c r="H26" s="892"/>
      <c r="I26" s="105">
        <f t="shared" si="3"/>
        <v>338.7</v>
      </c>
      <c r="K26" s="122"/>
      <c r="L26" s="182">
        <f t="shared" si="4"/>
        <v>56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660.53</v>
      </c>
    </row>
    <row r="27" spans="1:19" x14ac:dyDescent="0.25">
      <c r="A27" s="122"/>
      <c r="B27" s="233">
        <f t="shared" si="2"/>
        <v>29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3"/>
        <v>338.7</v>
      </c>
      <c r="K27" s="122"/>
      <c r="L27" s="233">
        <f t="shared" si="4"/>
        <v>56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660.53</v>
      </c>
    </row>
    <row r="28" spans="1:19" x14ac:dyDescent="0.25">
      <c r="A28" s="122"/>
      <c r="B28" s="182">
        <f t="shared" si="2"/>
        <v>29</v>
      </c>
      <c r="C28" s="15"/>
      <c r="D28" s="889"/>
      <c r="E28" s="890"/>
      <c r="F28" s="889">
        <f t="shared" si="0"/>
        <v>0</v>
      </c>
      <c r="G28" s="891"/>
      <c r="H28" s="892"/>
      <c r="I28" s="105">
        <f t="shared" si="3"/>
        <v>338.7</v>
      </c>
      <c r="K28" s="122"/>
      <c r="L28" s="182">
        <f t="shared" si="4"/>
        <v>56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660.53</v>
      </c>
    </row>
    <row r="29" spans="1:19" x14ac:dyDescent="0.25">
      <c r="A29" s="122"/>
      <c r="B29" s="233">
        <f t="shared" si="2"/>
        <v>29</v>
      </c>
      <c r="C29" s="15"/>
      <c r="D29" s="889"/>
      <c r="E29" s="890"/>
      <c r="F29" s="889">
        <f t="shared" si="0"/>
        <v>0</v>
      </c>
      <c r="G29" s="891"/>
      <c r="H29" s="892"/>
      <c r="I29" s="105">
        <f t="shared" si="3"/>
        <v>338.7</v>
      </c>
      <c r="K29" s="122"/>
      <c r="L29" s="233">
        <f t="shared" si="4"/>
        <v>56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660.53</v>
      </c>
    </row>
    <row r="30" spans="1:19" x14ac:dyDescent="0.25">
      <c r="A30" s="122"/>
      <c r="B30" s="233">
        <f t="shared" si="2"/>
        <v>29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338.7</v>
      </c>
      <c r="K30" s="122"/>
      <c r="L30" s="233">
        <f t="shared" si="4"/>
        <v>56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660.53</v>
      </c>
    </row>
    <row r="31" spans="1:19" x14ac:dyDescent="0.25">
      <c r="A31" s="122"/>
      <c r="B31" s="233">
        <f t="shared" si="2"/>
        <v>29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338.7</v>
      </c>
      <c r="K31" s="122"/>
      <c r="L31" s="233">
        <f t="shared" si="4"/>
        <v>56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660.53</v>
      </c>
    </row>
    <row r="32" spans="1:19" x14ac:dyDescent="0.25">
      <c r="A32" s="122"/>
      <c r="B32" s="233">
        <f t="shared" si="2"/>
        <v>29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338.7</v>
      </c>
      <c r="K32" s="122"/>
      <c r="L32" s="233">
        <f t="shared" si="4"/>
        <v>56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660.53</v>
      </c>
    </row>
    <row r="33" spans="1:19" x14ac:dyDescent="0.25">
      <c r="A33" s="122"/>
      <c r="B33" s="233">
        <f t="shared" si="2"/>
        <v>29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338.7</v>
      </c>
      <c r="K33" s="122"/>
      <c r="L33" s="233">
        <f t="shared" si="4"/>
        <v>56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660.53</v>
      </c>
    </row>
    <row r="34" spans="1:19" x14ac:dyDescent="0.25">
      <c r="A34" s="122"/>
      <c r="B34" s="233">
        <f t="shared" si="2"/>
        <v>29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338.7</v>
      </c>
      <c r="K34" s="122"/>
      <c r="L34" s="233">
        <f t="shared" si="4"/>
        <v>56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660.53</v>
      </c>
    </row>
    <row r="35" spans="1:19" x14ac:dyDescent="0.25">
      <c r="A35" s="122"/>
      <c r="B35" s="233">
        <f t="shared" si="2"/>
        <v>29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338.7</v>
      </c>
      <c r="K35" s="122"/>
      <c r="L35" s="233">
        <f t="shared" si="4"/>
        <v>56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660.53</v>
      </c>
    </row>
    <row r="36" spans="1:19" x14ac:dyDescent="0.25">
      <c r="A36" s="122" t="s">
        <v>22</v>
      </c>
      <c r="B36" s="233">
        <f t="shared" si="2"/>
        <v>29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338.7</v>
      </c>
      <c r="K36" s="122" t="s">
        <v>22</v>
      </c>
      <c r="L36" s="233">
        <f t="shared" si="4"/>
        <v>56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660.53</v>
      </c>
    </row>
    <row r="37" spans="1:19" x14ac:dyDescent="0.25">
      <c r="A37" s="123"/>
      <c r="B37" s="233">
        <f t="shared" si="2"/>
        <v>29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338.7</v>
      </c>
      <c r="K37" s="123"/>
      <c r="L37" s="233">
        <f t="shared" si="4"/>
        <v>56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660.53</v>
      </c>
    </row>
    <row r="38" spans="1:19" x14ac:dyDescent="0.25">
      <c r="A38" s="122"/>
      <c r="B38" s="233">
        <f t="shared" si="2"/>
        <v>29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338.7</v>
      </c>
      <c r="K38" s="122"/>
      <c r="L38" s="233">
        <f t="shared" si="4"/>
        <v>56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660.53</v>
      </c>
    </row>
    <row r="39" spans="1:19" x14ac:dyDescent="0.25">
      <c r="A39" s="122"/>
      <c r="B39" s="83">
        <f t="shared" si="2"/>
        <v>29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338.7</v>
      </c>
      <c r="K39" s="122"/>
      <c r="L39" s="83">
        <f t="shared" si="4"/>
        <v>56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660.53</v>
      </c>
    </row>
    <row r="40" spans="1:19" x14ac:dyDescent="0.25">
      <c r="A40" s="122"/>
      <c r="B40" s="83">
        <f t="shared" si="2"/>
        <v>29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338.7</v>
      </c>
      <c r="K40" s="122"/>
      <c r="L40" s="83">
        <f t="shared" si="4"/>
        <v>56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660.53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13</v>
      </c>
      <c r="D42" s="6">
        <f>SUM(D9:D41)</f>
        <v>148.68</v>
      </c>
      <c r="F42" s="6">
        <f>SUM(F9:F41)</f>
        <v>148.68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29</v>
      </c>
      <c r="N45" s="45" t="s">
        <v>4</v>
      </c>
      <c r="O45" s="56">
        <f>P5+P6-M42+P7</f>
        <v>56</v>
      </c>
    </row>
    <row r="46" spans="1:19" ht="15.75" thickBot="1" x14ac:dyDescent="0.3"/>
    <row r="47" spans="1:19" ht="15.75" thickBot="1" x14ac:dyDescent="0.3">
      <c r="C47" s="1121" t="s">
        <v>11</v>
      </c>
      <c r="D47" s="1122"/>
      <c r="E47" s="57">
        <f>E5+E6-F42+E7</f>
        <v>338.7</v>
      </c>
      <c r="F47" s="73"/>
      <c r="M47" s="1121" t="s">
        <v>11</v>
      </c>
      <c r="N47" s="1122"/>
      <c r="O47" s="57">
        <f>O5+O6-P42+O7</f>
        <v>660.53</v>
      </c>
      <c r="P47" s="73"/>
    </row>
    <row r="50" spans="1:17" x14ac:dyDescent="0.25">
      <c r="A50" s="226"/>
      <c r="B50" s="1127"/>
      <c r="C50" s="485"/>
      <c r="D50" s="232"/>
      <c r="E50" s="78"/>
      <c r="F50" s="62"/>
      <c r="G50" s="5"/>
      <c r="K50" s="226"/>
      <c r="L50" s="1127"/>
      <c r="M50" s="485"/>
      <c r="N50" s="232"/>
      <c r="O50" s="78"/>
      <c r="P50" s="62"/>
      <c r="Q50" s="5"/>
    </row>
    <row r="51" spans="1:17" x14ac:dyDescent="0.25">
      <c r="A51" s="226"/>
      <c r="B51" s="1127"/>
      <c r="C51" s="392"/>
      <c r="D51" s="134"/>
      <c r="E51" s="208"/>
      <c r="F51" s="62"/>
      <c r="G51" s="47"/>
      <c r="K51" s="226"/>
      <c r="L51" s="1127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9" t="s">
        <v>328</v>
      </c>
      <c r="B1" s="1119"/>
      <c r="C1" s="1119"/>
      <c r="D1" s="1119"/>
      <c r="E1" s="1119"/>
      <c r="F1" s="1119"/>
      <c r="G1" s="1119"/>
      <c r="H1" s="11">
        <v>1</v>
      </c>
      <c r="K1" s="1123" t="s">
        <v>463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124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24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24"/>
      <c r="C6" s="392"/>
      <c r="D6" s="134"/>
      <c r="E6" s="208"/>
      <c r="F6" s="62"/>
      <c r="G6" s="47">
        <f>F78</f>
        <v>362.68000000000006</v>
      </c>
      <c r="H6" s="7">
        <f>E6-G6+E7+E5-G5+E4</f>
        <v>665.04</v>
      </c>
      <c r="K6" s="226"/>
      <c r="L6" s="1124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0</v>
      </c>
      <c r="R6" s="7">
        <f>O6-Q6+O7+O5-Q5+O4</f>
        <v>1510.7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288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126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1510.7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299</v>
      </c>
      <c r="H10" s="71">
        <v>101</v>
      </c>
      <c r="I10" s="105">
        <f>I9-F10</f>
        <v>847.65</v>
      </c>
      <c r="K10" s="194"/>
      <c r="L10" s="955">
        <f>L9-M10</f>
        <v>126</v>
      </c>
      <c r="M10" s="866"/>
      <c r="N10" s="730"/>
      <c r="O10" s="762"/>
      <c r="P10" s="730">
        <f t="shared" si="1"/>
        <v>0</v>
      </c>
      <c r="Q10" s="728"/>
      <c r="R10" s="729"/>
      <c r="S10" s="766">
        <f>S9-P10</f>
        <v>1510.7</v>
      </c>
    </row>
    <row r="11" spans="1:19" x14ac:dyDescent="0.25">
      <c r="A11" s="182"/>
      <c r="B11" s="182">
        <f t="shared" ref="B11:B74" si="3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300</v>
      </c>
      <c r="H11" s="71">
        <v>101</v>
      </c>
      <c r="I11" s="105">
        <f t="shared" ref="I11:I74" si="4">I10-F11</f>
        <v>835.25</v>
      </c>
      <c r="K11" s="182"/>
      <c r="L11" s="955">
        <f t="shared" ref="L11:L74" si="5">L10-M11</f>
        <v>126</v>
      </c>
      <c r="M11" s="866"/>
      <c r="N11" s="730"/>
      <c r="O11" s="762"/>
      <c r="P11" s="730">
        <f t="shared" si="1"/>
        <v>0</v>
      </c>
      <c r="Q11" s="728"/>
      <c r="R11" s="729"/>
      <c r="S11" s="766">
        <f t="shared" ref="S11:S74" si="6">S10-P11</f>
        <v>1510.7</v>
      </c>
    </row>
    <row r="12" spans="1:19" x14ac:dyDescent="0.25">
      <c r="A12" s="182"/>
      <c r="B12" s="182">
        <f t="shared" si="3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310</v>
      </c>
      <c r="H12" s="71">
        <v>101</v>
      </c>
      <c r="I12" s="105">
        <f t="shared" si="4"/>
        <v>773.44</v>
      </c>
      <c r="K12" s="182"/>
      <c r="L12" s="955">
        <f t="shared" si="5"/>
        <v>126</v>
      </c>
      <c r="M12" s="866"/>
      <c r="N12" s="730"/>
      <c r="O12" s="762"/>
      <c r="P12" s="730">
        <f t="shared" si="1"/>
        <v>0</v>
      </c>
      <c r="Q12" s="728"/>
      <c r="R12" s="729"/>
      <c r="S12" s="766">
        <f t="shared" si="6"/>
        <v>1510.7</v>
      </c>
    </row>
    <row r="13" spans="1:19" x14ac:dyDescent="0.25">
      <c r="A13" s="82" t="s">
        <v>33</v>
      </c>
      <c r="B13" s="182">
        <f t="shared" si="3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311</v>
      </c>
      <c r="H13" s="71">
        <v>101</v>
      </c>
      <c r="I13" s="105">
        <f t="shared" si="4"/>
        <v>677.26</v>
      </c>
      <c r="K13" s="82" t="s">
        <v>33</v>
      </c>
      <c r="L13" s="955">
        <f t="shared" si="5"/>
        <v>126</v>
      </c>
      <c r="M13" s="866"/>
      <c r="N13" s="730"/>
      <c r="O13" s="762"/>
      <c r="P13" s="730">
        <f t="shared" si="1"/>
        <v>0</v>
      </c>
      <c r="Q13" s="728"/>
      <c r="R13" s="729"/>
      <c r="S13" s="766">
        <f t="shared" si="6"/>
        <v>1510.7</v>
      </c>
    </row>
    <row r="14" spans="1:19" x14ac:dyDescent="0.25">
      <c r="A14" s="73"/>
      <c r="B14" s="873">
        <f t="shared" si="3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316</v>
      </c>
      <c r="H14" s="71">
        <v>101</v>
      </c>
      <c r="I14" s="870">
        <f t="shared" si="4"/>
        <v>665.04</v>
      </c>
      <c r="K14" s="73"/>
      <c r="L14" s="955">
        <f t="shared" si="5"/>
        <v>126</v>
      </c>
      <c r="M14" s="866"/>
      <c r="N14" s="730"/>
      <c r="O14" s="762"/>
      <c r="P14" s="730">
        <f t="shared" si="1"/>
        <v>0</v>
      </c>
      <c r="Q14" s="728"/>
      <c r="R14" s="729"/>
      <c r="S14" s="766">
        <f t="shared" si="6"/>
        <v>1510.7</v>
      </c>
    </row>
    <row r="15" spans="1:19" ht="15.75" customHeight="1" x14ac:dyDescent="0.25">
      <c r="A15" s="73"/>
      <c r="B15" s="182">
        <f t="shared" si="3"/>
        <v>55</v>
      </c>
      <c r="C15" s="866"/>
      <c r="D15" s="893"/>
      <c r="E15" s="894"/>
      <c r="F15" s="893">
        <f t="shared" si="2"/>
        <v>0</v>
      </c>
      <c r="G15" s="895"/>
      <c r="H15" s="892"/>
      <c r="I15" s="105">
        <f t="shared" si="4"/>
        <v>665.04</v>
      </c>
      <c r="K15" s="73"/>
      <c r="L15" s="955">
        <f t="shared" si="5"/>
        <v>126</v>
      </c>
      <c r="M15" s="866"/>
      <c r="N15" s="730"/>
      <c r="O15" s="762"/>
      <c r="P15" s="730">
        <f t="shared" si="1"/>
        <v>0</v>
      </c>
      <c r="Q15" s="728"/>
      <c r="R15" s="729"/>
      <c r="S15" s="766">
        <f t="shared" si="6"/>
        <v>1510.7</v>
      </c>
    </row>
    <row r="16" spans="1:19" ht="15.75" customHeight="1" x14ac:dyDescent="0.25">
      <c r="B16" s="182">
        <f t="shared" si="3"/>
        <v>55</v>
      </c>
      <c r="C16" s="15"/>
      <c r="D16" s="889"/>
      <c r="E16" s="890"/>
      <c r="F16" s="889">
        <f t="shared" si="2"/>
        <v>0</v>
      </c>
      <c r="G16" s="891"/>
      <c r="H16" s="892"/>
      <c r="I16" s="105">
        <f t="shared" si="4"/>
        <v>665.04</v>
      </c>
      <c r="L16" s="955">
        <f t="shared" si="5"/>
        <v>126</v>
      </c>
      <c r="M16" s="866"/>
      <c r="N16" s="730"/>
      <c r="O16" s="762"/>
      <c r="P16" s="730">
        <f t="shared" si="1"/>
        <v>0</v>
      </c>
      <c r="Q16" s="728"/>
      <c r="R16" s="729"/>
      <c r="S16" s="766">
        <f t="shared" si="6"/>
        <v>1510.7</v>
      </c>
    </row>
    <row r="17" spans="1:19" x14ac:dyDescent="0.25">
      <c r="B17" s="182">
        <f t="shared" si="3"/>
        <v>55</v>
      </c>
      <c r="C17" s="15"/>
      <c r="D17" s="889"/>
      <c r="E17" s="890"/>
      <c r="F17" s="889">
        <f t="shared" si="2"/>
        <v>0</v>
      </c>
      <c r="G17" s="891"/>
      <c r="H17" s="892"/>
      <c r="I17" s="105">
        <f t="shared" si="4"/>
        <v>665.04</v>
      </c>
      <c r="L17" s="955">
        <f t="shared" si="5"/>
        <v>126</v>
      </c>
      <c r="M17" s="866"/>
      <c r="N17" s="730"/>
      <c r="O17" s="762"/>
      <c r="P17" s="730">
        <f t="shared" si="1"/>
        <v>0</v>
      </c>
      <c r="Q17" s="728"/>
      <c r="R17" s="729"/>
      <c r="S17" s="766">
        <f t="shared" si="6"/>
        <v>1510.7</v>
      </c>
    </row>
    <row r="18" spans="1:19" x14ac:dyDescent="0.25">
      <c r="A18" s="122"/>
      <c r="B18" s="182">
        <f t="shared" si="3"/>
        <v>55</v>
      </c>
      <c r="C18" s="15"/>
      <c r="D18" s="889"/>
      <c r="E18" s="890"/>
      <c r="F18" s="889">
        <f t="shared" si="2"/>
        <v>0</v>
      </c>
      <c r="G18" s="891"/>
      <c r="H18" s="892"/>
      <c r="I18" s="105">
        <f t="shared" si="4"/>
        <v>665.04</v>
      </c>
      <c r="K18" s="122"/>
      <c r="L18" s="182">
        <f t="shared" si="5"/>
        <v>126</v>
      </c>
      <c r="M18" s="15"/>
      <c r="N18" s="69"/>
      <c r="O18" s="202"/>
      <c r="P18" s="69">
        <f t="shared" si="1"/>
        <v>0</v>
      </c>
      <c r="Q18" s="70"/>
      <c r="R18" s="71"/>
      <c r="S18" s="105">
        <f t="shared" si="6"/>
        <v>1510.7</v>
      </c>
    </row>
    <row r="19" spans="1:19" x14ac:dyDescent="0.25">
      <c r="A19" s="122"/>
      <c r="B19" s="182">
        <f t="shared" si="3"/>
        <v>55</v>
      </c>
      <c r="C19" s="15"/>
      <c r="D19" s="889"/>
      <c r="E19" s="890"/>
      <c r="F19" s="889">
        <f t="shared" si="2"/>
        <v>0</v>
      </c>
      <c r="G19" s="891"/>
      <c r="H19" s="892"/>
      <c r="I19" s="105">
        <f t="shared" si="4"/>
        <v>665.04</v>
      </c>
      <c r="K19" s="122"/>
      <c r="L19" s="182">
        <f t="shared" si="5"/>
        <v>126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6"/>
        <v>1510.7</v>
      </c>
    </row>
    <row r="20" spans="1:19" x14ac:dyDescent="0.25">
      <c r="A20" s="122"/>
      <c r="B20" s="182">
        <f t="shared" si="3"/>
        <v>55</v>
      </c>
      <c r="C20" s="15"/>
      <c r="D20" s="889"/>
      <c r="E20" s="890"/>
      <c r="F20" s="889">
        <f t="shared" si="2"/>
        <v>0</v>
      </c>
      <c r="G20" s="891"/>
      <c r="H20" s="892"/>
      <c r="I20" s="105">
        <f t="shared" si="4"/>
        <v>665.04</v>
      </c>
      <c r="K20" s="122"/>
      <c r="L20" s="182">
        <f t="shared" si="5"/>
        <v>126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6"/>
        <v>1510.7</v>
      </c>
    </row>
    <row r="21" spans="1:19" x14ac:dyDescent="0.25">
      <c r="A21" s="122"/>
      <c r="B21" s="182">
        <f t="shared" si="3"/>
        <v>55</v>
      </c>
      <c r="C21" s="15"/>
      <c r="D21" s="889"/>
      <c r="E21" s="890"/>
      <c r="F21" s="889">
        <f t="shared" si="2"/>
        <v>0</v>
      </c>
      <c r="G21" s="891"/>
      <c r="H21" s="892"/>
      <c r="I21" s="105">
        <f t="shared" si="4"/>
        <v>665.04</v>
      </c>
      <c r="K21" s="122"/>
      <c r="L21" s="182">
        <f t="shared" si="5"/>
        <v>126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6"/>
        <v>1510.7</v>
      </c>
    </row>
    <row r="22" spans="1:19" x14ac:dyDescent="0.25">
      <c r="A22" s="122"/>
      <c r="B22" s="182">
        <f t="shared" si="3"/>
        <v>55</v>
      </c>
      <c r="C22" s="15"/>
      <c r="D22" s="889"/>
      <c r="E22" s="890"/>
      <c r="F22" s="889">
        <f t="shared" si="2"/>
        <v>0</v>
      </c>
      <c r="G22" s="891"/>
      <c r="H22" s="892"/>
      <c r="I22" s="105">
        <f t="shared" si="4"/>
        <v>665.04</v>
      </c>
      <c r="K22" s="122"/>
      <c r="L22" s="182">
        <f t="shared" si="5"/>
        <v>126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6"/>
        <v>1510.7</v>
      </c>
    </row>
    <row r="23" spans="1:19" x14ac:dyDescent="0.25">
      <c r="A23" s="123"/>
      <c r="B23" s="182">
        <f t="shared" si="3"/>
        <v>55</v>
      </c>
      <c r="C23" s="15"/>
      <c r="D23" s="889"/>
      <c r="E23" s="890"/>
      <c r="F23" s="889">
        <f t="shared" si="2"/>
        <v>0</v>
      </c>
      <c r="G23" s="891"/>
      <c r="H23" s="892"/>
      <c r="I23" s="105">
        <f t="shared" si="4"/>
        <v>665.04</v>
      </c>
      <c r="K23" s="123"/>
      <c r="L23" s="182">
        <f t="shared" si="5"/>
        <v>126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6"/>
        <v>1510.7</v>
      </c>
    </row>
    <row r="24" spans="1:19" x14ac:dyDescent="0.25">
      <c r="A24" s="122"/>
      <c r="B24" s="182">
        <f t="shared" si="3"/>
        <v>55</v>
      </c>
      <c r="C24" s="15"/>
      <c r="D24" s="889"/>
      <c r="E24" s="890"/>
      <c r="F24" s="889">
        <f t="shared" si="2"/>
        <v>0</v>
      </c>
      <c r="G24" s="891"/>
      <c r="H24" s="892"/>
      <c r="I24" s="105">
        <f t="shared" si="4"/>
        <v>665.04</v>
      </c>
      <c r="K24" s="122"/>
      <c r="L24" s="182">
        <f t="shared" si="5"/>
        <v>126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6"/>
        <v>1510.7</v>
      </c>
    </row>
    <row r="25" spans="1:19" x14ac:dyDescent="0.25">
      <c r="A25" s="122"/>
      <c r="B25" s="182">
        <f t="shared" si="3"/>
        <v>55</v>
      </c>
      <c r="C25" s="15"/>
      <c r="D25" s="889"/>
      <c r="E25" s="890"/>
      <c r="F25" s="889">
        <f t="shared" si="2"/>
        <v>0</v>
      </c>
      <c r="G25" s="891"/>
      <c r="H25" s="892"/>
      <c r="I25" s="105">
        <f t="shared" si="4"/>
        <v>665.04</v>
      </c>
      <c r="K25" s="122"/>
      <c r="L25" s="182">
        <f t="shared" si="5"/>
        <v>126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6"/>
        <v>1510.7</v>
      </c>
    </row>
    <row r="26" spans="1:19" x14ac:dyDescent="0.25">
      <c r="A26" s="122"/>
      <c r="B26" s="182">
        <f t="shared" si="3"/>
        <v>55</v>
      </c>
      <c r="C26" s="15"/>
      <c r="D26" s="889"/>
      <c r="E26" s="890"/>
      <c r="F26" s="889">
        <f t="shared" si="2"/>
        <v>0</v>
      </c>
      <c r="G26" s="891"/>
      <c r="H26" s="892"/>
      <c r="I26" s="105">
        <f t="shared" si="4"/>
        <v>665.04</v>
      </c>
      <c r="K26" s="122"/>
      <c r="L26" s="182">
        <f t="shared" si="5"/>
        <v>126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6"/>
        <v>1510.7</v>
      </c>
    </row>
    <row r="27" spans="1:19" x14ac:dyDescent="0.25">
      <c r="A27" s="122"/>
      <c r="B27" s="182">
        <f t="shared" si="3"/>
        <v>55</v>
      </c>
      <c r="C27" s="15"/>
      <c r="D27" s="889"/>
      <c r="E27" s="890"/>
      <c r="F27" s="889">
        <f t="shared" si="2"/>
        <v>0</v>
      </c>
      <c r="G27" s="891"/>
      <c r="H27" s="892"/>
      <c r="I27" s="105">
        <f t="shared" si="4"/>
        <v>665.04</v>
      </c>
      <c r="K27" s="122"/>
      <c r="L27" s="182">
        <f t="shared" si="5"/>
        <v>126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6"/>
        <v>1510.7</v>
      </c>
    </row>
    <row r="28" spans="1:19" x14ac:dyDescent="0.25">
      <c r="A28" s="122"/>
      <c r="B28" s="182">
        <f t="shared" si="3"/>
        <v>55</v>
      </c>
      <c r="C28" s="15"/>
      <c r="D28" s="889"/>
      <c r="E28" s="890"/>
      <c r="F28" s="889">
        <f t="shared" si="2"/>
        <v>0</v>
      </c>
      <c r="G28" s="891"/>
      <c r="H28" s="892"/>
      <c r="I28" s="105">
        <f t="shared" si="4"/>
        <v>665.04</v>
      </c>
      <c r="K28" s="122"/>
      <c r="L28" s="182">
        <f t="shared" si="5"/>
        <v>126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6"/>
        <v>1510.7</v>
      </c>
    </row>
    <row r="29" spans="1:19" x14ac:dyDescent="0.25">
      <c r="A29" s="122"/>
      <c r="B29" s="182">
        <f t="shared" si="3"/>
        <v>55</v>
      </c>
      <c r="C29" s="15"/>
      <c r="D29" s="889"/>
      <c r="E29" s="890"/>
      <c r="F29" s="889">
        <f t="shared" si="2"/>
        <v>0</v>
      </c>
      <c r="G29" s="891"/>
      <c r="H29" s="892"/>
      <c r="I29" s="105">
        <f t="shared" si="4"/>
        <v>665.04</v>
      </c>
      <c r="K29" s="122"/>
      <c r="L29" s="182">
        <f t="shared" si="5"/>
        <v>126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6"/>
        <v>1510.7</v>
      </c>
    </row>
    <row r="30" spans="1:19" x14ac:dyDescent="0.25">
      <c r="A30" s="122"/>
      <c r="B30" s="182">
        <f t="shared" si="3"/>
        <v>55</v>
      </c>
      <c r="C30" s="15"/>
      <c r="D30" s="889"/>
      <c r="E30" s="890"/>
      <c r="F30" s="889">
        <f t="shared" si="2"/>
        <v>0</v>
      </c>
      <c r="G30" s="891"/>
      <c r="H30" s="892"/>
      <c r="I30" s="105">
        <f t="shared" si="4"/>
        <v>665.04</v>
      </c>
      <c r="K30" s="122"/>
      <c r="L30" s="182">
        <f t="shared" si="5"/>
        <v>126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6"/>
        <v>1510.7</v>
      </c>
    </row>
    <row r="31" spans="1:19" x14ac:dyDescent="0.25">
      <c r="A31" s="122"/>
      <c r="B31" s="182">
        <f t="shared" si="3"/>
        <v>55</v>
      </c>
      <c r="C31" s="15"/>
      <c r="D31" s="889"/>
      <c r="E31" s="890"/>
      <c r="F31" s="889">
        <f t="shared" si="2"/>
        <v>0</v>
      </c>
      <c r="G31" s="891"/>
      <c r="H31" s="892"/>
      <c r="I31" s="105">
        <f t="shared" si="4"/>
        <v>665.04</v>
      </c>
      <c r="K31" s="122"/>
      <c r="L31" s="182">
        <f t="shared" si="5"/>
        <v>126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6"/>
        <v>1510.7</v>
      </c>
    </row>
    <row r="32" spans="1:19" x14ac:dyDescent="0.25">
      <c r="A32" s="122"/>
      <c r="B32" s="182">
        <f t="shared" si="3"/>
        <v>55</v>
      </c>
      <c r="C32" s="15"/>
      <c r="D32" s="889"/>
      <c r="E32" s="890"/>
      <c r="F32" s="889">
        <f t="shared" si="2"/>
        <v>0</v>
      </c>
      <c r="G32" s="891"/>
      <c r="H32" s="892"/>
      <c r="I32" s="105">
        <f t="shared" si="4"/>
        <v>665.04</v>
      </c>
      <c r="K32" s="122"/>
      <c r="L32" s="182">
        <f t="shared" si="5"/>
        <v>126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6"/>
        <v>1510.7</v>
      </c>
    </row>
    <row r="33" spans="1:19" x14ac:dyDescent="0.25">
      <c r="A33" s="122"/>
      <c r="B33" s="182">
        <f t="shared" si="3"/>
        <v>55</v>
      </c>
      <c r="C33" s="15"/>
      <c r="D33" s="889"/>
      <c r="E33" s="890"/>
      <c r="F33" s="889">
        <f t="shared" si="2"/>
        <v>0</v>
      </c>
      <c r="G33" s="891"/>
      <c r="H33" s="892"/>
      <c r="I33" s="105">
        <f t="shared" si="4"/>
        <v>665.04</v>
      </c>
      <c r="K33" s="122"/>
      <c r="L33" s="182">
        <f t="shared" si="5"/>
        <v>126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6"/>
        <v>1510.7</v>
      </c>
    </row>
    <row r="34" spans="1:19" x14ac:dyDescent="0.25">
      <c r="A34" s="122"/>
      <c r="B34" s="182">
        <f t="shared" si="3"/>
        <v>55</v>
      </c>
      <c r="C34" s="15"/>
      <c r="D34" s="889"/>
      <c r="E34" s="890"/>
      <c r="F34" s="889">
        <f t="shared" si="2"/>
        <v>0</v>
      </c>
      <c r="G34" s="891"/>
      <c r="H34" s="892"/>
      <c r="I34" s="105">
        <f t="shared" si="4"/>
        <v>665.04</v>
      </c>
      <c r="K34" s="122"/>
      <c r="L34" s="182">
        <f t="shared" si="5"/>
        <v>126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6"/>
        <v>1510.7</v>
      </c>
    </row>
    <row r="35" spans="1:19" x14ac:dyDescent="0.25">
      <c r="A35" s="122"/>
      <c r="B35" s="182">
        <f t="shared" si="3"/>
        <v>55</v>
      </c>
      <c r="C35" s="15"/>
      <c r="D35" s="889"/>
      <c r="E35" s="890"/>
      <c r="F35" s="889">
        <f t="shared" si="2"/>
        <v>0</v>
      </c>
      <c r="G35" s="891"/>
      <c r="H35" s="892"/>
      <c r="I35" s="105">
        <f t="shared" si="4"/>
        <v>665.04</v>
      </c>
      <c r="K35" s="122"/>
      <c r="L35" s="182">
        <f t="shared" si="5"/>
        <v>126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6"/>
        <v>1510.7</v>
      </c>
    </row>
    <row r="36" spans="1:19" x14ac:dyDescent="0.25">
      <c r="A36" s="122" t="s">
        <v>22</v>
      </c>
      <c r="B36" s="182">
        <f t="shared" si="3"/>
        <v>55</v>
      </c>
      <c r="C36" s="15"/>
      <c r="D36" s="889"/>
      <c r="E36" s="890"/>
      <c r="F36" s="889">
        <f t="shared" si="2"/>
        <v>0</v>
      </c>
      <c r="G36" s="891"/>
      <c r="H36" s="892"/>
      <c r="I36" s="105">
        <f t="shared" si="4"/>
        <v>665.04</v>
      </c>
      <c r="K36" s="122" t="s">
        <v>22</v>
      </c>
      <c r="L36" s="182">
        <f t="shared" si="5"/>
        <v>126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6"/>
        <v>1510.7</v>
      </c>
    </row>
    <row r="37" spans="1:19" x14ac:dyDescent="0.25">
      <c r="A37" s="123"/>
      <c r="B37" s="182">
        <f t="shared" si="3"/>
        <v>55</v>
      </c>
      <c r="C37" s="15"/>
      <c r="D37" s="889"/>
      <c r="E37" s="890"/>
      <c r="F37" s="889">
        <f t="shared" si="2"/>
        <v>0</v>
      </c>
      <c r="G37" s="891"/>
      <c r="H37" s="892"/>
      <c r="I37" s="105">
        <f t="shared" si="4"/>
        <v>665.04</v>
      </c>
      <c r="K37" s="123"/>
      <c r="L37" s="182">
        <f t="shared" si="5"/>
        <v>126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1510.7</v>
      </c>
    </row>
    <row r="38" spans="1:19" x14ac:dyDescent="0.25">
      <c r="A38" s="122"/>
      <c r="B38" s="182">
        <f t="shared" si="3"/>
        <v>55</v>
      </c>
      <c r="C38" s="15"/>
      <c r="D38" s="889"/>
      <c r="E38" s="890"/>
      <c r="F38" s="889">
        <f t="shared" si="2"/>
        <v>0</v>
      </c>
      <c r="G38" s="891"/>
      <c r="H38" s="892"/>
      <c r="I38" s="105">
        <f t="shared" si="4"/>
        <v>665.04</v>
      </c>
      <c r="K38" s="122"/>
      <c r="L38" s="182">
        <f t="shared" si="5"/>
        <v>126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1510.7</v>
      </c>
    </row>
    <row r="39" spans="1:19" x14ac:dyDescent="0.25">
      <c r="A39" s="122"/>
      <c r="B39" s="182">
        <f t="shared" si="3"/>
        <v>55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4"/>
        <v>665.04</v>
      </c>
      <c r="K39" s="122"/>
      <c r="L39" s="182">
        <f t="shared" si="5"/>
        <v>126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1510.7</v>
      </c>
    </row>
    <row r="40" spans="1:19" x14ac:dyDescent="0.25">
      <c r="A40" s="122"/>
      <c r="B40" s="182">
        <f t="shared" si="3"/>
        <v>55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4"/>
        <v>665.04</v>
      </c>
      <c r="K40" s="122"/>
      <c r="L40" s="182">
        <f t="shared" si="5"/>
        <v>126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1510.7</v>
      </c>
    </row>
    <row r="41" spans="1:19" x14ac:dyDescent="0.25">
      <c r="A41" s="122"/>
      <c r="B41" s="182">
        <f t="shared" si="3"/>
        <v>55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4"/>
        <v>665.04</v>
      </c>
      <c r="K41" s="122"/>
      <c r="L41" s="182">
        <f t="shared" si="5"/>
        <v>126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1510.7</v>
      </c>
    </row>
    <row r="42" spans="1:19" x14ac:dyDescent="0.25">
      <c r="A42" s="122"/>
      <c r="B42" s="182">
        <f t="shared" si="3"/>
        <v>55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4"/>
        <v>665.04</v>
      </c>
      <c r="K42" s="122"/>
      <c r="L42" s="182">
        <f t="shared" si="5"/>
        <v>126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1510.7</v>
      </c>
    </row>
    <row r="43" spans="1:19" x14ac:dyDescent="0.25">
      <c r="A43" s="122"/>
      <c r="B43" s="182">
        <f t="shared" si="3"/>
        <v>55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4"/>
        <v>665.04</v>
      </c>
      <c r="K43" s="122"/>
      <c r="L43" s="182">
        <f t="shared" si="5"/>
        <v>126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1510.7</v>
      </c>
    </row>
    <row r="44" spans="1:19" x14ac:dyDescent="0.25">
      <c r="A44" s="122"/>
      <c r="B44" s="182">
        <f t="shared" si="3"/>
        <v>55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4"/>
        <v>665.04</v>
      </c>
      <c r="K44" s="122"/>
      <c r="L44" s="182">
        <f t="shared" si="5"/>
        <v>126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1510.7</v>
      </c>
    </row>
    <row r="45" spans="1:19" x14ac:dyDescent="0.25">
      <c r="A45" s="122"/>
      <c r="B45" s="182">
        <f t="shared" si="3"/>
        <v>55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4"/>
        <v>665.04</v>
      </c>
      <c r="K45" s="122"/>
      <c r="L45" s="182">
        <f t="shared" si="5"/>
        <v>126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1510.7</v>
      </c>
    </row>
    <row r="46" spans="1:19" x14ac:dyDescent="0.25">
      <c r="A46" s="122"/>
      <c r="B46" s="182">
        <f t="shared" si="3"/>
        <v>55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4"/>
        <v>665.04</v>
      </c>
      <c r="K46" s="122"/>
      <c r="L46" s="182">
        <f t="shared" si="5"/>
        <v>126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1510.7</v>
      </c>
    </row>
    <row r="47" spans="1:19" x14ac:dyDescent="0.25">
      <c r="A47" s="122"/>
      <c r="B47" s="182">
        <f t="shared" si="3"/>
        <v>55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4"/>
        <v>665.04</v>
      </c>
      <c r="K47" s="122"/>
      <c r="L47" s="182">
        <f t="shared" si="5"/>
        <v>126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1510.7</v>
      </c>
    </row>
    <row r="48" spans="1:19" x14ac:dyDescent="0.25">
      <c r="A48" s="122"/>
      <c r="B48" s="182">
        <f t="shared" si="3"/>
        <v>55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665.04</v>
      </c>
      <c r="K48" s="122"/>
      <c r="L48" s="182">
        <f t="shared" si="5"/>
        <v>126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1510.7</v>
      </c>
    </row>
    <row r="49" spans="1:19" x14ac:dyDescent="0.25">
      <c r="A49" s="122"/>
      <c r="B49" s="182">
        <f t="shared" si="3"/>
        <v>55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665.04</v>
      </c>
      <c r="K49" s="122"/>
      <c r="L49" s="182">
        <f t="shared" si="5"/>
        <v>126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1510.7</v>
      </c>
    </row>
    <row r="50" spans="1:19" x14ac:dyDescent="0.25">
      <c r="A50" s="122"/>
      <c r="B50" s="182">
        <f t="shared" si="3"/>
        <v>55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665.04</v>
      </c>
      <c r="K50" s="122"/>
      <c r="L50" s="182">
        <f t="shared" si="5"/>
        <v>126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1510.7</v>
      </c>
    </row>
    <row r="51" spans="1:19" x14ac:dyDescent="0.25">
      <c r="A51" s="122"/>
      <c r="B51" s="182">
        <f t="shared" si="3"/>
        <v>55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665.04</v>
      </c>
      <c r="K51" s="122"/>
      <c r="L51" s="182">
        <f t="shared" si="5"/>
        <v>126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1510.7</v>
      </c>
    </row>
    <row r="52" spans="1:19" x14ac:dyDescent="0.25">
      <c r="A52" s="122"/>
      <c r="B52" s="182">
        <f t="shared" si="3"/>
        <v>55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665.04</v>
      </c>
      <c r="K52" s="122"/>
      <c r="L52" s="182">
        <f t="shared" si="5"/>
        <v>126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1510.7</v>
      </c>
    </row>
    <row r="53" spans="1:19" x14ac:dyDescent="0.25">
      <c r="A53" s="122"/>
      <c r="B53" s="182">
        <f t="shared" si="3"/>
        <v>55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665.04</v>
      </c>
      <c r="K53" s="122"/>
      <c r="L53" s="182">
        <f t="shared" si="5"/>
        <v>126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1510.7</v>
      </c>
    </row>
    <row r="54" spans="1:19" x14ac:dyDescent="0.25">
      <c r="A54" s="122"/>
      <c r="B54" s="182">
        <f t="shared" si="3"/>
        <v>55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665.04</v>
      </c>
      <c r="K54" s="122"/>
      <c r="L54" s="182">
        <f t="shared" si="5"/>
        <v>126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1510.7</v>
      </c>
    </row>
    <row r="55" spans="1:19" x14ac:dyDescent="0.25">
      <c r="A55" s="122"/>
      <c r="B55" s="182">
        <f t="shared" si="3"/>
        <v>55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665.04</v>
      </c>
      <c r="K55" s="122"/>
      <c r="L55" s="182">
        <f t="shared" si="5"/>
        <v>126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1510.7</v>
      </c>
    </row>
    <row r="56" spans="1:19" x14ac:dyDescent="0.25">
      <c r="A56" s="122"/>
      <c r="B56" s="182">
        <f t="shared" si="3"/>
        <v>55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665.04</v>
      </c>
      <c r="K56" s="122"/>
      <c r="L56" s="182">
        <f t="shared" si="5"/>
        <v>126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1510.7</v>
      </c>
    </row>
    <row r="57" spans="1:19" x14ac:dyDescent="0.25">
      <c r="A57" s="122"/>
      <c r="B57" s="182">
        <f t="shared" si="3"/>
        <v>55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665.04</v>
      </c>
      <c r="K57" s="122"/>
      <c r="L57" s="182">
        <f t="shared" si="5"/>
        <v>126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1510.7</v>
      </c>
    </row>
    <row r="58" spans="1:19" x14ac:dyDescent="0.25">
      <c r="A58" s="122"/>
      <c r="B58" s="182">
        <f t="shared" si="3"/>
        <v>55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665.04</v>
      </c>
      <c r="K58" s="122"/>
      <c r="L58" s="182">
        <f t="shared" si="5"/>
        <v>126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1510.7</v>
      </c>
    </row>
    <row r="59" spans="1:19" x14ac:dyDescent="0.25">
      <c r="A59" s="122"/>
      <c r="B59" s="182">
        <f t="shared" si="3"/>
        <v>55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665.04</v>
      </c>
      <c r="K59" s="122"/>
      <c r="L59" s="182">
        <f t="shared" si="5"/>
        <v>126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1510.7</v>
      </c>
    </row>
    <row r="60" spans="1:19" x14ac:dyDescent="0.25">
      <c r="A60" s="122"/>
      <c r="B60" s="182">
        <f t="shared" si="3"/>
        <v>55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665.04</v>
      </c>
      <c r="K60" s="122"/>
      <c r="L60" s="182">
        <f t="shared" si="5"/>
        <v>126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1510.7</v>
      </c>
    </row>
    <row r="61" spans="1:19" x14ac:dyDescent="0.25">
      <c r="A61" s="122"/>
      <c r="B61" s="182">
        <f t="shared" si="3"/>
        <v>55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665.04</v>
      </c>
      <c r="K61" s="122"/>
      <c r="L61" s="182">
        <f t="shared" si="5"/>
        <v>126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1510.7</v>
      </c>
    </row>
    <row r="62" spans="1:19" x14ac:dyDescent="0.25">
      <c r="A62" s="122"/>
      <c r="B62" s="182">
        <f t="shared" si="3"/>
        <v>55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665.04</v>
      </c>
      <c r="K62" s="122"/>
      <c r="L62" s="182">
        <f t="shared" si="5"/>
        <v>126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1510.7</v>
      </c>
    </row>
    <row r="63" spans="1:19" x14ac:dyDescent="0.25">
      <c r="A63" s="122"/>
      <c r="B63" s="182">
        <f t="shared" si="3"/>
        <v>55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665.04</v>
      </c>
      <c r="K63" s="122"/>
      <c r="L63" s="182">
        <f t="shared" si="5"/>
        <v>126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1510.7</v>
      </c>
    </row>
    <row r="64" spans="1:19" x14ac:dyDescent="0.25">
      <c r="A64" s="122"/>
      <c r="B64" s="182">
        <f t="shared" si="3"/>
        <v>55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665.04</v>
      </c>
      <c r="K64" s="122"/>
      <c r="L64" s="182">
        <f t="shared" si="5"/>
        <v>126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1510.7</v>
      </c>
    </row>
    <row r="65" spans="1:19" x14ac:dyDescent="0.25">
      <c r="A65" s="122"/>
      <c r="B65" s="182">
        <f t="shared" si="3"/>
        <v>55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665.04</v>
      </c>
      <c r="K65" s="122"/>
      <c r="L65" s="182">
        <f t="shared" si="5"/>
        <v>126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1510.7</v>
      </c>
    </row>
    <row r="66" spans="1:19" x14ac:dyDescent="0.25">
      <c r="A66" s="122"/>
      <c r="B66" s="182">
        <f t="shared" si="3"/>
        <v>55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665.04</v>
      </c>
      <c r="K66" s="122"/>
      <c r="L66" s="182">
        <f t="shared" si="5"/>
        <v>126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1510.7</v>
      </c>
    </row>
    <row r="67" spans="1:19" x14ac:dyDescent="0.25">
      <c r="A67" s="122"/>
      <c r="B67" s="182">
        <f t="shared" si="3"/>
        <v>55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665.04</v>
      </c>
      <c r="K67" s="122"/>
      <c r="L67" s="182">
        <f t="shared" si="5"/>
        <v>126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1510.7</v>
      </c>
    </row>
    <row r="68" spans="1:19" x14ac:dyDescent="0.25">
      <c r="A68" s="122"/>
      <c r="B68" s="182">
        <f t="shared" si="3"/>
        <v>55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665.04</v>
      </c>
      <c r="K68" s="122"/>
      <c r="L68" s="182">
        <f t="shared" si="5"/>
        <v>126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1510.7</v>
      </c>
    </row>
    <row r="69" spans="1:19" x14ac:dyDescent="0.25">
      <c r="A69" s="122"/>
      <c r="B69" s="182">
        <f t="shared" si="3"/>
        <v>55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665.04</v>
      </c>
      <c r="K69" s="122"/>
      <c r="L69" s="182">
        <f t="shared" si="5"/>
        <v>126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1510.7</v>
      </c>
    </row>
    <row r="70" spans="1:19" x14ac:dyDescent="0.25">
      <c r="A70" s="122"/>
      <c r="B70" s="182">
        <f t="shared" si="3"/>
        <v>55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665.04</v>
      </c>
      <c r="K70" s="122"/>
      <c r="L70" s="182">
        <f t="shared" si="5"/>
        <v>126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1510.7</v>
      </c>
    </row>
    <row r="71" spans="1:19" x14ac:dyDescent="0.25">
      <c r="A71" s="122"/>
      <c r="B71" s="182">
        <f t="shared" si="3"/>
        <v>55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665.04</v>
      </c>
      <c r="K71" s="122"/>
      <c r="L71" s="182">
        <f t="shared" si="5"/>
        <v>126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1510.7</v>
      </c>
    </row>
    <row r="72" spans="1:19" x14ac:dyDescent="0.25">
      <c r="A72" s="122"/>
      <c r="B72" s="182">
        <f t="shared" si="3"/>
        <v>55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665.04</v>
      </c>
      <c r="K72" s="122"/>
      <c r="L72" s="182">
        <f t="shared" si="5"/>
        <v>126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1510.7</v>
      </c>
    </row>
    <row r="73" spans="1:19" x14ac:dyDescent="0.25">
      <c r="A73" s="122"/>
      <c r="B73" s="182">
        <f t="shared" si="3"/>
        <v>55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665.04</v>
      </c>
      <c r="K73" s="122"/>
      <c r="L73" s="182">
        <f t="shared" si="5"/>
        <v>126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1510.7</v>
      </c>
    </row>
    <row r="74" spans="1:19" x14ac:dyDescent="0.25">
      <c r="A74" s="122"/>
      <c r="B74" s="182">
        <f t="shared" si="3"/>
        <v>55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665.04</v>
      </c>
      <c r="K74" s="122"/>
      <c r="L74" s="182">
        <f t="shared" si="5"/>
        <v>126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1510.7</v>
      </c>
    </row>
    <row r="75" spans="1:19" x14ac:dyDescent="0.25">
      <c r="A75" s="122"/>
      <c r="B75" s="182">
        <f t="shared" ref="B75" si="9">B74-C75</f>
        <v>55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665.04</v>
      </c>
      <c r="K75" s="122"/>
      <c r="L75" s="182">
        <f t="shared" ref="L75" si="11">L74-M75</f>
        <v>126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1510.7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665.04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1510.7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30</v>
      </c>
      <c r="D78" s="6">
        <f>SUM(D9:D77)</f>
        <v>362.68000000000006</v>
      </c>
      <c r="F78" s="6">
        <f>SUM(F9:F77)</f>
        <v>362.68000000000006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53</v>
      </c>
      <c r="N81" s="45" t="s">
        <v>4</v>
      </c>
      <c r="O81" s="56">
        <f>P5+P6-M78+P7</f>
        <v>126</v>
      </c>
    </row>
    <row r="82" spans="3:16" ht="15.75" thickBot="1" x14ac:dyDescent="0.3"/>
    <row r="83" spans="3:16" ht="15.75" thickBot="1" x14ac:dyDescent="0.3">
      <c r="C83" s="1121" t="s">
        <v>11</v>
      </c>
      <c r="D83" s="1122"/>
      <c r="E83" s="57">
        <f>E5+E6-F78+E7</f>
        <v>640.68999999999994</v>
      </c>
      <c r="F83" s="73"/>
      <c r="M83" s="1121" t="s">
        <v>11</v>
      </c>
      <c r="N83" s="1122"/>
      <c r="O83" s="57">
        <f>O5+O6-P78+O7</f>
        <v>1510.7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0" activePane="bottomLeft" state="frozen"/>
      <selection pane="bottomLeft" activeCell="W20" sqref="W20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19" t="s">
        <v>328</v>
      </c>
      <c r="B1" s="1119"/>
      <c r="C1" s="1119"/>
      <c r="D1" s="1119"/>
      <c r="E1" s="1119"/>
      <c r="F1" s="1119"/>
      <c r="G1" s="1119"/>
      <c r="H1" s="11">
        <v>1</v>
      </c>
      <c r="L1" s="1123" t="s">
        <v>454</v>
      </c>
      <c r="M1" s="1123"/>
      <c r="N1" s="1123"/>
      <c r="O1" s="1123"/>
      <c r="P1" s="1123"/>
      <c r="Q1" s="1123"/>
      <c r="R1" s="1123"/>
      <c r="S1" s="11">
        <v>2</v>
      </c>
      <c r="W1" s="1123" t="str">
        <f>L1</f>
        <v>INVENTARIO    DEL MES DE  NOVIEMBRE 2022</v>
      </c>
      <c r="X1" s="1123"/>
      <c r="Y1" s="1123"/>
      <c r="Z1" s="1123"/>
      <c r="AA1" s="1123"/>
      <c r="AB1" s="1123"/>
      <c r="AC1" s="1123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2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2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128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128" t="s">
        <v>73</v>
      </c>
      <c r="N4" s="244"/>
      <c r="O4" s="134"/>
      <c r="P4" s="479"/>
      <c r="Q4" s="73"/>
      <c r="R4" s="155"/>
      <c r="S4" s="155"/>
      <c r="W4" s="450"/>
      <c r="X4" s="1128" t="s">
        <v>73</v>
      </c>
      <c r="Y4" s="244"/>
      <c r="Z4" s="134"/>
      <c r="AA4" s="479"/>
      <c r="AB4" s="73"/>
      <c r="AC4" s="155"/>
      <c r="AD4" s="155"/>
    </row>
    <row r="5" spans="1:32" ht="21" customHeight="1" x14ac:dyDescent="0.25">
      <c r="A5" s="1131" t="s">
        <v>98</v>
      </c>
      <c r="B5" s="1129"/>
      <c r="C5" s="244">
        <v>127</v>
      </c>
      <c r="D5" s="134">
        <v>44849</v>
      </c>
      <c r="E5" s="479">
        <v>5195.42</v>
      </c>
      <c r="F5" s="73">
        <v>169</v>
      </c>
      <c r="G5" s="5"/>
      <c r="L5" s="1131" t="s">
        <v>98</v>
      </c>
      <c r="M5" s="1129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130" t="s">
        <v>455</v>
      </c>
      <c r="X5" s="1129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131"/>
      <c r="B6" s="1129"/>
      <c r="C6" s="402"/>
      <c r="D6" s="134"/>
      <c r="E6" s="480"/>
      <c r="F6" s="73"/>
      <c r="G6" s="47">
        <f>F79</f>
        <v>1082.27</v>
      </c>
      <c r="H6" s="7">
        <f>E6-G6+E7+E5-G5+E4</f>
        <v>4552.21</v>
      </c>
      <c r="L6" s="1131"/>
      <c r="M6" s="1129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0</v>
      </c>
      <c r="S6" s="7">
        <f>P6-R6+P7+P5-R5+P4</f>
        <v>6122.2000000000007</v>
      </c>
      <c r="W6" s="1130"/>
      <c r="X6" s="1129"/>
      <c r="Y6" s="402"/>
      <c r="Z6" s="134"/>
      <c r="AA6" s="480"/>
      <c r="AB6" s="73"/>
      <c r="AC6" s="47">
        <f>AB79</f>
        <v>0</v>
      </c>
      <c r="AD6" s="7">
        <f>AA6-AC6+AA7+AA5-AC5+AA4</f>
        <v>17078.599999999999</v>
      </c>
    </row>
    <row r="7" spans="1:32" ht="15.75" x14ac:dyDescent="0.25">
      <c r="A7" s="854"/>
      <c r="B7" s="1129"/>
      <c r="C7" s="234"/>
      <c r="D7" s="232"/>
      <c r="E7" s="479"/>
      <c r="F7" s="73"/>
      <c r="L7" s="917"/>
      <c r="M7" s="1129"/>
      <c r="N7" s="234"/>
      <c r="O7" s="232"/>
      <c r="P7" s="479"/>
      <c r="Q7" s="73"/>
      <c r="W7" s="1058"/>
      <c r="X7" s="1129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4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4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4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317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55">
        <f>Q6-N10+Q5+Q4+Q7+Q8</f>
        <v>203</v>
      </c>
      <c r="N10" s="866"/>
      <c r="O10" s="730"/>
      <c r="P10" s="762"/>
      <c r="Q10" s="730">
        <f t="shared" ref="Q10:Q57" si="1">O10</f>
        <v>0</v>
      </c>
      <c r="R10" s="728"/>
      <c r="S10" s="729"/>
      <c r="T10" s="766">
        <f>P6-Q10+P5+P4+P7+P8</f>
        <v>6122.2000000000007</v>
      </c>
      <c r="U10" s="936">
        <f>Q10*S10</f>
        <v>0</v>
      </c>
      <c r="V10" s="764"/>
      <c r="W10" s="80" t="s">
        <v>32</v>
      </c>
      <c r="X10" s="955">
        <f>AB6-Y10+AB5+AB4+AB7+AB8</f>
        <v>551</v>
      </c>
      <c r="Y10" s="866"/>
      <c r="Z10" s="730"/>
      <c r="AA10" s="762"/>
      <c r="AB10" s="730">
        <f t="shared" ref="AB10:AB57" si="2">Z10</f>
        <v>0</v>
      </c>
      <c r="AC10" s="728"/>
      <c r="AD10" s="729"/>
      <c r="AE10" s="766">
        <f>AA6-AB10+AA5+AA4+AA7+AA8</f>
        <v>17078.599999999999</v>
      </c>
      <c r="AF10" s="936">
        <f>AB10*AD10</f>
        <v>0</v>
      </c>
    </row>
    <row r="11" spans="1:32" x14ac:dyDescent="0.25">
      <c r="A11" s="194"/>
      <c r="B11" s="873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319</v>
      </c>
      <c r="H11" s="71">
        <v>137</v>
      </c>
      <c r="I11" s="870">
        <f>I10-F11</f>
        <v>4552.2100000000009</v>
      </c>
      <c r="J11" s="17">
        <f t="shared" ref="J11:J74" si="3">F11*H11</f>
        <v>3498.98</v>
      </c>
      <c r="L11" s="194"/>
      <c r="M11" s="955">
        <f>M10-N11</f>
        <v>203</v>
      </c>
      <c r="N11" s="866"/>
      <c r="O11" s="730"/>
      <c r="P11" s="762"/>
      <c r="Q11" s="730">
        <f t="shared" si="1"/>
        <v>0</v>
      </c>
      <c r="R11" s="728"/>
      <c r="S11" s="729"/>
      <c r="T11" s="766">
        <f>T10-Q11</f>
        <v>6122.2000000000007</v>
      </c>
      <c r="U11" s="936">
        <f t="shared" ref="U11:U74" si="4">Q11*S11</f>
        <v>0</v>
      </c>
      <c r="V11" s="764"/>
      <c r="W11" s="194"/>
      <c r="X11" s="955">
        <f>X10-Y11</f>
        <v>551</v>
      </c>
      <c r="Y11" s="866"/>
      <c r="Z11" s="730"/>
      <c r="AA11" s="762"/>
      <c r="AB11" s="730">
        <f t="shared" si="2"/>
        <v>0</v>
      </c>
      <c r="AC11" s="728"/>
      <c r="AD11" s="729"/>
      <c r="AE11" s="766">
        <f>AE10-AB11</f>
        <v>17078.599999999999</v>
      </c>
      <c r="AF11" s="936">
        <f t="shared" ref="AF11:AF74" si="5">AB11*AD11</f>
        <v>0</v>
      </c>
    </row>
    <row r="12" spans="1:32" x14ac:dyDescent="0.25">
      <c r="A12" s="182"/>
      <c r="B12" s="182">
        <f t="shared" ref="B12:B75" si="6">B11-C12</f>
        <v>148</v>
      </c>
      <c r="C12" s="15"/>
      <c r="D12" s="69"/>
      <c r="E12" s="202"/>
      <c r="F12" s="69">
        <f t="shared" si="0"/>
        <v>0</v>
      </c>
      <c r="G12" s="70"/>
      <c r="H12" s="71"/>
      <c r="I12" s="105">
        <f t="shared" ref="I12:I75" si="7">I11-F12</f>
        <v>4552.2100000000009</v>
      </c>
      <c r="J12" s="17">
        <f t="shared" si="3"/>
        <v>0</v>
      </c>
      <c r="L12" s="182"/>
      <c r="M12" s="955">
        <f t="shared" ref="M12:M75" si="8">M11-N12</f>
        <v>203</v>
      </c>
      <c r="N12" s="866"/>
      <c r="O12" s="730"/>
      <c r="P12" s="762"/>
      <c r="Q12" s="730">
        <f t="shared" si="1"/>
        <v>0</v>
      </c>
      <c r="R12" s="728"/>
      <c r="S12" s="729"/>
      <c r="T12" s="766">
        <f t="shared" ref="T12:T75" si="9">T11-Q12</f>
        <v>6122.2000000000007</v>
      </c>
      <c r="U12" s="936">
        <f t="shared" si="4"/>
        <v>0</v>
      </c>
      <c r="V12" s="764"/>
      <c r="W12" s="182"/>
      <c r="X12" s="955">
        <f t="shared" ref="X12:X75" si="10">X11-Y12</f>
        <v>551</v>
      </c>
      <c r="Y12" s="866"/>
      <c r="Z12" s="730"/>
      <c r="AA12" s="762"/>
      <c r="AB12" s="730">
        <f t="shared" si="2"/>
        <v>0</v>
      </c>
      <c r="AC12" s="728"/>
      <c r="AD12" s="729"/>
      <c r="AE12" s="766">
        <f t="shared" ref="AE12:AE75" si="11">AE11-AB12</f>
        <v>17078.599999999999</v>
      </c>
      <c r="AF12" s="936">
        <f t="shared" si="5"/>
        <v>0</v>
      </c>
    </row>
    <row r="13" spans="1:32" x14ac:dyDescent="0.25">
      <c r="A13" s="182"/>
      <c r="B13" s="182">
        <f t="shared" si="6"/>
        <v>148</v>
      </c>
      <c r="C13" s="15"/>
      <c r="D13" s="69"/>
      <c r="E13" s="202"/>
      <c r="F13" s="69">
        <f t="shared" si="0"/>
        <v>0</v>
      </c>
      <c r="G13" s="70"/>
      <c r="H13" s="71"/>
      <c r="I13" s="105">
        <f t="shared" si="7"/>
        <v>4552.2100000000009</v>
      </c>
      <c r="J13" s="17">
        <f t="shared" si="3"/>
        <v>0</v>
      </c>
      <c r="L13" s="182"/>
      <c r="M13" s="955">
        <f t="shared" si="8"/>
        <v>203</v>
      </c>
      <c r="N13" s="866"/>
      <c r="O13" s="730"/>
      <c r="P13" s="762"/>
      <c r="Q13" s="730">
        <f t="shared" si="1"/>
        <v>0</v>
      </c>
      <c r="R13" s="728"/>
      <c r="S13" s="729"/>
      <c r="T13" s="766">
        <f t="shared" si="9"/>
        <v>6122.2000000000007</v>
      </c>
      <c r="U13" s="936">
        <f t="shared" si="4"/>
        <v>0</v>
      </c>
      <c r="V13" s="764"/>
      <c r="W13" s="182"/>
      <c r="X13" s="955">
        <f t="shared" si="10"/>
        <v>551</v>
      </c>
      <c r="Y13" s="866"/>
      <c r="Z13" s="730"/>
      <c r="AA13" s="762"/>
      <c r="AB13" s="730">
        <f t="shared" si="2"/>
        <v>0</v>
      </c>
      <c r="AC13" s="728"/>
      <c r="AD13" s="729"/>
      <c r="AE13" s="766">
        <f t="shared" si="11"/>
        <v>17078.599999999999</v>
      </c>
      <c r="AF13" s="936">
        <f t="shared" si="5"/>
        <v>0</v>
      </c>
    </row>
    <row r="14" spans="1:32" x14ac:dyDescent="0.25">
      <c r="A14" s="82" t="s">
        <v>33</v>
      </c>
      <c r="B14" s="182">
        <f t="shared" si="6"/>
        <v>148</v>
      </c>
      <c r="C14" s="15"/>
      <c r="D14" s="69"/>
      <c r="E14" s="202"/>
      <c r="F14" s="69">
        <f t="shared" si="0"/>
        <v>0</v>
      </c>
      <c r="G14" s="70"/>
      <c r="H14" s="71"/>
      <c r="I14" s="105">
        <f t="shared" si="7"/>
        <v>4552.2100000000009</v>
      </c>
      <c r="J14" s="17">
        <f t="shared" si="3"/>
        <v>0</v>
      </c>
      <c r="L14" s="82" t="s">
        <v>33</v>
      </c>
      <c r="M14" s="955">
        <f t="shared" si="8"/>
        <v>203</v>
      </c>
      <c r="N14" s="866"/>
      <c r="O14" s="730"/>
      <c r="P14" s="762"/>
      <c r="Q14" s="730">
        <f t="shared" si="1"/>
        <v>0</v>
      </c>
      <c r="R14" s="728"/>
      <c r="S14" s="729"/>
      <c r="T14" s="766">
        <f t="shared" si="9"/>
        <v>6122.2000000000007</v>
      </c>
      <c r="U14" s="936">
        <f t="shared" si="4"/>
        <v>0</v>
      </c>
      <c r="V14" s="764"/>
      <c r="W14" s="82" t="s">
        <v>33</v>
      </c>
      <c r="X14" s="955">
        <f t="shared" si="10"/>
        <v>551</v>
      </c>
      <c r="Y14" s="866"/>
      <c r="Z14" s="730"/>
      <c r="AA14" s="762"/>
      <c r="AB14" s="730">
        <f t="shared" si="2"/>
        <v>0</v>
      </c>
      <c r="AC14" s="728"/>
      <c r="AD14" s="729"/>
      <c r="AE14" s="766">
        <f t="shared" si="11"/>
        <v>17078.599999999999</v>
      </c>
      <c r="AF14" s="936">
        <f t="shared" si="5"/>
        <v>0</v>
      </c>
    </row>
    <row r="15" spans="1:32" x14ac:dyDescent="0.25">
      <c r="A15" s="73"/>
      <c r="B15" s="182">
        <f t="shared" si="6"/>
        <v>148</v>
      </c>
      <c r="C15" s="15"/>
      <c r="D15" s="69"/>
      <c r="E15" s="202"/>
      <c r="F15" s="69">
        <f t="shared" si="0"/>
        <v>0</v>
      </c>
      <c r="G15" s="70"/>
      <c r="H15" s="71"/>
      <c r="I15" s="105">
        <f t="shared" si="7"/>
        <v>4552.2100000000009</v>
      </c>
      <c r="J15" s="17">
        <f t="shared" si="3"/>
        <v>0</v>
      </c>
      <c r="L15" s="73"/>
      <c r="M15" s="955">
        <f t="shared" si="8"/>
        <v>203</v>
      </c>
      <c r="N15" s="866"/>
      <c r="O15" s="730"/>
      <c r="P15" s="762"/>
      <c r="Q15" s="730">
        <f t="shared" si="1"/>
        <v>0</v>
      </c>
      <c r="R15" s="728"/>
      <c r="S15" s="729"/>
      <c r="T15" s="766">
        <f t="shared" si="9"/>
        <v>6122.2000000000007</v>
      </c>
      <c r="U15" s="936">
        <f t="shared" si="4"/>
        <v>0</v>
      </c>
      <c r="V15" s="764"/>
      <c r="W15" s="73"/>
      <c r="X15" s="955">
        <f t="shared" si="10"/>
        <v>551</v>
      </c>
      <c r="Y15" s="866"/>
      <c r="Z15" s="730"/>
      <c r="AA15" s="762"/>
      <c r="AB15" s="730">
        <f t="shared" si="2"/>
        <v>0</v>
      </c>
      <c r="AC15" s="728"/>
      <c r="AD15" s="729"/>
      <c r="AE15" s="766">
        <f t="shared" si="11"/>
        <v>17078.599999999999</v>
      </c>
      <c r="AF15" s="936">
        <f t="shared" si="5"/>
        <v>0</v>
      </c>
    </row>
    <row r="16" spans="1:32" x14ac:dyDescent="0.25">
      <c r="A16" s="73"/>
      <c r="B16" s="182">
        <f t="shared" si="6"/>
        <v>148</v>
      </c>
      <c r="C16" s="15"/>
      <c r="D16" s="69"/>
      <c r="E16" s="202"/>
      <c r="F16" s="69">
        <f t="shared" si="0"/>
        <v>0</v>
      </c>
      <c r="G16" s="70"/>
      <c r="H16" s="71"/>
      <c r="I16" s="105">
        <f t="shared" si="7"/>
        <v>4552.2100000000009</v>
      </c>
      <c r="J16" s="17">
        <f t="shared" si="3"/>
        <v>0</v>
      </c>
      <c r="L16" s="73"/>
      <c r="M16" s="182">
        <f t="shared" si="8"/>
        <v>203</v>
      </c>
      <c r="N16" s="15"/>
      <c r="O16" s="69"/>
      <c r="P16" s="202"/>
      <c r="Q16" s="69">
        <f t="shared" si="1"/>
        <v>0</v>
      </c>
      <c r="R16" s="70"/>
      <c r="S16" s="71"/>
      <c r="T16" s="105">
        <f t="shared" si="9"/>
        <v>6122.2000000000007</v>
      </c>
      <c r="U16" s="17">
        <f t="shared" si="4"/>
        <v>0</v>
      </c>
      <c r="W16" s="73"/>
      <c r="X16" s="182">
        <f t="shared" si="10"/>
        <v>551</v>
      </c>
      <c r="Y16" s="15"/>
      <c r="Z16" s="69"/>
      <c r="AA16" s="202"/>
      <c r="AB16" s="69">
        <f t="shared" si="2"/>
        <v>0</v>
      </c>
      <c r="AC16" s="70"/>
      <c r="AD16" s="71"/>
      <c r="AE16" s="105">
        <f t="shared" si="11"/>
        <v>17078.599999999999</v>
      </c>
      <c r="AF16" s="17">
        <f t="shared" si="5"/>
        <v>0</v>
      </c>
    </row>
    <row r="17" spans="1:32" x14ac:dyDescent="0.25">
      <c r="B17" s="182">
        <f t="shared" si="6"/>
        <v>148</v>
      </c>
      <c r="C17" s="15"/>
      <c r="D17" s="69"/>
      <c r="E17" s="202"/>
      <c r="F17" s="69">
        <f t="shared" si="0"/>
        <v>0</v>
      </c>
      <c r="G17" s="70"/>
      <c r="H17" s="71"/>
      <c r="I17" s="105">
        <f t="shared" si="7"/>
        <v>4552.2100000000009</v>
      </c>
      <c r="J17" s="17">
        <f t="shared" si="3"/>
        <v>0</v>
      </c>
      <c r="M17" s="182">
        <f t="shared" si="8"/>
        <v>203</v>
      </c>
      <c r="N17" s="15"/>
      <c r="O17" s="69"/>
      <c r="P17" s="202"/>
      <c r="Q17" s="69">
        <f t="shared" si="1"/>
        <v>0</v>
      </c>
      <c r="R17" s="70"/>
      <c r="S17" s="71"/>
      <c r="T17" s="105">
        <f t="shared" si="9"/>
        <v>6122.2000000000007</v>
      </c>
      <c r="U17" s="17">
        <f t="shared" si="4"/>
        <v>0</v>
      </c>
      <c r="X17" s="182">
        <f t="shared" si="10"/>
        <v>551</v>
      </c>
      <c r="Y17" s="15"/>
      <c r="Z17" s="69"/>
      <c r="AA17" s="202"/>
      <c r="AB17" s="69">
        <f t="shared" si="2"/>
        <v>0</v>
      </c>
      <c r="AC17" s="70"/>
      <c r="AD17" s="71"/>
      <c r="AE17" s="105">
        <f t="shared" si="11"/>
        <v>17078.599999999999</v>
      </c>
      <c r="AF17" s="17">
        <f t="shared" si="5"/>
        <v>0</v>
      </c>
    </row>
    <row r="18" spans="1:32" x14ac:dyDescent="0.25">
      <c r="B18" s="182">
        <f t="shared" si="6"/>
        <v>148</v>
      </c>
      <c r="C18" s="15"/>
      <c r="D18" s="69"/>
      <c r="E18" s="202"/>
      <c r="F18" s="69">
        <f t="shared" si="0"/>
        <v>0</v>
      </c>
      <c r="G18" s="70"/>
      <c r="H18" s="71"/>
      <c r="I18" s="105">
        <f t="shared" si="7"/>
        <v>4552.2100000000009</v>
      </c>
      <c r="J18" s="17">
        <f t="shared" si="3"/>
        <v>0</v>
      </c>
      <c r="M18" s="182">
        <f t="shared" si="8"/>
        <v>203</v>
      </c>
      <c r="N18" s="15"/>
      <c r="O18" s="69"/>
      <c r="P18" s="202"/>
      <c r="Q18" s="69">
        <f t="shared" si="1"/>
        <v>0</v>
      </c>
      <c r="R18" s="70"/>
      <c r="S18" s="71"/>
      <c r="T18" s="105">
        <f t="shared" si="9"/>
        <v>6122.2000000000007</v>
      </c>
      <c r="U18" s="17">
        <f t="shared" si="4"/>
        <v>0</v>
      </c>
      <c r="X18" s="182">
        <f t="shared" si="10"/>
        <v>551</v>
      </c>
      <c r="Y18" s="15"/>
      <c r="Z18" s="69"/>
      <c r="AA18" s="202"/>
      <c r="AB18" s="69">
        <f t="shared" si="2"/>
        <v>0</v>
      </c>
      <c r="AC18" s="70"/>
      <c r="AD18" s="71"/>
      <c r="AE18" s="105">
        <f t="shared" si="11"/>
        <v>17078.599999999999</v>
      </c>
      <c r="AF18" s="17">
        <f t="shared" si="5"/>
        <v>0</v>
      </c>
    </row>
    <row r="19" spans="1:32" x14ac:dyDescent="0.25">
      <c r="A19" s="122"/>
      <c r="B19" s="182">
        <f t="shared" si="6"/>
        <v>148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7"/>
        <v>4552.2100000000009</v>
      </c>
      <c r="J19" s="17">
        <f t="shared" si="3"/>
        <v>0</v>
      </c>
      <c r="L19" s="122"/>
      <c r="M19" s="182">
        <f t="shared" si="8"/>
        <v>203</v>
      </c>
      <c r="N19" s="15"/>
      <c r="O19" s="69"/>
      <c r="P19" s="202"/>
      <c r="Q19" s="69">
        <f t="shared" si="1"/>
        <v>0</v>
      </c>
      <c r="R19" s="70"/>
      <c r="S19" s="71"/>
      <c r="T19" s="105">
        <f t="shared" si="9"/>
        <v>6122.2000000000007</v>
      </c>
      <c r="U19" s="17">
        <f t="shared" si="4"/>
        <v>0</v>
      </c>
      <c r="W19" s="122"/>
      <c r="X19" s="182">
        <f t="shared" si="10"/>
        <v>551</v>
      </c>
      <c r="Y19" s="15"/>
      <c r="Z19" s="69"/>
      <c r="AA19" s="202"/>
      <c r="AB19" s="69">
        <f t="shared" si="2"/>
        <v>0</v>
      </c>
      <c r="AC19" s="70"/>
      <c r="AD19" s="71"/>
      <c r="AE19" s="105">
        <f t="shared" si="11"/>
        <v>17078.599999999999</v>
      </c>
      <c r="AF19" s="17">
        <f t="shared" si="5"/>
        <v>0</v>
      </c>
    </row>
    <row r="20" spans="1:32" x14ac:dyDescent="0.25">
      <c r="A20" s="122"/>
      <c r="B20" s="182">
        <f t="shared" si="6"/>
        <v>148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7"/>
        <v>4552.2100000000009</v>
      </c>
      <c r="J20" s="17">
        <f t="shared" si="3"/>
        <v>0</v>
      </c>
      <c r="L20" s="122"/>
      <c r="M20" s="182">
        <f t="shared" si="8"/>
        <v>203</v>
      </c>
      <c r="N20" s="15"/>
      <c r="O20" s="69"/>
      <c r="P20" s="202"/>
      <c r="Q20" s="69">
        <f t="shared" si="1"/>
        <v>0</v>
      </c>
      <c r="R20" s="70"/>
      <c r="S20" s="71"/>
      <c r="T20" s="105">
        <f t="shared" si="9"/>
        <v>6122.2000000000007</v>
      </c>
      <c r="U20" s="17">
        <f t="shared" si="4"/>
        <v>0</v>
      </c>
      <c r="W20" s="122"/>
      <c r="X20" s="182">
        <f t="shared" si="10"/>
        <v>551</v>
      </c>
      <c r="Y20" s="15"/>
      <c r="Z20" s="69"/>
      <c r="AA20" s="202"/>
      <c r="AB20" s="69">
        <f t="shared" si="2"/>
        <v>0</v>
      </c>
      <c r="AC20" s="70"/>
      <c r="AD20" s="71"/>
      <c r="AE20" s="105">
        <f t="shared" si="11"/>
        <v>17078.599999999999</v>
      </c>
      <c r="AF20" s="17">
        <f t="shared" si="5"/>
        <v>0</v>
      </c>
    </row>
    <row r="21" spans="1:32" x14ac:dyDescent="0.25">
      <c r="A21" s="122"/>
      <c r="B21" s="182">
        <f t="shared" si="6"/>
        <v>148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7"/>
        <v>4552.2100000000009</v>
      </c>
      <c r="J21" s="17">
        <f t="shared" si="3"/>
        <v>0</v>
      </c>
      <c r="L21" s="122"/>
      <c r="M21" s="182">
        <f t="shared" si="8"/>
        <v>203</v>
      </c>
      <c r="N21" s="15"/>
      <c r="O21" s="69"/>
      <c r="P21" s="202"/>
      <c r="Q21" s="69">
        <f t="shared" si="1"/>
        <v>0</v>
      </c>
      <c r="R21" s="70"/>
      <c r="S21" s="71"/>
      <c r="T21" s="105">
        <f t="shared" si="9"/>
        <v>6122.2000000000007</v>
      </c>
      <c r="U21" s="17">
        <f t="shared" si="4"/>
        <v>0</v>
      </c>
      <c r="W21" s="122"/>
      <c r="X21" s="182">
        <f t="shared" si="10"/>
        <v>551</v>
      </c>
      <c r="Y21" s="15"/>
      <c r="Z21" s="69"/>
      <c r="AA21" s="202"/>
      <c r="AB21" s="69">
        <f t="shared" si="2"/>
        <v>0</v>
      </c>
      <c r="AC21" s="70"/>
      <c r="AD21" s="71"/>
      <c r="AE21" s="105">
        <f t="shared" si="11"/>
        <v>17078.599999999999</v>
      </c>
      <c r="AF21" s="17">
        <f t="shared" si="5"/>
        <v>0</v>
      </c>
    </row>
    <row r="22" spans="1:32" x14ac:dyDescent="0.25">
      <c r="A22" s="122"/>
      <c r="B22" s="182">
        <f t="shared" si="6"/>
        <v>148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7"/>
        <v>4552.2100000000009</v>
      </c>
      <c r="J22" s="17">
        <f t="shared" si="3"/>
        <v>0</v>
      </c>
      <c r="L22" s="122"/>
      <c r="M22" s="182">
        <f t="shared" si="8"/>
        <v>203</v>
      </c>
      <c r="N22" s="15"/>
      <c r="O22" s="69"/>
      <c r="P22" s="202"/>
      <c r="Q22" s="69">
        <f t="shared" si="1"/>
        <v>0</v>
      </c>
      <c r="R22" s="70"/>
      <c r="S22" s="71"/>
      <c r="T22" s="105">
        <f t="shared" si="9"/>
        <v>6122.2000000000007</v>
      </c>
      <c r="U22" s="17">
        <f t="shared" si="4"/>
        <v>0</v>
      </c>
      <c r="W22" s="122"/>
      <c r="X22" s="182">
        <f t="shared" si="10"/>
        <v>551</v>
      </c>
      <c r="Y22" s="15"/>
      <c r="Z22" s="69"/>
      <c r="AA22" s="202"/>
      <c r="AB22" s="69">
        <f t="shared" si="2"/>
        <v>0</v>
      </c>
      <c r="AC22" s="70"/>
      <c r="AD22" s="71"/>
      <c r="AE22" s="105">
        <f t="shared" si="11"/>
        <v>17078.599999999999</v>
      </c>
      <c r="AF22" s="17">
        <f t="shared" si="5"/>
        <v>0</v>
      </c>
    </row>
    <row r="23" spans="1:32" x14ac:dyDescent="0.25">
      <c r="A23" s="122"/>
      <c r="B23" s="182">
        <f t="shared" si="6"/>
        <v>148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7"/>
        <v>4552.2100000000009</v>
      </c>
      <c r="J23" s="17">
        <f t="shared" si="3"/>
        <v>0</v>
      </c>
      <c r="L23" s="122"/>
      <c r="M23" s="182">
        <f t="shared" si="8"/>
        <v>203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9"/>
        <v>6122.2000000000007</v>
      </c>
      <c r="U23" s="17">
        <f t="shared" si="4"/>
        <v>0</v>
      </c>
      <c r="W23" s="122"/>
      <c r="X23" s="182">
        <f t="shared" si="10"/>
        <v>551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17078.599999999999</v>
      </c>
      <c r="AF23" s="17">
        <f t="shared" si="5"/>
        <v>0</v>
      </c>
    </row>
    <row r="24" spans="1:32" x14ac:dyDescent="0.25">
      <c r="A24" s="123"/>
      <c r="B24" s="182">
        <f t="shared" si="6"/>
        <v>148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7"/>
        <v>4552.2100000000009</v>
      </c>
      <c r="J24" s="17">
        <f t="shared" si="3"/>
        <v>0</v>
      </c>
      <c r="L24" s="123"/>
      <c r="M24" s="182">
        <f t="shared" si="8"/>
        <v>203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6122.2000000000007</v>
      </c>
      <c r="U24" s="17">
        <f t="shared" si="4"/>
        <v>0</v>
      </c>
      <c r="W24" s="123"/>
      <c r="X24" s="182">
        <f t="shared" si="10"/>
        <v>551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17078.599999999999</v>
      </c>
      <c r="AF24" s="17">
        <f t="shared" si="5"/>
        <v>0</v>
      </c>
    </row>
    <row r="25" spans="1:32" x14ac:dyDescent="0.25">
      <c r="A25" s="122"/>
      <c r="B25" s="182">
        <f t="shared" si="6"/>
        <v>148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7"/>
        <v>4552.2100000000009</v>
      </c>
      <c r="J25" s="17">
        <f t="shared" si="3"/>
        <v>0</v>
      </c>
      <c r="L25" s="122"/>
      <c r="M25" s="182">
        <f t="shared" si="8"/>
        <v>203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6122.2000000000007</v>
      </c>
      <c r="U25" s="17">
        <f t="shared" si="4"/>
        <v>0</v>
      </c>
      <c r="W25" s="122"/>
      <c r="X25" s="182">
        <f t="shared" si="10"/>
        <v>551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17078.599999999999</v>
      </c>
      <c r="AF25" s="17">
        <f t="shared" si="5"/>
        <v>0</v>
      </c>
    </row>
    <row r="26" spans="1:32" x14ac:dyDescent="0.25">
      <c r="A26" s="122"/>
      <c r="B26" s="182">
        <f t="shared" si="6"/>
        <v>148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7"/>
        <v>4552.2100000000009</v>
      </c>
      <c r="J26" s="17">
        <f t="shared" si="3"/>
        <v>0</v>
      </c>
      <c r="L26" s="122"/>
      <c r="M26" s="182">
        <f t="shared" si="8"/>
        <v>203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6122.2000000000007</v>
      </c>
      <c r="U26" s="17">
        <f t="shared" si="4"/>
        <v>0</v>
      </c>
      <c r="W26" s="122"/>
      <c r="X26" s="182">
        <f t="shared" si="10"/>
        <v>551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17078.599999999999</v>
      </c>
      <c r="AF26" s="17">
        <f t="shared" si="5"/>
        <v>0</v>
      </c>
    </row>
    <row r="27" spans="1:32" x14ac:dyDescent="0.25">
      <c r="A27" s="122"/>
      <c r="B27" s="182">
        <f t="shared" si="6"/>
        <v>148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7"/>
        <v>4552.2100000000009</v>
      </c>
      <c r="J27" s="17">
        <f t="shared" si="3"/>
        <v>0</v>
      </c>
      <c r="L27" s="122"/>
      <c r="M27" s="182">
        <f t="shared" si="8"/>
        <v>203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6122.2000000000007</v>
      </c>
      <c r="U27" s="17">
        <f t="shared" si="4"/>
        <v>0</v>
      </c>
      <c r="W27" s="122"/>
      <c r="X27" s="182">
        <f t="shared" si="10"/>
        <v>551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17078.599999999999</v>
      </c>
      <c r="AF27" s="17">
        <f t="shared" si="5"/>
        <v>0</v>
      </c>
    </row>
    <row r="28" spans="1:32" x14ac:dyDescent="0.25">
      <c r="A28" s="122"/>
      <c r="B28" s="182">
        <f t="shared" si="6"/>
        <v>148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7"/>
        <v>4552.2100000000009</v>
      </c>
      <c r="J28" s="17">
        <f t="shared" si="3"/>
        <v>0</v>
      </c>
      <c r="L28" s="122"/>
      <c r="M28" s="182">
        <f t="shared" si="8"/>
        <v>203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6122.2000000000007</v>
      </c>
      <c r="U28" s="17">
        <f t="shared" si="4"/>
        <v>0</v>
      </c>
      <c r="W28" s="122"/>
      <c r="X28" s="182">
        <f t="shared" si="10"/>
        <v>551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17078.599999999999</v>
      </c>
      <c r="AF28" s="17">
        <f t="shared" si="5"/>
        <v>0</v>
      </c>
    </row>
    <row r="29" spans="1:32" x14ac:dyDescent="0.25">
      <c r="A29" s="122"/>
      <c r="B29" s="182">
        <f t="shared" si="6"/>
        <v>148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7"/>
        <v>4552.2100000000009</v>
      </c>
      <c r="J29" s="17">
        <f t="shared" si="3"/>
        <v>0</v>
      </c>
      <c r="L29" s="122"/>
      <c r="M29" s="182">
        <f t="shared" si="8"/>
        <v>203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6122.2000000000007</v>
      </c>
      <c r="U29" s="17">
        <f t="shared" si="4"/>
        <v>0</v>
      </c>
      <c r="W29" s="122"/>
      <c r="X29" s="182">
        <f t="shared" si="10"/>
        <v>551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17078.599999999999</v>
      </c>
      <c r="AF29" s="17">
        <f t="shared" si="5"/>
        <v>0</v>
      </c>
    </row>
    <row r="30" spans="1:32" x14ac:dyDescent="0.25">
      <c r="A30" s="122"/>
      <c r="B30" s="182">
        <f t="shared" si="6"/>
        <v>148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7"/>
        <v>4552.2100000000009</v>
      </c>
      <c r="J30" s="17">
        <f t="shared" si="3"/>
        <v>0</v>
      </c>
      <c r="L30" s="122"/>
      <c r="M30" s="182">
        <f t="shared" si="8"/>
        <v>203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6122.2000000000007</v>
      </c>
      <c r="U30" s="17">
        <f t="shared" si="4"/>
        <v>0</v>
      </c>
      <c r="W30" s="122"/>
      <c r="X30" s="182">
        <f t="shared" si="10"/>
        <v>551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17078.599999999999</v>
      </c>
      <c r="AF30" s="17">
        <f t="shared" si="5"/>
        <v>0</v>
      </c>
    </row>
    <row r="31" spans="1:32" x14ac:dyDescent="0.25">
      <c r="A31" s="122"/>
      <c r="B31" s="182">
        <f t="shared" si="6"/>
        <v>148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7"/>
        <v>4552.2100000000009</v>
      </c>
      <c r="J31" s="17">
        <f t="shared" si="3"/>
        <v>0</v>
      </c>
      <c r="L31" s="122"/>
      <c r="M31" s="182">
        <f t="shared" si="8"/>
        <v>203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6122.2000000000007</v>
      </c>
      <c r="U31" s="17">
        <f t="shared" si="4"/>
        <v>0</v>
      </c>
      <c r="W31" s="122"/>
      <c r="X31" s="182">
        <f t="shared" si="10"/>
        <v>551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17078.599999999999</v>
      </c>
      <c r="AF31" s="17">
        <f t="shared" si="5"/>
        <v>0</v>
      </c>
    </row>
    <row r="32" spans="1:32" x14ac:dyDescent="0.25">
      <c r="A32" s="122"/>
      <c r="B32" s="182">
        <f t="shared" si="6"/>
        <v>148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7"/>
        <v>4552.2100000000009</v>
      </c>
      <c r="J32" s="17">
        <f t="shared" si="3"/>
        <v>0</v>
      </c>
      <c r="L32" s="122"/>
      <c r="M32" s="182">
        <f t="shared" si="8"/>
        <v>203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6122.2000000000007</v>
      </c>
      <c r="U32" s="17">
        <f t="shared" si="4"/>
        <v>0</v>
      </c>
      <c r="W32" s="122"/>
      <c r="X32" s="182">
        <f t="shared" si="10"/>
        <v>551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17078.599999999999</v>
      </c>
      <c r="AF32" s="17">
        <f t="shared" si="5"/>
        <v>0</v>
      </c>
    </row>
    <row r="33" spans="1:32" x14ac:dyDescent="0.25">
      <c r="A33" s="122"/>
      <c r="B33" s="182">
        <f t="shared" si="6"/>
        <v>148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7"/>
        <v>4552.2100000000009</v>
      </c>
      <c r="J33" s="17">
        <f t="shared" si="3"/>
        <v>0</v>
      </c>
      <c r="L33" s="122"/>
      <c r="M33" s="182">
        <f t="shared" si="8"/>
        <v>203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6122.2000000000007</v>
      </c>
      <c r="U33" s="17">
        <f t="shared" si="4"/>
        <v>0</v>
      </c>
      <c r="W33" s="122"/>
      <c r="X33" s="182">
        <f t="shared" si="10"/>
        <v>551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17078.599999999999</v>
      </c>
      <c r="AF33" s="17">
        <f t="shared" si="5"/>
        <v>0</v>
      </c>
    </row>
    <row r="34" spans="1:32" x14ac:dyDescent="0.25">
      <c r="A34" s="122"/>
      <c r="B34" s="182">
        <f t="shared" si="6"/>
        <v>148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7"/>
        <v>4552.2100000000009</v>
      </c>
      <c r="J34" s="17">
        <f t="shared" si="3"/>
        <v>0</v>
      </c>
      <c r="L34" s="122"/>
      <c r="M34" s="182">
        <f t="shared" si="8"/>
        <v>203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6122.2000000000007</v>
      </c>
      <c r="U34" s="17">
        <f t="shared" si="4"/>
        <v>0</v>
      </c>
      <c r="W34" s="122"/>
      <c r="X34" s="182">
        <f t="shared" si="10"/>
        <v>551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17078.599999999999</v>
      </c>
      <c r="AF34" s="17">
        <f t="shared" si="5"/>
        <v>0</v>
      </c>
    </row>
    <row r="35" spans="1:32" x14ac:dyDescent="0.25">
      <c r="A35" s="122"/>
      <c r="B35" s="182">
        <f t="shared" si="6"/>
        <v>148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7"/>
        <v>4552.2100000000009</v>
      </c>
      <c r="J35" s="17">
        <f t="shared" si="3"/>
        <v>0</v>
      </c>
      <c r="L35" s="122"/>
      <c r="M35" s="182">
        <f t="shared" si="8"/>
        <v>203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6122.2000000000007</v>
      </c>
      <c r="U35" s="17">
        <f t="shared" si="4"/>
        <v>0</v>
      </c>
      <c r="W35" s="122"/>
      <c r="X35" s="182">
        <f t="shared" si="10"/>
        <v>551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17078.599999999999</v>
      </c>
      <c r="AF35" s="17">
        <f t="shared" si="5"/>
        <v>0</v>
      </c>
    </row>
    <row r="36" spans="1:32" x14ac:dyDescent="0.25">
      <c r="A36" s="122"/>
      <c r="B36" s="182">
        <f t="shared" si="6"/>
        <v>148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7"/>
        <v>4552.2100000000009</v>
      </c>
      <c r="J36" s="17">
        <f t="shared" si="3"/>
        <v>0</v>
      </c>
      <c r="L36" s="122"/>
      <c r="M36" s="182">
        <f t="shared" si="8"/>
        <v>203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6122.2000000000007</v>
      </c>
      <c r="U36" s="17">
        <f t="shared" si="4"/>
        <v>0</v>
      </c>
      <c r="W36" s="122"/>
      <c r="X36" s="182">
        <f t="shared" si="10"/>
        <v>551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17078.599999999999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148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7"/>
        <v>4552.2100000000009</v>
      </c>
      <c r="J37" s="17">
        <f t="shared" si="3"/>
        <v>0</v>
      </c>
      <c r="L37" s="122" t="s">
        <v>22</v>
      </c>
      <c r="M37" s="182">
        <f t="shared" si="8"/>
        <v>203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6122.2000000000007</v>
      </c>
      <c r="U37" s="17">
        <f t="shared" si="4"/>
        <v>0</v>
      </c>
      <c r="W37" s="122" t="s">
        <v>22</v>
      </c>
      <c r="X37" s="182">
        <f t="shared" si="10"/>
        <v>551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17078.599999999999</v>
      </c>
      <c r="AF37" s="17">
        <f t="shared" si="5"/>
        <v>0</v>
      </c>
    </row>
    <row r="38" spans="1:32" x14ac:dyDescent="0.25">
      <c r="A38" s="123"/>
      <c r="B38" s="182">
        <f t="shared" si="6"/>
        <v>148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7"/>
        <v>4552.2100000000009</v>
      </c>
      <c r="J38" s="17">
        <f t="shared" si="3"/>
        <v>0</v>
      </c>
      <c r="L38" s="123"/>
      <c r="M38" s="182">
        <f t="shared" si="8"/>
        <v>203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6122.2000000000007</v>
      </c>
      <c r="U38" s="17">
        <f t="shared" si="4"/>
        <v>0</v>
      </c>
      <c r="W38" s="123"/>
      <c r="X38" s="182">
        <f t="shared" si="10"/>
        <v>551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17078.599999999999</v>
      </c>
      <c r="AF38" s="17">
        <f t="shared" si="5"/>
        <v>0</v>
      </c>
    </row>
    <row r="39" spans="1:32" x14ac:dyDescent="0.25">
      <c r="A39" s="122"/>
      <c r="B39" s="182">
        <f t="shared" si="6"/>
        <v>148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7"/>
        <v>4552.2100000000009</v>
      </c>
      <c r="J39" s="17">
        <f t="shared" si="3"/>
        <v>0</v>
      </c>
      <c r="L39" s="122"/>
      <c r="M39" s="182">
        <f t="shared" si="8"/>
        <v>203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6122.2000000000007</v>
      </c>
      <c r="U39" s="17">
        <f t="shared" si="4"/>
        <v>0</v>
      </c>
      <c r="W39" s="122"/>
      <c r="X39" s="182">
        <f t="shared" si="10"/>
        <v>551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17078.599999999999</v>
      </c>
      <c r="AF39" s="17">
        <f t="shared" si="5"/>
        <v>0</v>
      </c>
    </row>
    <row r="40" spans="1:32" x14ac:dyDescent="0.25">
      <c r="A40" s="122"/>
      <c r="B40" s="182">
        <f t="shared" si="6"/>
        <v>148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4552.2100000000009</v>
      </c>
      <c r="J40" s="17">
        <f t="shared" si="3"/>
        <v>0</v>
      </c>
      <c r="L40" s="122"/>
      <c r="M40" s="182">
        <f t="shared" si="8"/>
        <v>203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6122.2000000000007</v>
      </c>
      <c r="U40" s="17">
        <f t="shared" si="4"/>
        <v>0</v>
      </c>
      <c r="W40" s="122"/>
      <c r="X40" s="182">
        <f t="shared" si="10"/>
        <v>551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17078.599999999999</v>
      </c>
      <c r="AF40" s="17">
        <f t="shared" si="5"/>
        <v>0</v>
      </c>
    </row>
    <row r="41" spans="1:32" x14ac:dyDescent="0.25">
      <c r="A41" s="122"/>
      <c r="B41" s="182">
        <f t="shared" si="6"/>
        <v>148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4552.2100000000009</v>
      </c>
      <c r="J41" s="17">
        <f t="shared" si="3"/>
        <v>0</v>
      </c>
      <c r="L41" s="122"/>
      <c r="M41" s="182">
        <f t="shared" si="8"/>
        <v>203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6122.2000000000007</v>
      </c>
      <c r="U41" s="17">
        <f t="shared" si="4"/>
        <v>0</v>
      </c>
      <c r="W41" s="122"/>
      <c r="X41" s="182">
        <f t="shared" si="10"/>
        <v>551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17078.599999999999</v>
      </c>
      <c r="AF41" s="17">
        <f t="shared" si="5"/>
        <v>0</v>
      </c>
    </row>
    <row r="42" spans="1:32" x14ac:dyDescent="0.25">
      <c r="A42" s="122"/>
      <c r="B42" s="182">
        <f t="shared" si="6"/>
        <v>148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4552.2100000000009</v>
      </c>
      <c r="J42" s="17">
        <f t="shared" si="3"/>
        <v>0</v>
      </c>
      <c r="L42" s="122"/>
      <c r="M42" s="182">
        <f t="shared" si="8"/>
        <v>203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6122.2000000000007</v>
      </c>
      <c r="U42" s="17">
        <f t="shared" si="4"/>
        <v>0</v>
      </c>
      <c r="W42" s="122"/>
      <c r="X42" s="182">
        <f t="shared" si="10"/>
        <v>551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17078.599999999999</v>
      </c>
      <c r="AF42" s="17">
        <f t="shared" si="5"/>
        <v>0</v>
      </c>
    </row>
    <row r="43" spans="1:32" x14ac:dyDescent="0.25">
      <c r="A43" s="122"/>
      <c r="B43" s="182">
        <f t="shared" si="6"/>
        <v>148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4552.2100000000009</v>
      </c>
      <c r="J43" s="17">
        <f t="shared" si="3"/>
        <v>0</v>
      </c>
      <c r="L43" s="122"/>
      <c r="M43" s="182">
        <f t="shared" si="8"/>
        <v>203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6122.2000000000007</v>
      </c>
      <c r="U43" s="17">
        <f t="shared" si="4"/>
        <v>0</v>
      </c>
      <c r="W43" s="122"/>
      <c r="X43" s="182">
        <f t="shared" si="10"/>
        <v>551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17078.599999999999</v>
      </c>
      <c r="AF43" s="17">
        <f t="shared" si="5"/>
        <v>0</v>
      </c>
    </row>
    <row r="44" spans="1:32" x14ac:dyDescent="0.25">
      <c r="A44" s="122"/>
      <c r="B44" s="182">
        <f t="shared" si="6"/>
        <v>148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4552.2100000000009</v>
      </c>
      <c r="J44" s="17">
        <f t="shared" si="3"/>
        <v>0</v>
      </c>
      <c r="L44" s="122"/>
      <c r="M44" s="182">
        <f t="shared" si="8"/>
        <v>203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6122.2000000000007</v>
      </c>
      <c r="U44" s="17">
        <f t="shared" si="4"/>
        <v>0</v>
      </c>
      <c r="W44" s="122"/>
      <c r="X44" s="182">
        <f t="shared" si="10"/>
        <v>551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17078.599999999999</v>
      </c>
      <c r="AF44" s="17">
        <f t="shared" si="5"/>
        <v>0</v>
      </c>
    </row>
    <row r="45" spans="1:32" x14ac:dyDescent="0.25">
      <c r="A45" s="122"/>
      <c r="B45" s="182">
        <f t="shared" si="6"/>
        <v>148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4552.2100000000009</v>
      </c>
      <c r="J45" s="17">
        <f t="shared" si="3"/>
        <v>0</v>
      </c>
      <c r="L45" s="122"/>
      <c r="M45" s="182">
        <f t="shared" si="8"/>
        <v>203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6122.2000000000007</v>
      </c>
      <c r="U45" s="17">
        <f t="shared" si="4"/>
        <v>0</v>
      </c>
      <c r="W45" s="122"/>
      <c r="X45" s="182">
        <f t="shared" si="10"/>
        <v>551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17078.599999999999</v>
      </c>
      <c r="AF45" s="17">
        <f t="shared" si="5"/>
        <v>0</v>
      </c>
    </row>
    <row r="46" spans="1:32" x14ac:dyDescent="0.25">
      <c r="A46" s="122"/>
      <c r="B46" s="182">
        <f t="shared" si="6"/>
        <v>148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4552.2100000000009</v>
      </c>
      <c r="J46" s="17">
        <f t="shared" si="3"/>
        <v>0</v>
      </c>
      <c r="L46" s="122"/>
      <c r="M46" s="182">
        <f t="shared" si="8"/>
        <v>203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6122.2000000000007</v>
      </c>
      <c r="U46" s="17">
        <f t="shared" si="4"/>
        <v>0</v>
      </c>
      <c r="W46" s="122"/>
      <c r="X46" s="182">
        <f t="shared" si="10"/>
        <v>551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17078.599999999999</v>
      </c>
      <c r="AF46" s="17">
        <f t="shared" si="5"/>
        <v>0</v>
      </c>
    </row>
    <row r="47" spans="1:32" x14ac:dyDescent="0.25">
      <c r="A47" s="122"/>
      <c r="B47" s="182">
        <f t="shared" si="6"/>
        <v>148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4552.2100000000009</v>
      </c>
      <c r="J47" s="17">
        <f t="shared" si="3"/>
        <v>0</v>
      </c>
      <c r="L47" s="122"/>
      <c r="M47" s="182">
        <f t="shared" si="8"/>
        <v>203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6122.2000000000007</v>
      </c>
      <c r="U47" s="17">
        <f t="shared" si="4"/>
        <v>0</v>
      </c>
      <c r="W47" s="122"/>
      <c r="X47" s="182">
        <f t="shared" si="10"/>
        <v>551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17078.599999999999</v>
      </c>
      <c r="AF47" s="17">
        <f t="shared" si="5"/>
        <v>0</v>
      </c>
    </row>
    <row r="48" spans="1:32" x14ac:dyDescent="0.25">
      <c r="A48" s="122"/>
      <c r="B48" s="182">
        <f t="shared" si="6"/>
        <v>148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4552.2100000000009</v>
      </c>
      <c r="J48" s="17">
        <f t="shared" si="3"/>
        <v>0</v>
      </c>
      <c r="L48" s="122"/>
      <c r="M48" s="182">
        <f t="shared" si="8"/>
        <v>203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6122.2000000000007</v>
      </c>
      <c r="U48" s="17">
        <f t="shared" si="4"/>
        <v>0</v>
      </c>
      <c r="W48" s="122"/>
      <c r="X48" s="182">
        <f t="shared" si="10"/>
        <v>551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17078.599999999999</v>
      </c>
      <c r="AF48" s="17">
        <f t="shared" si="5"/>
        <v>0</v>
      </c>
    </row>
    <row r="49" spans="1:32" x14ac:dyDescent="0.25">
      <c r="A49" s="122"/>
      <c r="B49" s="182">
        <f t="shared" si="6"/>
        <v>148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4552.2100000000009</v>
      </c>
      <c r="J49" s="17">
        <f t="shared" si="3"/>
        <v>0</v>
      </c>
      <c r="L49" s="122"/>
      <c r="M49" s="182">
        <f t="shared" si="8"/>
        <v>203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6122.2000000000007</v>
      </c>
      <c r="U49" s="17">
        <f t="shared" si="4"/>
        <v>0</v>
      </c>
      <c r="W49" s="122"/>
      <c r="X49" s="182">
        <f t="shared" si="10"/>
        <v>551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17078.599999999999</v>
      </c>
      <c r="AF49" s="17">
        <f t="shared" si="5"/>
        <v>0</v>
      </c>
    </row>
    <row r="50" spans="1:32" x14ac:dyDescent="0.25">
      <c r="A50" s="122"/>
      <c r="B50" s="182">
        <f t="shared" si="6"/>
        <v>148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4552.2100000000009</v>
      </c>
      <c r="J50" s="17">
        <f t="shared" si="3"/>
        <v>0</v>
      </c>
      <c r="L50" s="122"/>
      <c r="M50" s="182">
        <f t="shared" si="8"/>
        <v>203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6122.2000000000007</v>
      </c>
      <c r="U50" s="17">
        <f t="shared" si="4"/>
        <v>0</v>
      </c>
      <c r="W50" s="122"/>
      <c r="X50" s="182">
        <f t="shared" si="10"/>
        <v>551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17078.599999999999</v>
      </c>
      <c r="AF50" s="17">
        <f t="shared" si="5"/>
        <v>0</v>
      </c>
    </row>
    <row r="51" spans="1:32" x14ac:dyDescent="0.25">
      <c r="A51" s="122"/>
      <c r="B51" s="182">
        <f t="shared" si="6"/>
        <v>148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4552.2100000000009</v>
      </c>
      <c r="J51" s="17">
        <f t="shared" si="3"/>
        <v>0</v>
      </c>
      <c r="L51" s="122"/>
      <c r="M51" s="182">
        <f t="shared" si="8"/>
        <v>203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6122.2000000000007</v>
      </c>
      <c r="U51" s="17">
        <f t="shared" si="4"/>
        <v>0</v>
      </c>
      <c r="W51" s="122"/>
      <c r="X51" s="182">
        <f t="shared" si="10"/>
        <v>551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17078.599999999999</v>
      </c>
      <c r="AF51" s="17">
        <f t="shared" si="5"/>
        <v>0</v>
      </c>
    </row>
    <row r="52" spans="1:32" x14ac:dyDescent="0.25">
      <c r="A52" s="122"/>
      <c r="B52" s="182">
        <f t="shared" si="6"/>
        <v>148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4552.2100000000009</v>
      </c>
      <c r="J52" s="17">
        <f t="shared" si="3"/>
        <v>0</v>
      </c>
      <c r="L52" s="122"/>
      <c r="M52" s="182">
        <f t="shared" si="8"/>
        <v>203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6122.2000000000007</v>
      </c>
      <c r="U52" s="17">
        <f t="shared" si="4"/>
        <v>0</v>
      </c>
      <c r="W52" s="122"/>
      <c r="X52" s="182">
        <f t="shared" si="10"/>
        <v>551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17078.599999999999</v>
      </c>
      <c r="AF52" s="17">
        <f t="shared" si="5"/>
        <v>0</v>
      </c>
    </row>
    <row r="53" spans="1:32" x14ac:dyDescent="0.25">
      <c r="A53" s="122"/>
      <c r="B53" s="182">
        <f t="shared" si="6"/>
        <v>148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4552.2100000000009</v>
      </c>
      <c r="J53" s="17">
        <f t="shared" si="3"/>
        <v>0</v>
      </c>
      <c r="L53" s="122"/>
      <c r="M53" s="182">
        <f t="shared" si="8"/>
        <v>203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6122.2000000000007</v>
      </c>
      <c r="U53" s="17">
        <f t="shared" si="4"/>
        <v>0</v>
      </c>
      <c r="W53" s="122"/>
      <c r="X53" s="182">
        <f t="shared" si="10"/>
        <v>551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17078.599999999999</v>
      </c>
      <c r="AF53" s="17">
        <f t="shared" si="5"/>
        <v>0</v>
      </c>
    </row>
    <row r="54" spans="1:32" x14ac:dyDescent="0.25">
      <c r="A54" s="122"/>
      <c r="B54" s="182">
        <f t="shared" si="6"/>
        <v>148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4552.2100000000009</v>
      </c>
      <c r="J54" s="17">
        <f t="shared" si="3"/>
        <v>0</v>
      </c>
      <c r="L54" s="122"/>
      <c r="M54" s="182">
        <f t="shared" si="8"/>
        <v>203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6122.2000000000007</v>
      </c>
      <c r="U54" s="17">
        <f t="shared" si="4"/>
        <v>0</v>
      </c>
      <c r="W54" s="122"/>
      <c r="X54" s="182">
        <f t="shared" si="10"/>
        <v>551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17078.599999999999</v>
      </c>
      <c r="AF54" s="17">
        <f t="shared" si="5"/>
        <v>0</v>
      </c>
    </row>
    <row r="55" spans="1:32" x14ac:dyDescent="0.25">
      <c r="A55" s="122"/>
      <c r="B55" s="182">
        <f t="shared" si="6"/>
        <v>148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4552.2100000000009</v>
      </c>
      <c r="J55" s="17">
        <f t="shared" si="3"/>
        <v>0</v>
      </c>
      <c r="L55" s="122"/>
      <c r="M55" s="182">
        <f t="shared" si="8"/>
        <v>203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6122.2000000000007</v>
      </c>
      <c r="U55" s="17">
        <f t="shared" si="4"/>
        <v>0</v>
      </c>
      <c r="W55" s="122"/>
      <c r="X55" s="182">
        <f t="shared" si="10"/>
        <v>551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17078.599999999999</v>
      </c>
      <c r="AF55" s="17">
        <f t="shared" si="5"/>
        <v>0</v>
      </c>
    </row>
    <row r="56" spans="1:32" x14ac:dyDescent="0.25">
      <c r="A56" s="122"/>
      <c r="B56" s="182">
        <f t="shared" si="6"/>
        <v>148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4552.2100000000009</v>
      </c>
      <c r="J56" s="17">
        <f t="shared" si="3"/>
        <v>0</v>
      </c>
      <c r="L56" s="122"/>
      <c r="M56" s="182">
        <f t="shared" si="8"/>
        <v>203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6122.2000000000007</v>
      </c>
      <c r="U56" s="17">
        <f t="shared" si="4"/>
        <v>0</v>
      </c>
      <c r="W56" s="122"/>
      <c r="X56" s="182">
        <f t="shared" si="10"/>
        <v>551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17078.599999999999</v>
      </c>
      <c r="AF56" s="17">
        <f t="shared" si="5"/>
        <v>0</v>
      </c>
    </row>
    <row r="57" spans="1:32" x14ac:dyDescent="0.25">
      <c r="A57" s="122"/>
      <c r="B57" s="182">
        <f t="shared" si="6"/>
        <v>148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4552.2100000000009</v>
      </c>
      <c r="J57" s="17">
        <f t="shared" si="3"/>
        <v>0</v>
      </c>
      <c r="L57" s="122"/>
      <c r="M57" s="182">
        <f t="shared" si="8"/>
        <v>203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6122.2000000000007</v>
      </c>
      <c r="U57" s="17">
        <f t="shared" si="4"/>
        <v>0</v>
      </c>
      <c r="W57" s="122"/>
      <c r="X57" s="182">
        <f t="shared" si="10"/>
        <v>551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17078.599999999999</v>
      </c>
      <c r="AF57" s="17">
        <f t="shared" si="5"/>
        <v>0</v>
      </c>
    </row>
    <row r="58" spans="1:32" x14ac:dyDescent="0.25">
      <c r="A58" s="122"/>
      <c r="B58" s="182">
        <f t="shared" si="6"/>
        <v>148</v>
      </c>
      <c r="C58" s="15"/>
      <c r="D58" s="69"/>
      <c r="E58" s="202"/>
      <c r="F58" s="69">
        <v>0</v>
      </c>
      <c r="G58" s="70"/>
      <c r="H58" s="71"/>
      <c r="I58" s="105">
        <f t="shared" si="7"/>
        <v>4552.2100000000009</v>
      </c>
      <c r="J58" s="17">
        <f t="shared" si="3"/>
        <v>0</v>
      </c>
      <c r="L58" s="122"/>
      <c r="M58" s="182">
        <f t="shared" si="8"/>
        <v>203</v>
      </c>
      <c r="N58" s="15"/>
      <c r="O58" s="69"/>
      <c r="P58" s="202"/>
      <c r="Q58" s="69">
        <v>0</v>
      </c>
      <c r="R58" s="70"/>
      <c r="S58" s="71"/>
      <c r="T58" s="105">
        <f t="shared" si="9"/>
        <v>6122.2000000000007</v>
      </c>
      <c r="U58" s="17">
        <f t="shared" si="4"/>
        <v>0</v>
      </c>
      <c r="W58" s="122"/>
      <c r="X58" s="182">
        <f t="shared" si="10"/>
        <v>551</v>
      </c>
      <c r="Y58" s="15"/>
      <c r="Z58" s="69"/>
      <c r="AA58" s="202"/>
      <c r="AB58" s="69">
        <v>0</v>
      </c>
      <c r="AC58" s="70"/>
      <c r="AD58" s="71"/>
      <c r="AE58" s="105">
        <f t="shared" si="11"/>
        <v>17078.599999999999</v>
      </c>
      <c r="AF58" s="17">
        <f t="shared" si="5"/>
        <v>0</v>
      </c>
    </row>
    <row r="59" spans="1:32" x14ac:dyDescent="0.25">
      <c r="A59" s="122"/>
      <c r="B59" s="182">
        <f t="shared" si="6"/>
        <v>148</v>
      </c>
      <c r="C59" s="15"/>
      <c r="D59" s="69"/>
      <c r="E59" s="202"/>
      <c r="F59" s="69">
        <f t="shared" ref="F59:F74" si="12">D59</f>
        <v>0</v>
      </c>
      <c r="G59" s="70"/>
      <c r="H59" s="71"/>
      <c r="I59" s="105">
        <f t="shared" si="7"/>
        <v>4552.2100000000009</v>
      </c>
      <c r="J59" s="17">
        <f t="shared" si="3"/>
        <v>0</v>
      </c>
      <c r="L59" s="122"/>
      <c r="M59" s="182">
        <f t="shared" si="8"/>
        <v>203</v>
      </c>
      <c r="N59" s="15"/>
      <c r="O59" s="69"/>
      <c r="P59" s="202"/>
      <c r="Q59" s="69">
        <f t="shared" ref="Q59:Q74" si="13">O59</f>
        <v>0</v>
      </c>
      <c r="R59" s="70"/>
      <c r="S59" s="71"/>
      <c r="T59" s="105">
        <f t="shared" si="9"/>
        <v>6122.2000000000007</v>
      </c>
      <c r="U59" s="17">
        <f t="shared" si="4"/>
        <v>0</v>
      </c>
      <c r="W59" s="122"/>
      <c r="X59" s="182">
        <f t="shared" si="10"/>
        <v>551</v>
      </c>
      <c r="Y59" s="15"/>
      <c r="Z59" s="69"/>
      <c r="AA59" s="202"/>
      <c r="AB59" s="69">
        <f t="shared" ref="AB59:AB74" si="14">Z59</f>
        <v>0</v>
      </c>
      <c r="AC59" s="70"/>
      <c r="AD59" s="71"/>
      <c r="AE59" s="105">
        <f t="shared" si="11"/>
        <v>17078.599999999999</v>
      </c>
      <c r="AF59" s="17">
        <f t="shared" si="5"/>
        <v>0</v>
      </c>
    </row>
    <row r="60" spans="1:32" x14ac:dyDescent="0.25">
      <c r="A60" s="122"/>
      <c r="B60" s="182">
        <f t="shared" si="6"/>
        <v>148</v>
      </c>
      <c r="C60" s="15"/>
      <c r="D60" s="69"/>
      <c r="E60" s="202"/>
      <c r="F60" s="69">
        <f t="shared" si="12"/>
        <v>0</v>
      </c>
      <c r="G60" s="70"/>
      <c r="H60" s="71"/>
      <c r="I60" s="105">
        <f t="shared" si="7"/>
        <v>4552.2100000000009</v>
      </c>
      <c r="J60" s="17">
        <f t="shared" si="3"/>
        <v>0</v>
      </c>
      <c r="L60" s="122"/>
      <c r="M60" s="182">
        <f t="shared" si="8"/>
        <v>203</v>
      </c>
      <c r="N60" s="15"/>
      <c r="O60" s="69"/>
      <c r="P60" s="202"/>
      <c r="Q60" s="69">
        <f t="shared" si="13"/>
        <v>0</v>
      </c>
      <c r="R60" s="70"/>
      <c r="S60" s="71"/>
      <c r="T60" s="105">
        <f t="shared" si="9"/>
        <v>6122.2000000000007</v>
      </c>
      <c r="U60" s="17">
        <f t="shared" si="4"/>
        <v>0</v>
      </c>
      <c r="W60" s="122"/>
      <c r="X60" s="182">
        <f t="shared" si="10"/>
        <v>551</v>
      </c>
      <c r="Y60" s="15"/>
      <c r="Z60" s="69"/>
      <c r="AA60" s="202"/>
      <c r="AB60" s="69">
        <f t="shared" si="14"/>
        <v>0</v>
      </c>
      <c r="AC60" s="70"/>
      <c r="AD60" s="71"/>
      <c r="AE60" s="105">
        <f t="shared" si="11"/>
        <v>17078.599999999999</v>
      </c>
      <c r="AF60" s="17">
        <f t="shared" si="5"/>
        <v>0</v>
      </c>
    </row>
    <row r="61" spans="1:32" x14ac:dyDescent="0.25">
      <c r="A61" s="122"/>
      <c r="B61" s="182">
        <f t="shared" si="6"/>
        <v>148</v>
      </c>
      <c r="C61" s="15"/>
      <c r="D61" s="69"/>
      <c r="E61" s="202"/>
      <c r="F61" s="69">
        <f t="shared" si="12"/>
        <v>0</v>
      </c>
      <c r="G61" s="70"/>
      <c r="H61" s="71"/>
      <c r="I61" s="105">
        <f t="shared" si="7"/>
        <v>4552.2100000000009</v>
      </c>
      <c r="J61" s="17">
        <f t="shared" si="3"/>
        <v>0</v>
      </c>
      <c r="L61" s="122"/>
      <c r="M61" s="182">
        <f t="shared" si="8"/>
        <v>203</v>
      </c>
      <c r="N61" s="15"/>
      <c r="O61" s="69"/>
      <c r="P61" s="202"/>
      <c r="Q61" s="69">
        <f t="shared" si="13"/>
        <v>0</v>
      </c>
      <c r="R61" s="70"/>
      <c r="S61" s="71"/>
      <c r="T61" s="105">
        <f t="shared" si="9"/>
        <v>6122.2000000000007</v>
      </c>
      <c r="U61" s="17">
        <f t="shared" si="4"/>
        <v>0</v>
      </c>
      <c r="W61" s="122"/>
      <c r="X61" s="182">
        <f t="shared" si="10"/>
        <v>551</v>
      </c>
      <c r="Y61" s="15"/>
      <c r="Z61" s="69"/>
      <c r="AA61" s="202"/>
      <c r="AB61" s="69">
        <f t="shared" si="14"/>
        <v>0</v>
      </c>
      <c r="AC61" s="70"/>
      <c r="AD61" s="71"/>
      <c r="AE61" s="105">
        <f t="shared" si="11"/>
        <v>17078.599999999999</v>
      </c>
      <c r="AF61" s="17">
        <f t="shared" si="5"/>
        <v>0</v>
      </c>
    </row>
    <row r="62" spans="1:32" x14ac:dyDescent="0.25">
      <c r="A62" s="122"/>
      <c r="B62" s="182">
        <f t="shared" si="6"/>
        <v>148</v>
      </c>
      <c r="C62" s="15"/>
      <c r="D62" s="69"/>
      <c r="E62" s="202"/>
      <c r="F62" s="69">
        <f t="shared" si="12"/>
        <v>0</v>
      </c>
      <c r="G62" s="70"/>
      <c r="H62" s="71"/>
      <c r="I62" s="105">
        <f t="shared" si="7"/>
        <v>4552.2100000000009</v>
      </c>
      <c r="J62" s="17">
        <f t="shared" si="3"/>
        <v>0</v>
      </c>
      <c r="L62" s="122"/>
      <c r="M62" s="182">
        <f t="shared" si="8"/>
        <v>203</v>
      </c>
      <c r="N62" s="15"/>
      <c r="O62" s="69"/>
      <c r="P62" s="202"/>
      <c r="Q62" s="69">
        <f t="shared" si="13"/>
        <v>0</v>
      </c>
      <c r="R62" s="70"/>
      <c r="S62" s="71"/>
      <c r="T62" s="105">
        <f t="shared" si="9"/>
        <v>6122.2000000000007</v>
      </c>
      <c r="U62" s="17">
        <f t="shared" si="4"/>
        <v>0</v>
      </c>
      <c r="W62" s="122"/>
      <c r="X62" s="182">
        <f t="shared" si="10"/>
        <v>551</v>
      </c>
      <c r="Y62" s="15"/>
      <c r="Z62" s="69"/>
      <c r="AA62" s="202"/>
      <c r="AB62" s="69">
        <f t="shared" si="14"/>
        <v>0</v>
      </c>
      <c r="AC62" s="70"/>
      <c r="AD62" s="71"/>
      <c r="AE62" s="105">
        <f t="shared" si="11"/>
        <v>17078.599999999999</v>
      </c>
      <c r="AF62" s="17">
        <f t="shared" si="5"/>
        <v>0</v>
      </c>
    </row>
    <row r="63" spans="1:32" x14ac:dyDescent="0.25">
      <c r="A63" s="122"/>
      <c r="B63" s="182">
        <f t="shared" si="6"/>
        <v>148</v>
      </c>
      <c r="C63" s="15"/>
      <c r="D63" s="69"/>
      <c r="E63" s="202"/>
      <c r="F63" s="69">
        <f t="shared" si="12"/>
        <v>0</v>
      </c>
      <c r="G63" s="70"/>
      <c r="H63" s="71"/>
      <c r="I63" s="105">
        <f t="shared" si="7"/>
        <v>4552.2100000000009</v>
      </c>
      <c r="J63" s="17">
        <f t="shared" si="3"/>
        <v>0</v>
      </c>
      <c r="L63" s="122"/>
      <c r="M63" s="182">
        <f t="shared" si="8"/>
        <v>203</v>
      </c>
      <c r="N63" s="15"/>
      <c r="O63" s="69"/>
      <c r="P63" s="202"/>
      <c r="Q63" s="69">
        <f t="shared" si="13"/>
        <v>0</v>
      </c>
      <c r="R63" s="70"/>
      <c r="S63" s="71"/>
      <c r="T63" s="105">
        <f t="shared" si="9"/>
        <v>6122.2000000000007</v>
      </c>
      <c r="U63" s="17">
        <f t="shared" si="4"/>
        <v>0</v>
      </c>
      <c r="W63" s="122"/>
      <c r="X63" s="182">
        <f t="shared" si="10"/>
        <v>551</v>
      </c>
      <c r="Y63" s="15"/>
      <c r="Z63" s="69"/>
      <c r="AA63" s="202"/>
      <c r="AB63" s="69">
        <f t="shared" si="14"/>
        <v>0</v>
      </c>
      <c r="AC63" s="70"/>
      <c r="AD63" s="71"/>
      <c r="AE63" s="105">
        <f t="shared" si="11"/>
        <v>17078.599999999999</v>
      </c>
      <c r="AF63" s="17">
        <f t="shared" si="5"/>
        <v>0</v>
      </c>
    </row>
    <row r="64" spans="1:32" x14ac:dyDescent="0.25">
      <c r="A64" s="122"/>
      <c r="B64" s="182">
        <f t="shared" si="6"/>
        <v>148</v>
      </c>
      <c r="C64" s="15"/>
      <c r="D64" s="69"/>
      <c r="E64" s="202"/>
      <c r="F64" s="69">
        <f t="shared" si="12"/>
        <v>0</v>
      </c>
      <c r="G64" s="70"/>
      <c r="H64" s="71"/>
      <c r="I64" s="105">
        <f t="shared" si="7"/>
        <v>4552.2100000000009</v>
      </c>
      <c r="J64" s="17">
        <f t="shared" si="3"/>
        <v>0</v>
      </c>
      <c r="L64" s="122"/>
      <c r="M64" s="182">
        <f t="shared" si="8"/>
        <v>203</v>
      </c>
      <c r="N64" s="15"/>
      <c r="O64" s="69"/>
      <c r="P64" s="202"/>
      <c r="Q64" s="69">
        <f t="shared" si="13"/>
        <v>0</v>
      </c>
      <c r="R64" s="70"/>
      <c r="S64" s="71"/>
      <c r="T64" s="105">
        <f t="shared" si="9"/>
        <v>6122.2000000000007</v>
      </c>
      <c r="U64" s="17">
        <f t="shared" si="4"/>
        <v>0</v>
      </c>
      <c r="W64" s="122"/>
      <c r="X64" s="182">
        <f t="shared" si="10"/>
        <v>551</v>
      </c>
      <c r="Y64" s="15"/>
      <c r="Z64" s="69"/>
      <c r="AA64" s="202"/>
      <c r="AB64" s="69">
        <f t="shared" si="14"/>
        <v>0</v>
      </c>
      <c r="AC64" s="70"/>
      <c r="AD64" s="71"/>
      <c r="AE64" s="105">
        <f t="shared" si="11"/>
        <v>17078.599999999999</v>
      </c>
      <c r="AF64" s="17">
        <f t="shared" si="5"/>
        <v>0</v>
      </c>
    </row>
    <row r="65" spans="1:32" x14ac:dyDescent="0.25">
      <c r="A65" s="122"/>
      <c r="B65" s="182">
        <f t="shared" si="6"/>
        <v>148</v>
      </c>
      <c r="C65" s="15"/>
      <c r="D65" s="69"/>
      <c r="E65" s="202"/>
      <c r="F65" s="69">
        <f t="shared" si="12"/>
        <v>0</v>
      </c>
      <c r="G65" s="70"/>
      <c r="H65" s="71"/>
      <c r="I65" s="105">
        <f t="shared" si="7"/>
        <v>4552.2100000000009</v>
      </c>
      <c r="J65" s="17">
        <f t="shared" si="3"/>
        <v>0</v>
      </c>
      <c r="L65" s="122"/>
      <c r="M65" s="182">
        <f t="shared" si="8"/>
        <v>203</v>
      </c>
      <c r="N65" s="15"/>
      <c r="O65" s="69"/>
      <c r="P65" s="202"/>
      <c r="Q65" s="69">
        <f t="shared" si="13"/>
        <v>0</v>
      </c>
      <c r="R65" s="70"/>
      <c r="S65" s="71"/>
      <c r="T65" s="105">
        <f t="shared" si="9"/>
        <v>6122.2000000000007</v>
      </c>
      <c r="U65" s="17">
        <f t="shared" si="4"/>
        <v>0</v>
      </c>
      <c r="W65" s="122"/>
      <c r="X65" s="182">
        <f t="shared" si="10"/>
        <v>551</v>
      </c>
      <c r="Y65" s="15"/>
      <c r="Z65" s="69"/>
      <c r="AA65" s="202"/>
      <c r="AB65" s="69">
        <f t="shared" si="14"/>
        <v>0</v>
      </c>
      <c r="AC65" s="70"/>
      <c r="AD65" s="71"/>
      <c r="AE65" s="105">
        <f t="shared" si="11"/>
        <v>17078.599999999999</v>
      </c>
      <c r="AF65" s="17">
        <f t="shared" si="5"/>
        <v>0</v>
      </c>
    </row>
    <row r="66" spans="1:32" x14ac:dyDescent="0.25">
      <c r="A66" s="122"/>
      <c r="B66" s="182">
        <f t="shared" si="6"/>
        <v>148</v>
      </c>
      <c r="C66" s="15"/>
      <c r="D66" s="69"/>
      <c r="E66" s="202"/>
      <c r="F66" s="69">
        <f t="shared" si="12"/>
        <v>0</v>
      </c>
      <c r="G66" s="70"/>
      <c r="H66" s="71"/>
      <c r="I66" s="105">
        <f t="shared" si="7"/>
        <v>4552.2100000000009</v>
      </c>
      <c r="J66" s="17">
        <f t="shared" si="3"/>
        <v>0</v>
      </c>
      <c r="L66" s="122"/>
      <c r="M66" s="182">
        <f t="shared" si="8"/>
        <v>203</v>
      </c>
      <c r="N66" s="15"/>
      <c r="O66" s="69"/>
      <c r="P66" s="202"/>
      <c r="Q66" s="69">
        <f t="shared" si="13"/>
        <v>0</v>
      </c>
      <c r="R66" s="70"/>
      <c r="S66" s="71"/>
      <c r="T66" s="105">
        <f t="shared" si="9"/>
        <v>6122.2000000000007</v>
      </c>
      <c r="U66" s="17">
        <f t="shared" si="4"/>
        <v>0</v>
      </c>
      <c r="W66" s="122"/>
      <c r="X66" s="182">
        <f t="shared" si="10"/>
        <v>551</v>
      </c>
      <c r="Y66" s="15"/>
      <c r="Z66" s="69"/>
      <c r="AA66" s="202"/>
      <c r="AB66" s="69">
        <f t="shared" si="14"/>
        <v>0</v>
      </c>
      <c r="AC66" s="70"/>
      <c r="AD66" s="71"/>
      <c r="AE66" s="105">
        <f t="shared" si="11"/>
        <v>17078.599999999999</v>
      </c>
      <c r="AF66" s="17">
        <f t="shared" si="5"/>
        <v>0</v>
      </c>
    </row>
    <row r="67" spans="1:32" x14ac:dyDescent="0.25">
      <c r="A67" s="122"/>
      <c r="B67" s="182">
        <f t="shared" si="6"/>
        <v>148</v>
      </c>
      <c r="C67" s="15"/>
      <c r="D67" s="69"/>
      <c r="E67" s="202"/>
      <c r="F67" s="69">
        <f t="shared" si="12"/>
        <v>0</v>
      </c>
      <c r="G67" s="70"/>
      <c r="H67" s="71"/>
      <c r="I67" s="105">
        <f t="shared" si="7"/>
        <v>4552.2100000000009</v>
      </c>
      <c r="J67" s="17">
        <f t="shared" si="3"/>
        <v>0</v>
      </c>
      <c r="L67" s="122"/>
      <c r="M67" s="182">
        <f t="shared" si="8"/>
        <v>203</v>
      </c>
      <c r="N67" s="15"/>
      <c r="O67" s="69"/>
      <c r="P67" s="202"/>
      <c r="Q67" s="69">
        <f t="shared" si="13"/>
        <v>0</v>
      </c>
      <c r="R67" s="70"/>
      <c r="S67" s="71"/>
      <c r="T67" s="105">
        <f t="shared" si="9"/>
        <v>6122.2000000000007</v>
      </c>
      <c r="U67" s="17">
        <f t="shared" si="4"/>
        <v>0</v>
      </c>
      <c r="W67" s="122"/>
      <c r="X67" s="182">
        <f t="shared" si="10"/>
        <v>551</v>
      </c>
      <c r="Y67" s="15"/>
      <c r="Z67" s="69"/>
      <c r="AA67" s="202"/>
      <c r="AB67" s="69">
        <f t="shared" si="14"/>
        <v>0</v>
      </c>
      <c r="AC67" s="70"/>
      <c r="AD67" s="71"/>
      <c r="AE67" s="105">
        <f t="shared" si="11"/>
        <v>17078.599999999999</v>
      </c>
      <c r="AF67" s="17">
        <f t="shared" si="5"/>
        <v>0</v>
      </c>
    </row>
    <row r="68" spans="1:32" x14ac:dyDescent="0.25">
      <c r="A68" s="122"/>
      <c r="B68" s="182">
        <f t="shared" si="6"/>
        <v>148</v>
      </c>
      <c r="C68" s="15"/>
      <c r="D68" s="69"/>
      <c r="E68" s="202"/>
      <c r="F68" s="69">
        <f t="shared" si="12"/>
        <v>0</v>
      </c>
      <c r="G68" s="70"/>
      <c r="H68" s="71"/>
      <c r="I68" s="105">
        <f t="shared" si="7"/>
        <v>4552.2100000000009</v>
      </c>
      <c r="J68" s="17">
        <f t="shared" si="3"/>
        <v>0</v>
      </c>
      <c r="L68" s="122"/>
      <c r="M68" s="182">
        <f t="shared" si="8"/>
        <v>203</v>
      </c>
      <c r="N68" s="15"/>
      <c r="O68" s="69"/>
      <c r="P68" s="202"/>
      <c r="Q68" s="69">
        <f t="shared" si="13"/>
        <v>0</v>
      </c>
      <c r="R68" s="70"/>
      <c r="S68" s="71"/>
      <c r="T68" s="105">
        <f t="shared" si="9"/>
        <v>6122.2000000000007</v>
      </c>
      <c r="U68" s="17">
        <f t="shared" si="4"/>
        <v>0</v>
      </c>
      <c r="W68" s="122"/>
      <c r="X68" s="182">
        <f t="shared" si="10"/>
        <v>551</v>
      </c>
      <c r="Y68" s="15"/>
      <c r="Z68" s="69"/>
      <c r="AA68" s="202"/>
      <c r="AB68" s="69">
        <f t="shared" si="14"/>
        <v>0</v>
      </c>
      <c r="AC68" s="70"/>
      <c r="AD68" s="71"/>
      <c r="AE68" s="105">
        <f t="shared" si="11"/>
        <v>17078.599999999999</v>
      </c>
      <c r="AF68" s="17">
        <f t="shared" si="5"/>
        <v>0</v>
      </c>
    </row>
    <row r="69" spans="1:32" x14ac:dyDescent="0.25">
      <c r="A69" s="122"/>
      <c r="B69" s="182">
        <f t="shared" si="6"/>
        <v>148</v>
      </c>
      <c r="C69" s="15"/>
      <c r="D69" s="69"/>
      <c r="E69" s="202"/>
      <c r="F69" s="69">
        <f t="shared" si="12"/>
        <v>0</v>
      </c>
      <c r="G69" s="70"/>
      <c r="H69" s="71"/>
      <c r="I69" s="105">
        <f t="shared" si="7"/>
        <v>4552.2100000000009</v>
      </c>
      <c r="J69" s="17">
        <f t="shared" si="3"/>
        <v>0</v>
      </c>
      <c r="L69" s="122"/>
      <c r="M69" s="182">
        <f t="shared" si="8"/>
        <v>203</v>
      </c>
      <c r="N69" s="15"/>
      <c r="O69" s="69"/>
      <c r="P69" s="202"/>
      <c r="Q69" s="69">
        <f t="shared" si="13"/>
        <v>0</v>
      </c>
      <c r="R69" s="70"/>
      <c r="S69" s="71"/>
      <c r="T69" s="105">
        <f t="shared" si="9"/>
        <v>6122.2000000000007</v>
      </c>
      <c r="U69" s="17">
        <f t="shared" si="4"/>
        <v>0</v>
      </c>
      <c r="W69" s="122"/>
      <c r="X69" s="182">
        <f t="shared" si="10"/>
        <v>551</v>
      </c>
      <c r="Y69" s="15"/>
      <c r="Z69" s="69"/>
      <c r="AA69" s="202"/>
      <c r="AB69" s="69">
        <f t="shared" si="14"/>
        <v>0</v>
      </c>
      <c r="AC69" s="70"/>
      <c r="AD69" s="71"/>
      <c r="AE69" s="105">
        <f t="shared" si="11"/>
        <v>17078.599999999999</v>
      </c>
      <c r="AF69" s="17">
        <f t="shared" si="5"/>
        <v>0</v>
      </c>
    </row>
    <row r="70" spans="1:32" x14ac:dyDescent="0.25">
      <c r="A70" s="122"/>
      <c r="B70" s="182">
        <f t="shared" si="6"/>
        <v>148</v>
      </c>
      <c r="C70" s="15"/>
      <c r="D70" s="69"/>
      <c r="E70" s="202"/>
      <c r="F70" s="69">
        <f t="shared" si="12"/>
        <v>0</v>
      </c>
      <c r="G70" s="70"/>
      <c r="H70" s="71"/>
      <c r="I70" s="105">
        <f t="shared" si="7"/>
        <v>4552.2100000000009</v>
      </c>
      <c r="J70" s="17">
        <f t="shared" si="3"/>
        <v>0</v>
      </c>
      <c r="L70" s="122"/>
      <c r="M70" s="182">
        <f t="shared" si="8"/>
        <v>203</v>
      </c>
      <c r="N70" s="15"/>
      <c r="O70" s="69"/>
      <c r="P70" s="202"/>
      <c r="Q70" s="69">
        <f t="shared" si="13"/>
        <v>0</v>
      </c>
      <c r="R70" s="70"/>
      <c r="S70" s="71"/>
      <c r="T70" s="105">
        <f t="shared" si="9"/>
        <v>6122.2000000000007</v>
      </c>
      <c r="U70" s="17">
        <f t="shared" si="4"/>
        <v>0</v>
      </c>
      <c r="W70" s="122"/>
      <c r="X70" s="182">
        <f t="shared" si="10"/>
        <v>551</v>
      </c>
      <c r="Y70" s="15"/>
      <c r="Z70" s="69"/>
      <c r="AA70" s="202"/>
      <c r="AB70" s="69">
        <f t="shared" si="14"/>
        <v>0</v>
      </c>
      <c r="AC70" s="70"/>
      <c r="AD70" s="71"/>
      <c r="AE70" s="105">
        <f t="shared" si="11"/>
        <v>17078.599999999999</v>
      </c>
      <c r="AF70" s="17">
        <f t="shared" si="5"/>
        <v>0</v>
      </c>
    </row>
    <row r="71" spans="1:32" x14ac:dyDescent="0.25">
      <c r="A71" s="122"/>
      <c r="B71" s="182">
        <f t="shared" si="6"/>
        <v>148</v>
      </c>
      <c r="C71" s="15"/>
      <c r="D71" s="69"/>
      <c r="E71" s="202"/>
      <c r="F71" s="69">
        <f t="shared" si="12"/>
        <v>0</v>
      </c>
      <c r="G71" s="70"/>
      <c r="H71" s="71"/>
      <c r="I71" s="105">
        <f t="shared" si="7"/>
        <v>4552.2100000000009</v>
      </c>
      <c r="J71" s="17">
        <f t="shared" si="3"/>
        <v>0</v>
      </c>
      <c r="L71" s="122"/>
      <c r="M71" s="182">
        <f t="shared" si="8"/>
        <v>203</v>
      </c>
      <c r="N71" s="15"/>
      <c r="O71" s="69"/>
      <c r="P71" s="202"/>
      <c r="Q71" s="69">
        <f t="shared" si="13"/>
        <v>0</v>
      </c>
      <c r="R71" s="70"/>
      <c r="S71" s="71"/>
      <c r="T71" s="105">
        <f t="shared" si="9"/>
        <v>6122.2000000000007</v>
      </c>
      <c r="U71" s="17">
        <f t="shared" si="4"/>
        <v>0</v>
      </c>
      <c r="W71" s="122"/>
      <c r="X71" s="182">
        <f t="shared" si="10"/>
        <v>551</v>
      </c>
      <c r="Y71" s="15"/>
      <c r="Z71" s="69"/>
      <c r="AA71" s="202"/>
      <c r="AB71" s="69">
        <f t="shared" si="14"/>
        <v>0</v>
      </c>
      <c r="AC71" s="70"/>
      <c r="AD71" s="71"/>
      <c r="AE71" s="105">
        <f t="shared" si="11"/>
        <v>17078.599999999999</v>
      </c>
      <c r="AF71" s="17">
        <f t="shared" si="5"/>
        <v>0</v>
      </c>
    </row>
    <row r="72" spans="1:32" x14ac:dyDescent="0.25">
      <c r="A72" s="122"/>
      <c r="B72" s="182">
        <f t="shared" si="6"/>
        <v>148</v>
      </c>
      <c r="C72" s="15"/>
      <c r="D72" s="69"/>
      <c r="E72" s="202"/>
      <c r="F72" s="69">
        <f t="shared" si="12"/>
        <v>0</v>
      </c>
      <c r="G72" s="70"/>
      <c r="H72" s="71"/>
      <c r="I72" s="105">
        <f t="shared" si="7"/>
        <v>4552.2100000000009</v>
      </c>
      <c r="J72" s="17">
        <f t="shared" si="3"/>
        <v>0</v>
      </c>
      <c r="L72" s="122"/>
      <c r="M72" s="182">
        <f t="shared" si="8"/>
        <v>203</v>
      </c>
      <c r="N72" s="15"/>
      <c r="O72" s="69"/>
      <c r="P72" s="202"/>
      <c r="Q72" s="69">
        <f t="shared" si="13"/>
        <v>0</v>
      </c>
      <c r="R72" s="70"/>
      <c r="S72" s="71"/>
      <c r="T72" s="105">
        <f t="shared" si="9"/>
        <v>6122.2000000000007</v>
      </c>
      <c r="U72" s="17">
        <f t="shared" si="4"/>
        <v>0</v>
      </c>
      <c r="W72" s="122"/>
      <c r="X72" s="182">
        <f t="shared" si="10"/>
        <v>551</v>
      </c>
      <c r="Y72" s="15"/>
      <c r="Z72" s="69"/>
      <c r="AA72" s="202"/>
      <c r="AB72" s="69">
        <f t="shared" si="14"/>
        <v>0</v>
      </c>
      <c r="AC72" s="70"/>
      <c r="AD72" s="71"/>
      <c r="AE72" s="105">
        <f t="shared" si="11"/>
        <v>17078.599999999999</v>
      </c>
      <c r="AF72" s="17">
        <f t="shared" si="5"/>
        <v>0</v>
      </c>
    </row>
    <row r="73" spans="1:32" x14ac:dyDescent="0.25">
      <c r="A73" s="122"/>
      <c r="B73" s="182">
        <f t="shared" si="6"/>
        <v>148</v>
      </c>
      <c r="C73" s="15"/>
      <c r="D73" s="69"/>
      <c r="E73" s="202"/>
      <c r="F73" s="69">
        <f t="shared" si="12"/>
        <v>0</v>
      </c>
      <c r="G73" s="70"/>
      <c r="H73" s="71"/>
      <c r="I73" s="105">
        <f t="shared" si="7"/>
        <v>4552.2100000000009</v>
      </c>
      <c r="J73" s="17">
        <f t="shared" si="3"/>
        <v>0</v>
      </c>
      <c r="L73" s="122"/>
      <c r="M73" s="182">
        <f t="shared" si="8"/>
        <v>203</v>
      </c>
      <c r="N73" s="15"/>
      <c r="O73" s="69"/>
      <c r="P73" s="202"/>
      <c r="Q73" s="69">
        <f t="shared" si="13"/>
        <v>0</v>
      </c>
      <c r="R73" s="70"/>
      <c r="S73" s="71"/>
      <c r="T73" s="105">
        <f t="shared" si="9"/>
        <v>6122.2000000000007</v>
      </c>
      <c r="U73" s="17">
        <f t="shared" si="4"/>
        <v>0</v>
      </c>
      <c r="W73" s="122"/>
      <c r="X73" s="182">
        <f t="shared" si="10"/>
        <v>551</v>
      </c>
      <c r="Y73" s="15"/>
      <c r="Z73" s="69"/>
      <c r="AA73" s="202"/>
      <c r="AB73" s="69">
        <f t="shared" si="14"/>
        <v>0</v>
      </c>
      <c r="AC73" s="70"/>
      <c r="AD73" s="71"/>
      <c r="AE73" s="105">
        <f t="shared" si="11"/>
        <v>17078.599999999999</v>
      </c>
      <c r="AF73" s="17">
        <f t="shared" si="5"/>
        <v>0</v>
      </c>
    </row>
    <row r="74" spans="1:32" x14ac:dyDescent="0.25">
      <c r="A74" s="122"/>
      <c r="B74" s="182">
        <f t="shared" si="6"/>
        <v>148</v>
      </c>
      <c r="C74" s="15"/>
      <c r="D74" s="69"/>
      <c r="E74" s="202"/>
      <c r="F74" s="69">
        <f t="shared" si="12"/>
        <v>0</v>
      </c>
      <c r="G74" s="70"/>
      <c r="H74" s="71"/>
      <c r="I74" s="105">
        <f t="shared" si="7"/>
        <v>4552.2100000000009</v>
      </c>
      <c r="J74" s="17">
        <f t="shared" si="3"/>
        <v>0</v>
      </c>
      <c r="L74" s="122"/>
      <c r="M74" s="182">
        <f t="shared" si="8"/>
        <v>203</v>
      </c>
      <c r="N74" s="15"/>
      <c r="O74" s="69"/>
      <c r="P74" s="202"/>
      <c r="Q74" s="69">
        <f t="shared" si="13"/>
        <v>0</v>
      </c>
      <c r="R74" s="70"/>
      <c r="S74" s="71"/>
      <c r="T74" s="105">
        <f t="shared" si="9"/>
        <v>6122.2000000000007</v>
      </c>
      <c r="U74" s="17">
        <f t="shared" si="4"/>
        <v>0</v>
      </c>
      <c r="W74" s="122"/>
      <c r="X74" s="182">
        <f t="shared" si="10"/>
        <v>551</v>
      </c>
      <c r="Y74" s="15"/>
      <c r="Z74" s="69"/>
      <c r="AA74" s="202"/>
      <c r="AB74" s="69">
        <f t="shared" si="14"/>
        <v>0</v>
      </c>
      <c r="AC74" s="70"/>
      <c r="AD74" s="71"/>
      <c r="AE74" s="105">
        <f t="shared" si="11"/>
        <v>17078.599999999999</v>
      </c>
      <c r="AF74" s="17">
        <f t="shared" si="5"/>
        <v>0</v>
      </c>
    </row>
    <row r="75" spans="1:32" x14ac:dyDescent="0.25">
      <c r="A75" s="122"/>
      <c r="B75" s="182">
        <f t="shared" si="6"/>
        <v>148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4552.2100000000009</v>
      </c>
      <c r="J75" s="17">
        <f t="shared" ref="J75:J77" si="15">F75*H75</f>
        <v>0</v>
      </c>
      <c r="L75" s="122"/>
      <c r="M75" s="182">
        <f t="shared" si="8"/>
        <v>203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6122.2000000000007</v>
      </c>
      <c r="U75" s="17">
        <f t="shared" ref="U75:U77" si="16">Q75*S75</f>
        <v>0</v>
      </c>
      <c r="W75" s="122"/>
      <c r="X75" s="182">
        <f t="shared" si="10"/>
        <v>551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17078.599999999999</v>
      </c>
      <c r="AF75" s="17">
        <f t="shared" ref="AF75:AF77" si="17">AB75*AD75</f>
        <v>0</v>
      </c>
    </row>
    <row r="76" spans="1:32" x14ac:dyDescent="0.25">
      <c r="A76" s="122"/>
      <c r="B76" s="182">
        <f t="shared" ref="B76" si="18">B75-C76</f>
        <v>148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9">I75-F76</f>
        <v>4552.2100000000009</v>
      </c>
      <c r="J76" s="17">
        <f t="shared" si="15"/>
        <v>0</v>
      </c>
      <c r="L76" s="122"/>
      <c r="M76" s="182">
        <f t="shared" ref="M76" si="20">M75-N76</f>
        <v>203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1">T75-Q76</f>
        <v>6122.2000000000007</v>
      </c>
      <c r="U76" s="17">
        <f t="shared" si="16"/>
        <v>0</v>
      </c>
      <c r="W76" s="122"/>
      <c r="X76" s="182">
        <f t="shared" ref="X76" si="22">X75-Y76</f>
        <v>551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3">AE75-AB76</f>
        <v>17078.599999999999</v>
      </c>
      <c r="AF76" s="17">
        <f t="shared" si="17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9"/>
        <v>4552.2100000000009</v>
      </c>
      <c r="J77" s="17">
        <f t="shared" si="15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1"/>
        <v>6122.2000000000007</v>
      </c>
      <c r="U77" s="17">
        <f t="shared" si="16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3"/>
        <v>17078.599999999999</v>
      </c>
      <c r="AF77" s="17">
        <f t="shared" si="17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36</v>
      </c>
      <c r="D79" s="6">
        <f>SUM(D10:D78)</f>
        <v>1082.27</v>
      </c>
      <c r="F79" s="6">
        <f>SUM(F10:F78)</f>
        <v>1082.27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148</v>
      </c>
      <c r="O82" s="45" t="s">
        <v>4</v>
      </c>
      <c r="P82" s="56">
        <f>Q5+Q6-N79+Q7+Q4</f>
        <v>203</v>
      </c>
      <c r="Z82" s="45" t="s">
        <v>4</v>
      </c>
      <c r="AA82" s="56">
        <f>AB5+AB6-Y79+AB7+AB4</f>
        <v>551</v>
      </c>
    </row>
    <row r="83" spans="3:28" ht="15.75" thickBot="1" x14ac:dyDescent="0.3"/>
    <row r="84" spans="3:28" ht="15.75" thickBot="1" x14ac:dyDescent="0.3">
      <c r="C84" s="1121" t="s">
        <v>11</v>
      </c>
      <c r="D84" s="1122"/>
      <c r="E84" s="57">
        <f>E5+E6-F79+E7+E4</f>
        <v>4552.21</v>
      </c>
      <c r="F84" s="73"/>
      <c r="N84" s="1121" t="s">
        <v>11</v>
      </c>
      <c r="O84" s="1122"/>
      <c r="P84" s="57">
        <f>P5+P6-Q79+P7+P4</f>
        <v>6122.2000000000007</v>
      </c>
      <c r="Q84" s="73"/>
      <c r="Y84" s="1121" t="s">
        <v>11</v>
      </c>
      <c r="Z84" s="1122"/>
      <c r="AA84" s="57">
        <f>AA5+AA6-AB79+AA7+AA4</f>
        <v>17078.599999999999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2022-12-02T21:54:49Z</dcterms:modified>
</cp:coreProperties>
</file>