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state="hidden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state="hidden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S23" i="40"/>
  <c r="X23" i="40" s="1"/>
  <c r="Q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S18" i="40"/>
  <c r="X18" i="40" s="1"/>
  <c r="Q18" i="40"/>
  <c r="Q17" i="40"/>
  <c r="S17" i="40" s="1"/>
  <c r="X17" i="40" s="1"/>
  <c r="Q16" i="40"/>
  <c r="S16" i="40" s="1"/>
  <c r="X16" i="40" s="1"/>
  <c r="S15" i="40"/>
  <c r="X15" i="40" s="1"/>
  <c r="Q15" i="40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S10" i="40"/>
  <c r="X10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s="1"/>
  <c r="S9" i="40" l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R37" i="65"/>
  <c r="W37" i="65" s="1"/>
  <c r="P37" i="65"/>
  <c r="W36" i="65"/>
  <c r="P36" i="65"/>
  <c r="R36" i="65" s="1"/>
  <c r="W35" i="65"/>
  <c r="R35" i="65"/>
  <c r="P35" i="65"/>
  <c r="W34" i="65"/>
  <c r="R34" i="65"/>
  <c r="P34" i="65"/>
  <c r="R33" i="65"/>
  <c r="W33" i="65" s="1"/>
  <c r="P33" i="65"/>
  <c r="W32" i="65"/>
  <c r="P32" i="65"/>
  <c r="R32" i="65" s="1"/>
  <c r="W31" i="65"/>
  <c r="R31" i="65"/>
  <c r="P31" i="65"/>
  <c r="W30" i="65"/>
  <c r="R30" i="65"/>
  <c r="P30" i="65"/>
  <c r="R29" i="65"/>
  <c r="W29" i="65" s="1"/>
  <c r="P29" i="65"/>
  <c r="W28" i="65"/>
  <c r="P28" i="65"/>
  <c r="R28" i="65" s="1"/>
  <c r="W27" i="65"/>
  <c r="R27" i="65"/>
  <c r="P27" i="65"/>
  <c r="W26" i="65"/>
  <c r="R26" i="65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" i="65"/>
  <c r="R11" i="65" s="1"/>
  <c r="W11" i="65" s="1"/>
  <c r="V10" i="65"/>
  <c r="P10" i="65"/>
  <c r="P110" i="65" s="1"/>
  <c r="L1" i="212"/>
  <c r="P31" i="212"/>
  <c r="O30" i="212"/>
  <c r="N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U11" i="212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11" i="212"/>
  <c r="U10" i="212"/>
  <c r="Q10" i="212"/>
  <c r="U9" i="212"/>
  <c r="Q9" i="212"/>
  <c r="U8" i="212"/>
  <c r="Q8" i="212"/>
  <c r="Q30" i="212" s="1"/>
  <c r="L1" i="189"/>
  <c r="S115" i="40" l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0" i="65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R5" i="212"/>
  <c r="S5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J36" i="38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D27" i="65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E113" i="65" l="1"/>
  <c r="G5" i="65"/>
  <c r="H5" i="65" s="1"/>
  <c r="F79" i="238"/>
  <c r="E84" i="238" l="1"/>
  <c r="G6" i="238"/>
  <c r="H6" i="238" s="1"/>
  <c r="D27" i="219" l="1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5" i="219" s="1"/>
  <c r="F29" i="219" l="1"/>
  <c r="H6" i="219"/>
  <c r="H5" i="14" l="1"/>
  <c r="D10" i="210" l="1"/>
  <c r="S145" i="38" l="1"/>
  <c r="T145" i="38" s="1"/>
  <c r="S112" i="38" l="1"/>
  <c r="T112" i="38" s="1"/>
  <c r="S141" i="38" l="1"/>
  <c r="T141" i="38"/>
  <c r="S142" i="38"/>
  <c r="T142" i="38" s="1"/>
  <c r="S143" i="38"/>
  <c r="T143" i="38" s="1"/>
  <c r="S144" i="38"/>
  <c r="T144" i="38" s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0" i="38" l="1"/>
  <c r="S15" i="38" l="1"/>
  <c r="S108" i="38" l="1"/>
  <c r="T108" i="38" s="1"/>
  <c r="I10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0" i="38" l="1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30" i="38" l="1"/>
  <c r="I129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49" i="38"/>
  <c r="T149" i="38" s="1"/>
  <c r="S150" i="38"/>
  <c r="T150" i="38" s="1"/>
  <c r="I149" i="38"/>
  <c r="I150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I146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59" i="38" l="1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<sst xmlns="http://schemas.openxmlformats.org/spreadsheetml/2006/main" count="3160" uniqueCount="462">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</sst>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4" fontId="40" fillId="0" borderId="33" xfId="1" applyFont="1" applyFill="1" applyBorder="1" applyAlignment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164" fontId="28" fillId="29" borderId="0" xfId="0" applyNumberFormat="1" applyFont="1" applyFill="1"/>
    <xf numFmtId="44" fontId="28" fillId="29" borderId="0" xfId="1" applyFont="1" applyFill="1"/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2" fontId="82" fillId="0" borderId="0" xfId="0" applyNumberFormat="1" applyFont="1" applyFill="1" applyAlignment="1">
      <alignment horizontal="right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28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95" fillId="0" borderId="50" xfId="0" applyFont="1" applyFill="1" applyBorder="1" applyAlignment="1">
      <alignment vertical="center" textRotation="255"/>
    </xf>
    <xf numFmtId="0" fontId="7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4" fontId="78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 wrapText="1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4" fontId="80" fillId="0" borderId="33" xfId="0" applyNumberFormat="1" applyFont="1" applyFill="1" applyBorder="1" applyAlignment="1">
      <alignment horizontal="center" vertical="center"/>
    </xf>
    <xf numFmtId="168" fontId="78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>
      <alignment horizontal="center" vertical="center"/>
    </xf>
    <xf numFmtId="168" fontId="81" fillId="0" borderId="33" xfId="0" applyNumberFormat="1" applyFont="1" applyFill="1" applyBorder="1" applyAlignment="1">
      <alignment vertical="center"/>
    </xf>
    <xf numFmtId="4" fontId="78" fillId="0" borderId="33" xfId="0" applyNumberFormat="1" applyFont="1" applyFill="1" applyBorder="1" applyAlignment="1">
      <alignment horizontal="center"/>
    </xf>
    <xf numFmtId="168" fontId="81" fillId="0" borderId="33" xfId="0" applyNumberFormat="1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67" fontId="44" fillId="0" borderId="33" xfId="0" applyNumberFormat="1" applyFont="1" applyFill="1" applyBorder="1" applyAlignment="1">
      <alignment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52" fillId="0" borderId="89" xfId="0" applyFont="1" applyFill="1" applyBorder="1" applyAlignment="1">
      <alignment horizontal="center" vertical="center"/>
    </xf>
    <xf numFmtId="0" fontId="78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6" fillId="0" borderId="0" xfId="0" applyFont="1" applyFill="1" applyAlignment="1">
      <alignment horizontal="center"/>
    </xf>
    <xf numFmtId="164" fontId="10" fillId="0" borderId="0" xfId="0" applyNumberFormat="1" applyFont="1" applyFill="1"/>
    <xf numFmtId="168" fontId="82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5" fontId="82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68" fontId="28" fillId="0" borderId="67" xfId="0" applyNumberFormat="1" applyFont="1" applyFill="1" applyBorder="1" applyAlignment="1">
      <alignment horizontal="center" vertic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4" fontId="7" fillId="0" borderId="67" xfId="0" applyNumberFormat="1" applyFont="1" applyFill="1" applyBorder="1" applyAlignment="1">
      <alignment vertical="center"/>
    </xf>
    <xf numFmtId="0" fontId="69" fillId="4" borderId="33" xfId="0" applyFont="1" applyFill="1" applyBorder="1" applyAlignment="1">
      <alignment vertical="center"/>
    </xf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167" fontId="18" fillId="29" borderId="33" xfId="0" applyNumberFormat="1" applyFont="1" applyFill="1" applyBorder="1" applyAlignment="1">
      <alignment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66FFFF"/>
      <color rgb="FFFF33CC"/>
      <color rgb="FF00FF00"/>
      <color rgb="FF3333FF"/>
      <color rgb="FF99FFCC"/>
      <color rgb="FFFFCC99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719610.11639999994</c:v>
                </c:pt>
                <c:pt idx="4">
                  <c:v>797638.11074999988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710303.54469999997</c:v>
                </c:pt>
                <c:pt idx="8">
                  <c:v>812898.06447999994</c:v>
                </c:pt>
                <c:pt idx="9">
                  <c:v>823364.56924999994</c:v>
                </c:pt>
                <c:pt idx="10">
                  <c:v>0</c:v>
                </c:pt>
                <c:pt idx="11">
                  <c:v>0</c:v>
                </c:pt>
                <c:pt idx="12">
                  <c:v>728792.62579999992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42.052679511919258</c:v>
                </c:pt>
                <c:pt idx="4">
                  <c:v>41.937604352980053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42.659905611312503</c:v>
                </c:pt>
                <c:pt idx="8">
                  <c:v>43.933647674557172</c:v>
                </c:pt>
                <c:pt idx="9">
                  <c:v>42.916224961258848</c:v>
                </c:pt>
                <c:pt idx="10">
                  <c:v>0.1</c:v>
                </c:pt>
                <c:pt idx="11">
                  <c:v>0</c:v>
                </c:pt>
                <c:pt idx="12">
                  <c:v>42.713969302195032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61" bestFit="1" customWidth="1"/>
    <col min="7" max="7" width="7.28515625" style="12" customWidth="1"/>
    <col min="8" max="8" width="14.7109375" style="661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21" customWidth="1"/>
    <col min="13" max="13" width="16.85546875" bestFit="1" customWidth="1"/>
    <col min="14" max="14" width="16" style="595" customWidth="1"/>
    <col min="15" max="15" width="16.28515625" style="718" customWidth="1"/>
    <col min="16" max="16" width="15.5703125" style="367" bestFit="1" customWidth="1"/>
    <col min="17" max="17" width="20.85546875" style="357" bestFit="1" customWidth="1"/>
    <col min="18" max="18" width="18.42578125" style="431" customWidth="1"/>
    <col min="19" max="19" width="16.140625" style="397" bestFit="1" customWidth="1"/>
    <col min="20" max="20" width="11.42578125" style="39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5" t="s">
        <v>172</v>
      </c>
      <c r="C1" s="451"/>
      <c r="D1" s="452"/>
      <c r="E1" s="453"/>
      <c r="F1" s="649"/>
      <c r="G1" s="454"/>
      <c r="H1" s="649"/>
      <c r="I1" s="455"/>
      <c r="J1" s="456"/>
      <c r="K1" s="1286" t="s">
        <v>26</v>
      </c>
      <c r="L1" s="515"/>
      <c r="M1" s="1288" t="s">
        <v>27</v>
      </c>
      <c r="N1" s="589"/>
      <c r="P1" s="624" t="s">
        <v>38</v>
      </c>
      <c r="Q1" s="1284" t="s">
        <v>28</v>
      </c>
      <c r="R1" s="522"/>
    </row>
    <row r="2" spans="1:29" ht="24.75" customHeight="1" thickTop="1" thickBot="1" x14ac:dyDescent="0.3">
      <c r="A2" s="34"/>
      <c r="B2" s="348" t="s">
        <v>0</v>
      </c>
      <c r="C2" s="257" t="s">
        <v>10</v>
      </c>
      <c r="D2" s="25"/>
      <c r="E2" s="404" t="s">
        <v>25</v>
      </c>
      <c r="F2" s="650" t="s">
        <v>3</v>
      </c>
      <c r="G2" s="66" t="s">
        <v>8</v>
      </c>
      <c r="H2" s="662" t="s">
        <v>5</v>
      </c>
      <c r="I2" s="256" t="s">
        <v>6</v>
      </c>
      <c r="K2" s="1287"/>
      <c r="L2" s="516" t="s">
        <v>29</v>
      </c>
      <c r="M2" s="1289"/>
      <c r="N2" s="590" t="s">
        <v>29</v>
      </c>
      <c r="O2" s="719" t="s">
        <v>30</v>
      </c>
      <c r="P2" s="625" t="s">
        <v>39</v>
      </c>
      <c r="Q2" s="1285"/>
      <c r="R2" s="533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5">
        <f>PIERNA!E3</f>
        <v>0</v>
      </c>
      <c r="F3" s="651">
        <f>PIERNA!F3</f>
        <v>0</v>
      </c>
      <c r="G3" s="97">
        <f>PIERNA!G3</f>
        <v>0</v>
      </c>
      <c r="H3" s="663">
        <f>PIERNA!H3</f>
        <v>0</v>
      </c>
      <c r="I3" s="102">
        <f>PIERNA!I3</f>
        <v>0</v>
      </c>
      <c r="J3" s="285"/>
      <c r="K3" s="105"/>
      <c r="L3" s="517"/>
      <c r="M3" s="333"/>
      <c r="N3" s="589"/>
      <c r="O3" s="720"/>
      <c r="P3" s="367"/>
      <c r="Q3" s="230"/>
      <c r="R3" s="523"/>
      <c r="S3" s="679">
        <f t="shared" ref="S3:S31" si="0">Q3+M3+K3+P3</f>
        <v>0</v>
      </c>
      <c r="T3" s="679" t="e">
        <f>S3/H3</f>
        <v>#DIV/0!</v>
      </c>
    </row>
    <row r="4" spans="1:29" s="148" customFormat="1" ht="35.25" customHeight="1" x14ac:dyDescent="0.3">
      <c r="A4" s="97">
        <v>1</v>
      </c>
      <c r="B4" s="746" t="str">
        <f>PIERNA!B4</f>
        <v>SEABOARD FOODS</v>
      </c>
      <c r="C4" s="256" t="str">
        <f>PIERNA!C4</f>
        <v>Seaboard</v>
      </c>
      <c r="D4" s="781" t="str">
        <f>PIERNA!D4</f>
        <v>PED. 103985202</v>
      </c>
      <c r="E4" s="782">
        <f>PIERNA!E4</f>
        <v>45198</v>
      </c>
      <c r="F4" s="652">
        <f>PIERNA!F4</f>
        <v>18796.29</v>
      </c>
      <c r="G4" s="349">
        <f>PIERNA!G4</f>
        <v>21</v>
      </c>
      <c r="H4" s="664">
        <f>PIERNA!H4</f>
        <v>18816.400000000001</v>
      </c>
      <c r="I4" s="540">
        <f>PIERNA!I4</f>
        <v>-20.110000000000582</v>
      </c>
      <c r="J4" s="1002"/>
      <c r="K4" s="353"/>
      <c r="L4" s="556"/>
      <c r="M4" s="353"/>
      <c r="N4" s="553"/>
      <c r="O4" s="761"/>
      <c r="P4" s="463"/>
      <c r="Q4" s="463"/>
      <c r="R4" s="554"/>
      <c r="S4" s="679">
        <f>Q4</f>
        <v>0</v>
      </c>
      <c r="T4" s="679">
        <f>S4/H4</f>
        <v>0</v>
      </c>
      <c r="U4" s="200"/>
    </row>
    <row r="5" spans="1:29" s="148" customFormat="1" ht="30" customHeight="1" x14ac:dyDescent="0.25">
      <c r="A5" s="97">
        <v>2</v>
      </c>
      <c r="B5" s="500" t="str">
        <f>PIERNA!B5</f>
        <v>SEABOARD FOODS</v>
      </c>
      <c r="C5" s="1052" t="str">
        <f>PIERNA!C5</f>
        <v>Seaboard</v>
      </c>
      <c r="D5" s="1158" t="str">
        <f>PIERNA!D5</f>
        <v>PED. 104125468</v>
      </c>
      <c r="E5" s="1159">
        <f>PIERNA!E5</f>
        <v>45202</v>
      </c>
      <c r="F5" s="652">
        <f>PIERNA!F5</f>
        <v>18931.8</v>
      </c>
      <c r="G5" s="349">
        <f>PIERNA!G5</f>
        <v>21</v>
      </c>
      <c r="H5" s="664">
        <f>PIERNA!H5</f>
        <v>18939.7</v>
      </c>
      <c r="I5" s="540">
        <f>PIERNA!I5</f>
        <v>-7.9000000000014552</v>
      </c>
      <c r="J5" s="1251" t="str">
        <f>PIERNA!U6</f>
        <v>ACCSE23-12</v>
      </c>
      <c r="K5" s="354"/>
      <c r="L5" s="556"/>
      <c r="M5" s="353"/>
      <c r="N5" s="553"/>
      <c r="O5" s="761"/>
      <c r="P5" s="463"/>
      <c r="Q5" s="463"/>
      <c r="R5" s="554"/>
      <c r="S5" s="679">
        <f>Q5+M5+K5+P5</f>
        <v>0</v>
      </c>
      <c r="T5" s="679">
        <f>S5/H5+0.1</f>
        <v>0.1</v>
      </c>
      <c r="U5" s="179"/>
    </row>
    <row r="6" spans="1:29" s="148" customFormat="1" ht="30" customHeight="1" x14ac:dyDescent="0.25">
      <c r="A6" s="97">
        <v>3</v>
      </c>
      <c r="B6" s="501" t="str">
        <f>PIERNA!B6</f>
        <v xml:space="preserve">SAM FARMS </v>
      </c>
      <c r="C6" s="1052" t="str">
        <f>PIERNA!C6</f>
        <v>Seaboard</v>
      </c>
      <c r="D6" s="1158" t="str">
        <f>PIERNA!D6</f>
        <v>PED. 104125776</v>
      </c>
      <c r="E6" s="1159">
        <f>PIERNA!E6</f>
        <v>45202</v>
      </c>
      <c r="F6" s="652">
        <f>PIERNA!F6</f>
        <v>17269.259999999998</v>
      </c>
      <c r="G6" s="349">
        <f>PIERNA!G6</f>
        <v>19</v>
      </c>
      <c r="H6" s="664">
        <f>PIERNA!H6</f>
        <v>17286.099999999999</v>
      </c>
      <c r="I6" s="540">
        <f>PIERNA!I6</f>
        <v>-16.840000000000146</v>
      </c>
      <c r="J6" s="1252" t="str">
        <f>PIERNA!AE6</f>
        <v>ACC 11367    11 SUR</v>
      </c>
      <c r="K6" s="912"/>
      <c r="L6" s="556"/>
      <c r="M6" s="353"/>
      <c r="N6" s="553"/>
      <c r="O6" s="761"/>
      <c r="P6" s="463"/>
      <c r="Q6" s="464"/>
      <c r="R6" s="1269"/>
      <c r="S6" s="679">
        <f t="shared" si="0"/>
        <v>0</v>
      </c>
      <c r="T6" s="6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2" t="str">
        <f>PIERNA!B7</f>
        <v>SEABOARD FOODS</v>
      </c>
      <c r="C7" s="1052" t="str">
        <f>PIERNA!C7</f>
        <v>Seaboard</v>
      </c>
      <c r="D7" s="1158" t="str">
        <f>PIERNA!D7</f>
        <v>PED. 3001982</v>
      </c>
      <c r="E7" s="1159">
        <f>PIERNA!E7</f>
        <v>45202</v>
      </c>
      <c r="F7" s="652">
        <f>PIERNA!F7</f>
        <v>17205.669999999998</v>
      </c>
      <c r="G7" s="349">
        <f>PIERNA!G7</f>
        <v>19</v>
      </c>
      <c r="H7" s="664">
        <f>PIERNA!H7</f>
        <v>17152.900000000001</v>
      </c>
      <c r="I7" s="540">
        <f>PIERNA!I7</f>
        <v>52.769999999996799</v>
      </c>
      <c r="J7" s="1253" t="str">
        <f>PIERNA!AO6</f>
        <v>NLSE23-177</v>
      </c>
      <c r="K7" s="353">
        <v>10124</v>
      </c>
      <c r="L7" s="556" t="s">
        <v>446</v>
      </c>
      <c r="M7" s="353">
        <v>37120</v>
      </c>
      <c r="N7" s="553" t="s">
        <v>438</v>
      </c>
      <c r="O7" s="761">
        <v>2224774</v>
      </c>
      <c r="P7" s="463"/>
      <c r="Q7" s="1421">
        <f>37997.52*17.695</f>
        <v>672366.11639999994</v>
      </c>
      <c r="R7" s="1422" t="s">
        <v>459</v>
      </c>
      <c r="S7" s="679">
        <f t="shared" si="0"/>
        <v>719610.11639999994</v>
      </c>
      <c r="T7" s="679">
        <f t="shared" si="1"/>
        <v>42.052679511919258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17" t="str">
        <f>PIERNA!B8</f>
        <v>SEABOARD FOODS</v>
      </c>
      <c r="C8" s="402" t="str">
        <f>PIERNA!C8</f>
        <v>Seaboard</v>
      </c>
      <c r="D8" s="498" t="str">
        <f>PIERNA!D8</f>
        <v>PED. 104244257</v>
      </c>
      <c r="E8" s="499">
        <f>PIERNA!E8</f>
        <v>45204</v>
      </c>
      <c r="F8" s="652">
        <f>PIERNA!F8</f>
        <v>19040.59</v>
      </c>
      <c r="G8" s="349">
        <f>PIERNA!G8</f>
        <v>21</v>
      </c>
      <c r="H8" s="664">
        <f>PIERNA!H8</f>
        <v>19065.099999999999</v>
      </c>
      <c r="I8" s="540">
        <f>PIERNA!I8</f>
        <v>-24.509999999998399</v>
      </c>
      <c r="J8" s="1255" t="str">
        <f>PIERNA!AY6</f>
        <v>NLSE23-178</v>
      </c>
      <c r="K8" s="1078">
        <v>12424</v>
      </c>
      <c r="L8" s="1140" t="s">
        <v>439</v>
      </c>
      <c r="M8" s="1078">
        <v>37120</v>
      </c>
      <c r="N8" s="1134" t="s">
        <v>449</v>
      </c>
      <c r="O8" s="1135">
        <v>2225786</v>
      </c>
      <c r="P8" s="463"/>
      <c r="Q8" s="1421">
        <f>42565.81*17.575</f>
        <v>748094.11074999988</v>
      </c>
      <c r="R8" s="1423" t="s">
        <v>460</v>
      </c>
      <c r="S8" s="679">
        <f t="shared" si="0"/>
        <v>797638.11074999988</v>
      </c>
      <c r="T8" s="679">
        <f t="shared" si="1"/>
        <v>41.937604352980053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500" t="str">
        <f>PIERNA!B9</f>
        <v xml:space="preserve">SEABOARD FOODS </v>
      </c>
      <c r="C9" s="256" t="str">
        <f>PIERNA!C9</f>
        <v>Seaboard</v>
      </c>
      <c r="D9" s="498" t="str">
        <f>PIERNA!D9</f>
        <v>PED. 104208366</v>
      </c>
      <c r="E9" s="499">
        <f>PIERNA!E9</f>
        <v>45205</v>
      </c>
      <c r="F9" s="652">
        <f>PIERNA!F9</f>
        <v>18719.28</v>
      </c>
      <c r="G9" s="349">
        <f>PIERNA!G9</f>
        <v>21</v>
      </c>
      <c r="H9" s="664">
        <f>PIERNA!H9</f>
        <v>18622.2</v>
      </c>
      <c r="I9" s="540">
        <f>PIERNA!I9</f>
        <v>97.079999999998108</v>
      </c>
      <c r="J9" s="1255" t="str">
        <f>PIERNA!BI6</f>
        <v>NLSE23-176</v>
      </c>
      <c r="K9" s="1275">
        <f>12274+10440</f>
        <v>22714</v>
      </c>
      <c r="L9" s="1083" t="s">
        <v>450</v>
      </c>
      <c r="M9" s="1078">
        <v>40948</v>
      </c>
      <c r="N9" s="1136" t="s">
        <v>443</v>
      </c>
      <c r="O9" s="1137">
        <v>2224773</v>
      </c>
      <c r="P9" s="463"/>
      <c r="Q9" s="1419">
        <f>41253.07*17.51</f>
        <v>722341.2557000001</v>
      </c>
      <c r="R9" s="1420" t="s">
        <v>458</v>
      </c>
      <c r="S9" s="679">
        <f>Q9+M9+K9</f>
        <v>786003.2557000001</v>
      </c>
      <c r="T9" s="679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8" t="str">
        <f>PIERNA!D10</f>
        <v>PED. 104297590</v>
      </c>
      <c r="E10" s="499">
        <f>PIERNA!E10</f>
        <v>45205</v>
      </c>
      <c r="F10" s="652">
        <f>PIERNA!F10</f>
        <v>16870.830000000002</v>
      </c>
      <c r="G10" s="349">
        <f>PIERNA!G10</f>
        <v>19</v>
      </c>
      <c r="H10" s="664">
        <f>PIERNA!H10</f>
        <v>16842.599999999999</v>
      </c>
      <c r="I10" s="540">
        <f>PIERNA!I10</f>
        <v>28.230000000003201</v>
      </c>
      <c r="J10" s="1255" t="str">
        <f>PIERNA!BS6</f>
        <v>NLSE23-179</v>
      </c>
      <c r="K10" s="1078">
        <v>11424</v>
      </c>
      <c r="L10" s="1083" t="s">
        <v>449</v>
      </c>
      <c r="M10" s="1078">
        <v>37120</v>
      </c>
      <c r="N10" s="1136" t="s">
        <v>441</v>
      </c>
      <c r="O10" s="1139">
        <v>2226640</v>
      </c>
      <c r="P10" s="463"/>
      <c r="Q10" s="1424">
        <f>37703.83*17.43</f>
        <v>657177.75690000004</v>
      </c>
      <c r="R10" s="1425" t="s">
        <v>461</v>
      </c>
      <c r="S10" s="679">
        <f>Q10+M10+K10</f>
        <v>705721.75690000004</v>
      </c>
      <c r="T10" s="679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2" t="str">
        <f>PIERNA!B11</f>
        <v>SEABOARD FOODS</v>
      </c>
      <c r="C11" s="256" t="str">
        <f>PIERNA!C11</f>
        <v>Seaboard</v>
      </c>
      <c r="D11" s="498" t="str">
        <f>PIERNA!D11</f>
        <v>PED. 104304514</v>
      </c>
      <c r="E11" s="499">
        <f>PIERNA!E11</f>
        <v>45205</v>
      </c>
      <c r="F11" s="652">
        <f>PIERNA!F11</f>
        <v>16648.810000000001</v>
      </c>
      <c r="G11" s="349">
        <f>PIERNA!G11</f>
        <v>19</v>
      </c>
      <c r="H11" s="664">
        <f>PIERNA!H11</f>
        <v>16689.5</v>
      </c>
      <c r="I11" s="540">
        <f>PIERNA!I11</f>
        <v>-40.68999999999869</v>
      </c>
      <c r="J11" s="1274" t="str">
        <f>PIERNA!CC6</f>
        <v>NLSE23-180</v>
      </c>
      <c r="K11" s="1078">
        <v>12274</v>
      </c>
      <c r="L11" s="1083" t="s">
        <v>449</v>
      </c>
      <c r="M11" s="1078">
        <v>37120</v>
      </c>
      <c r="N11" s="1136" t="s">
        <v>441</v>
      </c>
      <c r="O11" s="1135">
        <v>2226641</v>
      </c>
      <c r="P11" s="463"/>
      <c r="Q11" s="463">
        <f>37360.63*17.69</f>
        <v>660909.54469999997</v>
      </c>
      <c r="R11" s="1138" t="s">
        <v>437</v>
      </c>
      <c r="S11" s="679">
        <f t="shared" si="0"/>
        <v>710303.54469999997</v>
      </c>
      <c r="T11" s="679">
        <f t="shared" si="1"/>
        <v>42.659905611312503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8" t="str">
        <f>PIERNA!D12</f>
        <v>PED. 104356936</v>
      </c>
      <c r="E12" s="499">
        <f>PIERNA!E12</f>
        <v>45206</v>
      </c>
      <c r="F12" s="652">
        <f>PIERNA!F12</f>
        <v>18479.18</v>
      </c>
      <c r="G12" s="349">
        <f>PIERNA!G12</f>
        <v>20</v>
      </c>
      <c r="H12" s="664">
        <f>PIERNA!H12</f>
        <v>18545.07</v>
      </c>
      <c r="I12" s="540">
        <f>PIERNA!I12</f>
        <v>-65.889999999999418</v>
      </c>
      <c r="J12" s="1256">
        <f>PIERNA!CM6</f>
        <v>11777</v>
      </c>
      <c r="K12" s="1078">
        <v>12434</v>
      </c>
      <c r="L12" s="1097" t="s">
        <v>452</v>
      </c>
      <c r="M12" s="1078">
        <v>37120</v>
      </c>
      <c r="N12" s="1136" t="s">
        <v>441</v>
      </c>
      <c r="O12" s="1135">
        <v>12087</v>
      </c>
      <c r="P12" s="463"/>
      <c r="Q12" s="463">
        <f>41517.68*18.386</f>
        <v>763344.06447999994</v>
      </c>
      <c r="R12" s="1138" t="s">
        <v>440</v>
      </c>
      <c r="S12" s="679">
        <f>Q12+M12+K12</f>
        <v>812898.06447999994</v>
      </c>
      <c r="T12" s="679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2" t="str">
        <f>PIERNA!B13</f>
        <v>SEABOARD FOODS</v>
      </c>
      <c r="C13" s="256" t="str">
        <f>PIERNA!C13</f>
        <v>Seaboard</v>
      </c>
      <c r="D13" s="498" t="str">
        <f>PIERNA!D13</f>
        <v>PED. 104426228</v>
      </c>
      <c r="E13" s="499">
        <f>PIERNA!E13</f>
        <v>45209</v>
      </c>
      <c r="F13" s="652">
        <f>PIERNA!F13</f>
        <v>19228.060000000001</v>
      </c>
      <c r="G13" s="349">
        <f>PIERNA!G13</f>
        <v>21</v>
      </c>
      <c r="H13" s="664">
        <f>PIERNA!H13</f>
        <v>19230.2</v>
      </c>
      <c r="I13" s="540">
        <f>PIERNA!I13</f>
        <v>-2.1399999999994179</v>
      </c>
      <c r="J13" s="1270" t="str">
        <f>PIERNA!CW6</f>
        <v>NLSE23-182</v>
      </c>
      <c r="K13" s="1078">
        <v>11424</v>
      </c>
      <c r="L13" s="1097" t="s">
        <v>453</v>
      </c>
      <c r="M13" s="1078">
        <v>37120</v>
      </c>
      <c r="N13" s="1136" t="s">
        <v>454</v>
      </c>
      <c r="O13" s="1135">
        <v>2227853</v>
      </c>
      <c r="P13" s="794"/>
      <c r="Q13" s="354">
        <f>43129.45*17.965</f>
        <v>774820.56924999994</v>
      </c>
      <c r="R13" s="1138" t="s">
        <v>439</v>
      </c>
      <c r="S13" s="679">
        <f t="shared" si="0"/>
        <v>823364.56924999994</v>
      </c>
      <c r="T13" s="679">
        <f t="shared" si="1"/>
        <v>42.916224961258848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12" t="str">
        <f>PIERNA!B14</f>
        <v xml:space="preserve">SAM FARMS </v>
      </c>
      <c r="C14" s="256" t="str">
        <f>PIERNA!C14</f>
        <v>Seaboard</v>
      </c>
      <c r="D14" s="498" t="str">
        <f>PIERNA!D14</f>
        <v>PED. 104427427</v>
      </c>
      <c r="E14" s="499">
        <f>PIERNA!E14</f>
        <v>45209</v>
      </c>
      <c r="F14" s="652">
        <f>PIERNA!F14</f>
        <v>17243.84</v>
      </c>
      <c r="G14" s="349">
        <f>PIERNA!G14</f>
        <v>19</v>
      </c>
      <c r="H14" s="664">
        <f>PIERNA!H14</f>
        <v>17307</v>
      </c>
      <c r="I14" s="540">
        <f>PIERNA!I14</f>
        <v>-63.159999999999854</v>
      </c>
      <c r="J14" s="1264" t="str">
        <f>PIERNA!DG6</f>
        <v>11368     11 SUR</v>
      </c>
      <c r="K14" s="1078"/>
      <c r="L14" s="1140"/>
      <c r="M14" s="1078"/>
      <c r="N14" s="1136"/>
      <c r="O14" s="1139"/>
      <c r="P14" s="627"/>
      <c r="Q14" s="354"/>
      <c r="R14" s="1141"/>
      <c r="S14" s="679">
        <f>Q14+M14+K14</f>
        <v>0</v>
      </c>
      <c r="T14" s="679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52" t="str">
        <f>PIERNA!B15</f>
        <v>SEABOARD FOODS</v>
      </c>
      <c r="C15" s="256" t="str">
        <f>PIERNA!C15</f>
        <v>Seaboard</v>
      </c>
      <c r="D15" s="498" t="str">
        <f>PIERNA!D15</f>
        <v>PED. 104425859</v>
      </c>
      <c r="E15" s="499">
        <f>PIERNA!E15</f>
        <v>45209</v>
      </c>
      <c r="F15" s="652">
        <f>PIERNA!F15</f>
        <v>19060.669999999998</v>
      </c>
      <c r="G15" s="349">
        <f>PIERNA!G15</f>
        <v>21</v>
      </c>
      <c r="H15" s="664">
        <f>PIERNA!H15</f>
        <v>19089.2</v>
      </c>
      <c r="I15" s="540">
        <f>PIERNA!I15</f>
        <v>-28.530000000002474</v>
      </c>
      <c r="J15" s="1265" t="str">
        <f>PIERNA!DQ6</f>
        <v>ACCSE23-13</v>
      </c>
      <c r="K15" s="1078"/>
      <c r="L15" s="1140"/>
      <c r="M15" s="1078"/>
      <c r="N15" s="1105"/>
      <c r="O15" s="1135"/>
      <c r="P15" s="794"/>
      <c r="Q15" s="354"/>
      <c r="R15" s="1142"/>
      <c r="S15" s="679">
        <f>Q15+M15+K15</f>
        <v>0</v>
      </c>
      <c r="T15" s="679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92" t="str">
        <f>PIERNA!B16</f>
        <v>SEABOARD FOODS</v>
      </c>
      <c r="C16" s="256" t="str">
        <f>PIERNA!C16</f>
        <v>Seaboard</v>
      </c>
      <c r="D16" s="498" t="str">
        <f>PIERNA!D16</f>
        <v>PED. 104425270</v>
      </c>
      <c r="E16" s="499">
        <f>PIERNA!E16</f>
        <v>45210</v>
      </c>
      <c r="F16" s="652">
        <f>PIERNA!F16</f>
        <v>17059.36</v>
      </c>
      <c r="G16" s="349">
        <f>PIERNA!G16</f>
        <v>19</v>
      </c>
      <c r="H16" s="664">
        <f>PIERNA!H16</f>
        <v>17102.2</v>
      </c>
      <c r="I16" s="540">
        <f>PIERNA!I16</f>
        <v>-42.840000000000146</v>
      </c>
      <c r="J16" s="1266" t="str">
        <f>PIERNA!EA6</f>
        <v>NLSE23-181</v>
      </c>
      <c r="K16" s="1078">
        <v>11424</v>
      </c>
      <c r="L16" s="1097" t="s">
        <v>453</v>
      </c>
      <c r="M16" s="1078">
        <v>37120</v>
      </c>
      <c r="N16" s="1105" t="s">
        <v>454</v>
      </c>
      <c r="O16" s="1135">
        <v>2227852</v>
      </c>
      <c r="P16" s="463"/>
      <c r="Q16" s="463">
        <f>38356.28*17.735</f>
        <v>680248.62579999992</v>
      </c>
      <c r="R16" s="1138" t="s">
        <v>438</v>
      </c>
      <c r="S16" s="679">
        <f t="shared" si="0"/>
        <v>728792.62579999992</v>
      </c>
      <c r="T16" s="679">
        <f t="shared" si="1"/>
        <v>42.713969302195032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93" t="str">
        <f>PIERNA!B17</f>
        <v>SEABOARD FOODS</v>
      </c>
      <c r="C17" s="256" t="str">
        <f>PIERNA!C17</f>
        <v>Seaboard</v>
      </c>
      <c r="D17" s="498" t="str">
        <f>PIERNA!D17</f>
        <v>PED. 104493843</v>
      </c>
      <c r="E17" s="499">
        <f>PIERNA!E17</f>
        <v>45211</v>
      </c>
      <c r="F17" s="652">
        <f>PIERNA!F17</f>
        <v>18974.7</v>
      </c>
      <c r="G17" s="349">
        <f>PIERNA!G17</f>
        <v>21</v>
      </c>
      <c r="H17" s="664">
        <f>PIERNA!H17</f>
        <v>19047.099999999999</v>
      </c>
      <c r="I17" s="540">
        <f>PIERNA!I17</f>
        <v>-72.399999999997817</v>
      </c>
      <c r="J17" s="1267" t="str">
        <f>PIERNA!EK6</f>
        <v>NLSE23-183</v>
      </c>
      <c r="K17" s="1078">
        <v>11424</v>
      </c>
      <c r="L17" s="1140" t="s">
        <v>455</v>
      </c>
      <c r="M17" s="1078">
        <v>37120</v>
      </c>
      <c r="N17" s="1136" t="s">
        <v>443</v>
      </c>
      <c r="O17" s="1135">
        <v>2227854</v>
      </c>
      <c r="P17" s="762"/>
      <c r="Q17" s="463">
        <f>42151.57*18.386</f>
        <v>774998.76601999998</v>
      </c>
      <c r="R17" s="1138" t="s">
        <v>440</v>
      </c>
      <c r="S17" s="679">
        <f>Q17+M17+K17</f>
        <v>823542.76601999998</v>
      </c>
      <c r="T17" s="679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52" t="str">
        <f>PIERNA!B18</f>
        <v xml:space="preserve">SAM FARMS </v>
      </c>
      <c r="C18" s="256" t="str">
        <f>PIERNA!C18</f>
        <v xml:space="preserve">I B P </v>
      </c>
      <c r="D18" s="498" t="str">
        <f>PIERNA!D18</f>
        <v>PED. 104589660</v>
      </c>
      <c r="E18" s="499">
        <f>PIERNA!E18</f>
        <v>45213</v>
      </c>
      <c r="F18" s="652">
        <f>PIERNA!F18</f>
        <v>18565.68</v>
      </c>
      <c r="G18" s="349">
        <f>PIERNA!G18</f>
        <v>20</v>
      </c>
      <c r="H18" s="664">
        <f>PIERNA!H18</f>
        <v>18607.16</v>
      </c>
      <c r="I18" s="540">
        <f>PIERNA!I18</f>
        <v>-41.479999999999563</v>
      </c>
      <c r="J18" s="1268">
        <f>PIERNA!EU6</f>
        <v>11780</v>
      </c>
      <c r="K18" s="1078">
        <v>10124</v>
      </c>
      <c r="L18" s="1140" t="s">
        <v>456</v>
      </c>
      <c r="M18" s="1078">
        <v>37120</v>
      </c>
      <c r="N18" s="1105" t="s">
        <v>457</v>
      </c>
      <c r="O18" s="1139">
        <v>12100</v>
      </c>
      <c r="P18" s="626"/>
      <c r="Q18" s="463">
        <f>41071.23*17.847</f>
        <v>732998.24181000015</v>
      </c>
      <c r="R18" s="1141" t="s">
        <v>444</v>
      </c>
      <c r="S18" s="679">
        <f>Q18+M18+K18</f>
        <v>780242.24181000015</v>
      </c>
      <c r="T18" s="679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0">
        <f>PIERNA!B19</f>
        <v>0</v>
      </c>
      <c r="C19" s="256">
        <f>PIERNA!C19</f>
        <v>0</v>
      </c>
      <c r="D19" s="498">
        <f>PIERNA!D19</f>
        <v>0</v>
      </c>
      <c r="E19" s="499">
        <f>PIERNA!E19</f>
        <v>0</v>
      </c>
      <c r="F19" s="652">
        <f>PIERNA!F19</f>
        <v>0</v>
      </c>
      <c r="G19" s="349">
        <f>PIERNA!G19</f>
        <v>0</v>
      </c>
      <c r="H19" s="664">
        <f>PIERNA!H19</f>
        <v>0</v>
      </c>
      <c r="I19" s="540">
        <f>PIERNA!I19</f>
        <v>0</v>
      </c>
      <c r="J19" s="1151">
        <f>PIERNA!FE6</f>
        <v>0</v>
      </c>
      <c r="K19" s="1078"/>
      <c r="L19" s="1140"/>
      <c r="M19" s="1078"/>
      <c r="N19" s="1105"/>
      <c r="O19" s="1139"/>
      <c r="P19" s="627"/>
      <c r="Q19" s="463"/>
      <c r="R19" s="1134"/>
      <c r="S19" s="679">
        <f>Q19+M19+K19</f>
        <v>0</v>
      </c>
      <c r="T19" s="679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2">
        <f>PIERNA!B20</f>
        <v>0</v>
      </c>
      <c r="C20" s="256">
        <f>PIERNA!C20</f>
        <v>0</v>
      </c>
      <c r="D20" s="498">
        <f>PIERNA!D20</f>
        <v>0</v>
      </c>
      <c r="E20" s="499">
        <f>PIERNA!E20</f>
        <v>0</v>
      </c>
      <c r="F20" s="652">
        <f>PIERNA!F20</f>
        <v>0</v>
      </c>
      <c r="G20" s="349">
        <f>PIERNA!G20</f>
        <v>0</v>
      </c>
      <c r="H20" s="664">
        <f>PIERNA!H20</f>
        <v>0</v>
      </c>
      <c r="I20" s="540">
        <f>PIERNA!I20</f>
        <v>0</v>
      </c>
      <c r="J20" s="1153">
        <f>PIERNA!FO6</f>
        <v>0</v>
      </c>
      <c r="K20" s="1078"/>
      <c r="L20" s="1140"/>
      <c r="M20" s="1078"/>
      <c r="N20" s="1105"/>
      <c r="O20" s="1139"/>
      <c r="P20" s="627"/>
      <c r="Q20" s="463"/>
      <c r="R20" s="1134"/>
      <c r="S20" s="679">
        <f t="shared" si="0"/>
        <v>0</v>
      </c>
      <c r="T20" s="679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2">
        <f>PIERNA!B21</f>
        <v>0</v>
      </c>
      <c r="C21" s="350">
        <f>PIERNA!C21</f>
        <v>0</v>
      </c>
      <c r="D21" s="498">
        <f>PIERNA!D21</f>
        <v>0</v>
      </c>
      <c r="E21" s="499">
        <f>PIERNA!E21</f>
        <v>0</v>
      </c>
      <c r="F21" s="652">
        <f>PIERNA!F21</f>
        <v>0</v>
      </c>
      <c r="G21" s="349">
        <f>PIERNA!G21</f>
        <v>0</v>
      </c>
      <c r="H21" s="664">
        <f>PIERNA!H21</f>
        <v>0</v>
      </c>
      <c r="I21" s="540">
        <f>PIERNA!I21</f>
        <v>0</v>
      </c>
      <c r="J21" s="1152">
        <f>PIERNA!FY6</f>
        <v>0</v>
      </c>
      <c r="K21" s="1078"/>
      <c r="L21" s="1140"/>
      <c r="M21" s="1078"/>
      <c r="N21" s="1105"/>
      <c r="O21" s="1139"/>
      <c r="P21" s="463"/>
      <c r="Q21" s="463"/>
      <c r="R21" s="1134"/>
      <c r="S21" s="679">
        <f t="shared" si="0"/>
        <v>0</v>
      </c>
      <c r="T21" s="679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1">
        <f>PIERNA!B22</f>
        <v>0</v>
      </c>
      <c r="C22" s="256">
        <f>PIERNA!C22</f>
        <v>0</v>
      </c>
      <c r="D22" s="498">
        <f>PIERNA!D22</f>
        <v>0</v>
      </c>
      <c r="E22" s="499">
        <f>PIERNA!E22</f>
        <v>0</v>
      </c>
      <c r="F22" s="652">
        <f>PIERNA!F22</f>
        <v>0</v>
      </c>
      <c r="G22" s="349">
        <f>PIERNA!G22</f>
        <v>0</v>
      </c>
      <c r="H22" s="664">
        <f>PIERNA!H22</f>
        <v>0</v>
      </c>
      <c r="I22" s="540">
        <f>PIERNA!I22</f>
        <v>0</v>
      </c>
      <c r="J22" s="1131">
        <f>PIERNA!GI6</f>
        <v>0</v>
      </c>
      <c r="K22" s="1078"/>
      <c r="L22" s="1140"/>
      <c r="M22" s="1078"/>
      <c r="N22" s="1105"/>
      <c r="O22" s="1135"/>
      <c r="P22" s="463"/>
      <c r="Q22" s="463"/>
      <c r="R22" s="1134"/>
      <c r="S22" s="679">
        <f>Q22+M22+K22</f>
        <v>0</v>
      </c>
      <c r="T22" s="679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2">
        <f>PIERNA!B23</f>
        <v>0</v>
      </c>
      <c r="C23" s="256">
        <f>PIERNA!C23</f>
        <v>0</v>
      </c>
      <c r="D23" s="498">
        <f>PIERNA!D23</f>
        <v>0</v>
      </c>
      <c r="E23" s="499">
        <f>PIERNA!E23</f>
        <v>0</v>
      </c>
      <c r="F23" s="652">
        <f>PIERNA!F23</f>
        <v>0</v>
      </c>
      <c r="G23" s="349">
        <f>PIERNA!G23</f>
        <v>0</v>
      </c>
      <c r="H23" s="664">
        <f>PIERNA!H23</f>
        <v>0</v>
      </c>
      <c r="I23" s="540">
        <f>PIERNA!I23</f>
        <v>0</v>
      </c>
      <c r="J23" s="1131">
        <f>PIERNA!GS6</f>
        <v>0</v>
      </c>
      <c r="K23" s="1078"/>
      <c r="L23" s="1140"/>
      <c r="M23" s="1078"/>
      <c r="N23" s="1143"/>
      <c r="O23" s="1135"/>
      <c r="P23" s="702"/>
      <c r="Q23" s="463"/>
      <c r="R23" s="1134"/>
      <c r="S23" s="679">
        <f>Q23+M23+K23</f>
        <v>0</v>
      </c>
      <c r="T23" s="679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0">
        <f>PIERNA!B24</f>
        <v>0</v>
      </c>
      <c r="C24" s="256">
        <f>PIERNA!C24</f>
        <v>0</v>
      </c>
      <c r="D24" s="503">
        <f>PIERNA!D24</f>
        <v>0</v>
      </c>
      <c r="E24" s="499">
        <f>PIERNA!E24</f>
        <v>0</v>
      </c>
      <c r="F24" s="652">
        <f>PIERNA!F24</f>
        <v>0</v>
      </c>
      <c r="G24" s="349">
        <f>PIERNA!G24</f>
        <v>0</v>
      </c>
      <c r="H24" s="664">
        <f>PIERNA!H24</f>
        <v>0</v>
      </c>
      <c r="I24" s="540">
        <f>PIERNA!I24</f>
        <v>0</v>
      </c>
      <c r="J24" s="1154">
        <f>PIERNA!HC6</f>
        <v>0</v>
      </c>
      <c r="K24" s="1078"/>
      <c r="L24" s="1140"/>
      <c r="M24" s="1078"/>
      <c r="N24" s="1136"/>
      <c r="O24" s="1139"/>
      <c r="P24" s="762"/>
      <c r="Q24" s="463"/>
      <c r="R24" s="1134"/>
      <c r="S24" s="679">
        <f>Q24+M24+K24</f>
        <v>0</v>
      </c>
      <c r="T24" s="679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0">
        <f>PIERNA!HM5</f>
        <v>0</v>
      </c>
      <c r="C25" s="353">
        <f>PIERNA!HN5</f>
        <v>0</v>
      </c>
      <c r="D25" s="503">
        <f>PIERNA!HO5</f>
        <v>0</v>
      </c>
      <c r="E25" s="499">
        <f>PIERNA!E25</f>
        <v>0</v>
      </c>
      <c r="F25" s="652">
        <f>PIERNA!HQ5</f>
        <v>0</v>
      </c>
      <c r="G25" s="349">
        <f>PIERNA!HR5</f>
        <v>0</v>
      </c>
      <c r="H25" s="664">
        <f>PIERNA!HS5</f>
        <v>0</v>
      </c>
      <c r="I25" s="540">
        <f>PIERNA!I25</f>
        <v>0</v>
      </c>
      <c r="J25" s="1155">
        <f>PIERNA!HM6</f>
        <v>0</v>
      </c>
      <c r="K25" s="1078"/>
      <c r="L25" s="1140"/>
      <c r="M25" s="1078"/>
      <c r="N25" s="1144"/>
      <c r="O25" s="1139"/>
      <c r="P25" s="463"/>
      <c r="Q25" s="463"/>
      <c r="R25" s="1134"/>
      <c r="S25" s="679">
        <f t="shared" si="0"/>
        <v>0</v>
      </c>
      <c r="T25" s="679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88">
        <f>PIERNA!HW5</f>
        <v>0</v>
      </c>
      <c r="C26" s="256">
        <f>PIERNA!HX5</f>
        <v>0</v>
      </c>
      <c r="D26" s="503">
        <f>PIERNA!HY5</f>
        <v>0</v>
      </c>
      <c r="E26" s="499">
        <f>PIERNA!HZ5</f>
        <v>0</v>
      </c>
      <c r="F26" s="652">
        <f>PIERNA!IA5</f>
        <v>0</v>
      </c>
      <c r="G26" s="504">
        <f>PIERNA!IB5</f>
        <v>0</v>
      </c>
      <c r="H26" s="664">
        <f>PIERNA!IC5</f>
        <v>0</v>
      </c>
      <c r="I26" s="540">
        <f>PIERNA!I26</f>
        <v>0</v>
      </c>
      <c r="J26" s="1131">
        <f>PIERNA!HW6</f>
        <v>0</v>
      </c>
      <c r="K26" s="1078"/>
      <c r="L26" s="1140"/>
      <c r="M26" s="1078"/>
      <c r="N26" s="1134"/>
      <c r="O26" s="1139"/>
      <c r="P26" s="794"/>
      <c r="Q26" s="463"/>
      <c r="R26" s="1145"/>
      <c r="S26" s="679">
        <f>Q26+M26+K26</f>
        <v>0</v>
      </c>
      <c r="T26" s="679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3">
        <f>PIERNA!II5</f>
        <v>0</v>
      </c>
      <c r="E27" s="499">
        <f>PIERNA!IJ5</f>
        <v>0</v>
      </c>
      <c r="F27" s="652">
        <f>PIERNA!IK5</f>
        <v>0</v>
      </c>
      <c r="G27" s="504">
        <f>PIERNA!IL5</f>
        <v>0</v>
      </c>
      <c r="H27" s="664">
        <f>PIERNA!IM5</f>
        <v>0</v>
      </c>
      <c r="I27" s="540">
        <f>PIERNA!I27</f>
        <v>0</v>
      </c>
      <c r="J27" s="1131">
        <f>PIERNA!IG6</f>
        <v>0</v>
      </c>
      <c r="K27" s="354"/>
      <c r="L27" s="1140"/>
      <c r="M27" s="1078"/>
      <c r="N27" s="1136"/>
      <c r="O27" s="1139"/>
      <c r="P27" s="627"/>
      <c r="Q27" s="751"/>
      <c r="R27" s="1146"/>
      <c r="S27" s="679">
        <f>Q27+M27+K27+P27</f>
        <v>0</v>
      </c>
      <c r="T27" s="679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503">
        <f>PIERNA!IS5</f>
        <v>0</v>
      </c>
      <c r="E28" s="499">
        <f>PIERNA!IT5</f>
        <v>0</v>
      </c>
      <c r="F28" s="652">
        <f>PIERNA!IU5</f>
        <v>0</v>
      </c>
      <c r="G28" s="504">
        <f>PIERNA!IV5</f>
        <v>0</v>
      </c>
      <c r="H28" s="664">
        <f>PIERNA!IW5</f>
        <v>0</v>
      </c>
      <c r="I28" s="540">
        <f>PIERNA!I28</f>
        <v>0</v>
      </c>
      <c r="J28" s="1130">
        <f>PIERNA!IQ6</f>
        <v>0</v>
      </c>
      <c r="K28" s="897"/>
      <c r="L28" s="1140"/>
      <c r="M28" s="648"/>
      <c r="N28" s="1136"/>
      <c r="O28" s="1147"/>
      <c r="P28" s="463"/>
      <c r="Q28" s="463"/>
      <c r="R28" s="1145"/>
      <c r="S28" s="679">
        <f t="shared" si="0"/>
        <v>0</v>
      </c>
      <c r="T28" s="679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9">
        <f>PIERNA!JA5</f>
        <v>0</v>
      </c>
      <c r="C29" s="256">
        <f>PIERNA!JB5</f>
        <v>0</v>
      </c>
      <c r="D29" s="503">
        <f>PIERNA!JC5</f>
        <v>0</v>
      </c>
      <c r="E29" s="499">
        <f>PIERNA!JD5</f>
        <v>0</v>
      </c>
      <c r="F29" s="652">
        <f>PIERNA!JE5</f>
        <v>0</v>
      </c>
      <c r="G29" s="504">
        <f>PIERNA!JF5</f>
        <v>0</v>
      </c>
      <c r="H29" s="664">
        <f>PIERNA!JG5</f>
        <v>0</v>
      </c>
      <c r="I29" s="540">
        <f>PIERNA!I29</f>
        <v>0</v>
      </c>
      <c r="J29" s="1131">
        <f>PIERNA!JA6</f>
        <v>0</v>
      </c>
      <c r="K29" s="823"/>
      <c r="L29" s="1140"/>
      <c r="M29" s="1078"/>
      <c r="N29" s="1136"/>
      <c r="O29" s="1020"/>
      <c r="P29" s="463"/>
      <c r="Q29" s="751"/>
      <c r="R29" s="1146"/>
      <c r="S29" s="679">
        <f t="shared" si="0"/>
        <v>0</v>
      </c>
      <c r="T29" s="679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503">
        <f>PIERNA!JM5</f>
        <v>0</v>
      </c>
      <c r="E30" s="505">
        <f>PIERNA!JN5</f>
        <v>0</v>
      </c>
      <c r="F30" s="653">
        <f>PIERNA!JO5</f>
        <v>0</v>
      </c>
      <c r="G30" s="355">
        <f>PIERNA!JP5</f>
        <v>0</v>
      </c>
      <c r="H30" s="665">
        <f>PIERNA!JQ5</f>
        <v>0</v>
      </c>
      <c r="I30" s="540">
        <f>PIERNA!I30</f>
        <v>0</v>
      </c>
      <c r="J30" s="1153">
        <f>PIERNA!JK6</f>
        <v>0</v>
      </c>
      <c r="K30" s="354"/>
      <c r="L30" s="1140"/>
      <c r="M30" s="1078"/>
      <c r="N30" s="1145"/>
      <c r="O30" s="1020"/>
      <c r="P30" s="463"/>
      <c r="Q30" s="463"/>
      <c r="R30" s="1145"/>
      <c r="S30" s="679">
        <f>Q30+M30+K30</f>
        <v>0</v>
      </c>
      <c r="T30" s="679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8">
        <f>PIERNA!JV5</f>
        <v>0</v>
      </c>
      <c r="D31" s="503">
        <f>PIERNA!JW5</f>
        <v>0</v>
      </c>
      <c r="E31" s="505">
        <f>PIERNA!JX5</f>
        <v>0</v>
      </c>
      <c r="F31" s="653">
        <f>PIERNA!JY5</f>
        <v>0</v>
      </c>
      <c r="G31" s="355">
        <f>PIERNA!JZ5</f>
        <v>0</v>
      </c>
      <c r="H31" s="665">
        <f>PIERNA!KA5</f>
        <v>0</v>
      </c>
      <c r="I31" s="540">
        <f>PIERNA!I31</f>
        <v>0</v>
      </c>
      <c r="J31" s="1155">
        <f>PIERNA!JU6</f>
        <v>0</v>
      </c>
      <c r="K31" s="354"/>
      <c r="L31" s="1105"/>
      <c r="M31" s="1078"/>
      <c r="N31" s="1134"/>
      <c r="O31" s="1020"/>
      <c r="P31" s="463"/>
      <c r="Q31" s="751"/>
      <c r="R31" s="1145"/>
      <c r="S31" s="679">
        <f t="shared" si="0"/>
        <v>0</v>
      </c>
      <c r="T31" s="679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503">
        <f>PIERNA!KG5</f>
        <v>0</v>
      </c>
      <c r="E32" s="505">
        <f>PIERNA!KH5</f>
        <v>0</v>
      </c>
      <c r="F32" s="653">
        <f>PIERNA!KI5</f>
        <v>0</v>
      </c>
      <c r="G32" s="355">
        <f>PIERNA!KJ5</f>
        <v>0</v>
      </c>
      <c r="H32" s="665">
        <f>PIERNA!H32</f>
        <v>0</v>
      </c>
      <c r="I32" s="540">
        <f>PIERNA!I32</f>
        <v>0</v>
      </c>
      <c r="J32" s="1130">
        <f>PIERNA!KE6</f>
        <v>0</v>
      </c>
      <c r="K32" s="1157"/>
      <c r="L32" s="1148"/>
      <c r="M32" s="1078"/>
      <c r="N32" s="1134"/>
      <c r="O32" s="1020"/>
      <c r="P32" s="463"/>
      <c r="Q32" s="463"/>
      <c r="R32" s="1145"/>
      <c r="S32" s="679">
        <f>Q32+M32+K32+P32</f>
        <v>0</v>
      </c>
      <c r="T32" s="679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2">
        <f>PIERNA!KO5</f>
        <v>0</v>
      </c>
      <c r="C33" s="256">
        <f>PIERNA!KP5</f>
        <v>0</v>
      </c>
      <c r="D33" s="503">
        <f>PIERNA!KQ5</f>
        <v>0</v>
      </c>
      <c r="E33" s="505">
        <f>PIERNA!KR5</f>
        <v>0</v>
      </c>
      <c r="F33" s="654">
        <f>PIERNA!KS5</f>
        <v>0</v>
      </c>
      <c r="G33" s="506">
        <f>PIERNA!KT5</f>
        <v>0</v>
      </c>
      <c r="H33" s="665">
        <f>PIERNA!KU5</f>
        <v>0</v>
      </c>
      <c r="I33" s="541">
        <f>PIERNA!I33</f>
        <v>0</v>
      </c>
      <c r="J33" s="1130">
        <f>PIERNA!KO6</f>
        <v>0</v>
      </c>
      <c r="K33" s="897"/>
      <c r="L33" s="1140"/>
      <c r="M33" s="648"/>
      <c r="N33" s="1140"/>
      <c r="O33" s="1147"/>
      <c r="P33" s="463"/>
      <c r="Q33" s="751"/>
      <c r="R33" s="1145"/>
      <c r="S33" s="679">
        <f>Q33+M33+K33+P33</f>
        <v>0</v>
      </c>
      <c r="T33" s="679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50">
        <f>PIERNA!C34</f>
        <v>0</v>
      </c>
      <c r="D34" s="503">
        <f>PIERNA!D34</f>
        <v>0</v>
      </c>
      <c r="E34" s="505">
        <f>PIERNA!E34</f>
        <v>0</v>
      </c>
      <c r="F34" s="654">
        <f>PIERNA!F34</f>
        <v>0</v>
      </c>
      <c r="G34" s="506">
        <f>PIERNA!G34</f>
        <v>0</v>
      </c>
      <c r="H34" s="665">
        <f>PIERNA!H34</f>
        <v>0</v>
      </c>
      <c r="I34" s="540">
        <f>PIERNA!I34</f>
        <v>0</v>
      </c>
      <c r="J34" s="1156">
        <f>PIERNA!KY6</f>
        <v>0</v>
      </c>
      <c r="K34" s="823"/>
      <c r="L34" s="1140"/>
      <c r="M34" s="1094"/>
      <c r="N34" s="1145"/>
      <c r="O34" s="1149"/>
      <c r="P34" s="463"/>
      <c r="Q34" s="464"/>
      <c r="R34" s="1150"/>
      <c r="S34" s="679">
        <f>Q34+M34+K34+P34</f>
        <v>0</v>
      </c>
      <c r="T34" s="679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0">
        <f>PIERNA!C35</f>
        <v>0</v>
      </c>
      <c r="D35" s="503">
        <f>PIERNA!D35</f>
        <v>0</v>
      </c>
      <c r="E35" s="505">
        <f>PIERNA!E35</f>
        <v>0</v>
      </c>
      <c r="F35" s="654">
        <f>PIERNA!F35</f>
        <v>0</v>
      </c>
      <c r="G35" s="507">
        <f>PIERNA!G35</f>
        <v>0</v>
      </c>
      <c r="H35" s="665">
        <f>PIERNA!H35</f>
        <v>0</v>
      </c>
      <c r="I35" s="540">
        <f>PIERNA!I35</f>
        <v>0</v>
      </c>
      <c r="J35" s="1131">
        <f>PIERNA!LI6</f>
        <v>0</v>
      </c>
      <c r="K35" s="464"/>
      <c r="L35" s="1140"/>
      <c r="M35" s="1094"/>
      <c r="N35" s="1145"/>
      <c r="O35" s="1149"/>
      <c r="P35" s="463"/>
      <c r="Q35" s="354"/>
      <c r="R35" s="1145"/>
      <c r="S35" s="679">
        <f>Q35+M35+K35</f>
        <v>0</v>
      </c>
      <c r="T35" s="679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0">
        <f>PIERNA!C36</f>
        <v>0</v>
      </c>
      <c r="D36" s="503">
        <f>PIERNA!D36</f>
        <v>0</v>
      </c>
      <c r="E36" s="505">
        <f>PIERNA!E36</f>
        <v>0</v>
      </c>
      <c r="F36" s="654">
        <f>PIERNA!F36</f>
        <v>0</v>
      </c>
      <c r="G36" s="507">
        <f>PIERNA!G36</f>
        <v>0</v>
      </c>
      <c r="H36" s="665">
        <f>PIERNA!H36</f>
        <v>0</v>
      </c>
      <c r="I36" s="540">
        <f>PIERNA!I36</f>
        <v>0</v>
      </c>
      <c r="J36" s="1131">
        <f>PIERNA!LS6</f>
        <v>0</v>
      </c>
      <c r="K36" s="464"/>
      <c r="L36" s="1140"/>
      <c r="M36" s="1094"/>
      <c r="N36" s="1145"/>
      <c r="O36" s="1149"/>
      <c r="P36" s="463"/>
      <c r="Q36" s="354"/>
      <c r="R36" s="1134"/>
      <c r="S36" s="679">
        <f t="shared" ref="S36:S39" si="9">Q36+M36+K36</f>
        <v>0</v>
      </c>
      <c r="T36" s="679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0">
        <f>PIERNA!C37</f>
        <v>0</v>
      </c>
      <c r="D37" s="498">
        <f>PIERNA!D37</f>
        <v>0</v>
      </c>
      <c r="E37" s="499">
        <f>PIERNA!E37</f>
        <v>0</v>
      </c>
      <c r="F37" s="652">
        <f>PIERNA!F37</f>
        <v>0</v>
      </c>
      <c r="G37" s="349">
        <f>PIERNA!G37</f>
        <v>0</v>
      </c>
      <c r="H37" s="664">
        <f>PIERNA!H37</f>
        <v>0</v>
      </c>
      <c r="I37" s="540">
        <f>PIERNA!I37</f>
        <v>0</v>
      </c>
      <c r="J37" s="898" t="s">
        <v>242</v>
      </c>
      <c r="K37" s="794"/>
      <c r="L37" s="1140"/>
      <c r="M37" s="1078"/>
      <c r="N37" s="1134"/>
      <c r="O37" s="1149"/>
      <c r="P37" s="463"/>
      <c r="Q37" s="463"/>
      <c r="R37" s="1134"/>
      <c r="S37" s="679">
        <f>Q37+M37+K37</f>
        <v>0</v>
      </c>
      <c r="T37" s="6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0">
        <f>PIERNA!C38</f>
        <v>0</v>
      </c>
      <c r="D38" s="398">
        <f>PIERNA!D38</f>
        <v>0</v>
      </c>
      <c r="E38" s="499">
        <f>PIERNA!E38</f>
        <v>0</v>
      </c>
      <c r="F38" s="655">
        <f>PIERNA!F38</f>
        <v>0</v>
      </c>
      <c r="G38" s="349">
        <f>PIERNA!G38</f>
        <v>0</v>
      </c>
      <c r="H38" s="658">
        <f>PIERNA!H38</f>
        <v>0</v>
      </c>
      <c r="I38" s="540">
        <f>PIERNA!I38</f>
        <v>0</v>
      </c>
      <c r="J38" s="899" t="s">
        <v>243</v>
      </c>
      <c r="K38" s="354"/>
      <c r="L38" s="556"/>
      <c r="M38" s="353"/>
      <c r="N38" s="553"/>
      <c r="O38" s="721"/>
      <c r="P38" s="463"/>
      <c r="Q38" s="463"/>
      <c r="R38" s="554"/>
      <c r="S38" s="679">
        <f t="shared" si="9"/>
        <v>0</v>
      </c>
      <c r="T38" s="6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6">
        <f>PIERNA!F39</f>
        <v>0</v>
      </c>
      <c r="G39" s="97">
        <f>PIERNA!G39</f>
        <v>0</v>
      </c>
      <c r="H39" s="659">
        <f>PIERNA!H39</f>
        <v>0</v>
      </c>
      <c r="I39" s="102">
        <f>PIERNA!I39</f>
        <v>0</v>
      </c>
      <c r="J39" s="1130">
        <f>PIERNA!MW6</f>
        <v>0</v>
      </c>
      <c r="K39" s="795"/>
      <c r="L39" s="556"/>
      <c r="M39" s="353"/>
      <c r="N39" s="553"/>
      <c r="O39" s="721"/>
      <c r="P39" s="463"/>
      <c r="Q39" s="463"/>
      <c r="R39" s="554"/>
      <c r="S39" s="679">
        <f t="shared" si="9"/>
        <v>0</v>
      </c>
      <c r="T39" s="6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6">
        <f>PIERNA!F40</f>
        <v>0</v>
      </c>
      <c r="G40" s="97">
        <f>PIERNA!G40</f>
        <v>0</v>
      </c>
      <c r="H40" s="659">
        <f>PIERNA!H40</f>
        <v>0</v>
      </c>
      <c r="I40" s="102">
        <f>PIERNA!I40</f>
        <v>0</v>
      </c>
      <c r="J40" s="1132"/>
      <c r="K40" s="796"/>
      <c r="L40" s="552"/>
      <c r="M40" s="353"/>
      <c r="N40" s="553"/>
      <c r="O40" s="721"/>
      <c r="P40" s="463"/>
      <c r="Q40" s="463"/>
      <c r="R40" s="554"/>
      <c r="S40" s="679">
        <f>Q40+M40+K40+P40</f>
        <v>0</v>
      </c>
      <c r="T40" s="6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6">
        <f>PIERNA!F41</f>
        <v>0</v>
      </c>
      <c r="G41" s="97">
        <f>PIERNA!G41</f>
        <v>0</v>
      </c>
      <c r="H41" s="659">
        <f>PIERNA!H41</f>
        <v>0</v>
      </c>
      <c r="I41" s="102">
        <f>PIERNA!I41</f>
        <v>0</v>
      </c>
      <c r="J41" s="824" t="s">
        <v>180</v>
      </c>
      <c r="K41" s="354"/>
      <c r="L41" s="552"/>
      <c r="M41" s="353"/>
      <c r="N41" s="553"/>
      <c r="O41" s="721"/>
      <c r="P41" s="463"/>
      <c r="Q41" s="463"/>
      <c r="R41" s="554"/>
      <c r="S41" s="679">
        <f>Q41+M41+K41+P41</f>
        <v>0</v>
      </c>
      <c r="T41" s="6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1">
        <f>PIERNA!C42</f>
        <v>0</v>
      </c>
      <c r="D42" s="161">
        <f>PIERNA!D42</f>
        <v>0</v>
      </c>
      <c r="E42" s="130">
        <f>PIERNA!E42</f>
        <v>0</v>
      </c>
      <c r="F42" s="651">
        <f>PIERNA!F42</f>
        <v>0</v>
      </c>
      <c r="G42" s="97">
        <f>PIERNA!G42</f>
        <v>0</v>
      </c>
      <c r="H42" s="663">
        <f>PIERNA!H42</f>
        <v>0</v>
      </c>
      <c r="I42" s="102">
        <f>PIERNA!I42</f>
        <v>0</v>
      </c>
      <c r="J42" s="1133" t="s">
        <v>181</v>
      </c>
      <c r="K42" s="826"/>
      <c r="L42" s="827"/>
      <c r="M42" s="826"/>
      <c r="N42" s="828"/>
      <c r="O42" s="829"/>
      <c r="P42" s="830"/>
      <c r="Q42" s="825"/>
      <c r="R42" s="831"/>
      <c r="S42" s="679">
        <f t="shared" ref="S42:S59" si="10">Q42+M42+K42</f>
        <v>0</v>
      </c>
      <c r="T42" s="6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51">
        <f>PIERNA!F43</f>
        <v>0</v>
      </c>
      <c r="G43" s="97">
        <f>PIERNA!G43</f>
        <v>0</v>
      </c>
      <c r="H43" s="663">
        <f>PIERNA!H43</f>
        <v>0</v>
      </c>
      <c r="I43" s="102">
        <f>PIERNA!I43</f>
        <v>0</v>
      </c>
      <c r="J43" s="1076"/>
      <c r="K43" s="353"/>
      <c r="L43" s="552"/>
      <c r="M43" s="353"/>
      <c r="N43" s="553"/>
      <c r="O43" s="721"/>
      <c r="P43" s="463"/>
      <c r="Q43" s="463"/>
      <c r="R43" s="554"/>
      <c r="S43" s="679">
        <f t="shared" si="10"/>
        <v>0</v>
      </c>
      <c r="T43" s="679" t="e">
        <f>S43/H43+0.1</f>
        <v>#DIV/0!</v>
      </c>
    </row>
    <row r="44" spans="1:29" s="148" customFormat="1" ht="27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51">
        <f>PIERNA!F44</f>
        <v>0</v>
      </c>
      <c r="G44" s="97">
        <f>PIERNA!G44</f>
        <v>0</v>
      </c>
      <c r="H44" s="663">
        <f>PIERNA!H44</f>
        <v>0</v>
      </c>
      <c r="I44" s="102">
        <f>PIERNA!I44</f>
        <v>0</v>
      </c>
      <c r="J44" s="1276" t="s">
        <v>401</v>
      </c>
      <c r="K44" s="1275">
        <v>10440</v>
      </c>
      <c r="L44" s="1277" t="s">
        <v>451</v>
      </c>
      <c r="M44" s="353"/>
      <c r="N44" s="555"/>
      <c r="O44" s="721"/>
      <c r="P44" s="463"/>
      <c r="Q44" s="354"/>
      <c r="R44" s="554"/>
      <c r="S44" s="679">
        <f>Q44+M44+K44</f>
        <v>10440</v>
      </c>
      <c r="T44" s="6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51">
        <f>PIERNA!F45</f>
        <v>0</v>
      </c>
      <c r="G45" s="97">
        <f>PIERNA!G45</f>
        <v>0</v>
      </c>
      <c r="H45" s="663">
        <f>PIERNA!H45</f>
        <v>0</v>
      </c>
      <c r="I45" s="102">
        <f>PIERNA!I45</f>
        <v>0</v>
      </c>
      <c r="J45" s="1076"/>
      <c r="K45" s="353"/>
      <c r="L45" s="552"/>
      <c r="M45" s="353"/>
      <c r="N45" s="555"/>
      <c r="O45" s="721"/>
      <c r="P45" s="463"/>
      <c r="Q45" s="354"/>
      <c r="R45" s="554"/>
      <c r="S45" s="679">
        <f>Q45+M45+K45</f>
        <v>0</v>
      </c>
      <c r="T45" s="6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51">
        <f>PIERNA!F46</f>
        <v>0</v>
      </c>
      <c r="G46" s="97">
        <f>PIERNA!G46</f>
        <v>0</v>
      </c>
      <c r="H46" s="663">
        <f>PIERNA!H46</f>
        <v>0</v>
      </c>
      <c r="I46" s="102">
        <f>PIERNA!I46</f>
        <v>0</v>
      </c>
      <c r="J46" s="1076"/>
      <c r="K46" s="353"/>
      <c r="L46" s="552"/>
      <c r="M46" s="353"/>
      <c r="N46" s="555"/>
      <c r="O46" s="721"/>
      <c r="P46" s="463"/>
      <c r="Q46" s="354"/>
      <c r="R46" s="554"/>
      <c r="S46" s="679">
        <f>Q46+M46+K46</f>
        <v>0</v>
      </c>
      <c r="T46" s="6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51">
        <f>PIERNA!F47</f>
        <v>0</v>
      </c>
      <c r="G47" s="97">
        <f>PIERNA!G47</f>
        <v>0</v>
      </c>
      <c r="H47" s="663">
        <f>PIERNA!H47</f>
        <v>0</v>
      </c>
      <c r="I47" s="102">
        <f>PIERNA!I47</f>
        <v>0</v>
      </c>
      <c r="J47" s="1076"/>
      <c r="K47" s="353"/>
      <c r="L47" s="552"/>
      <c r="M47" s="609"/>
      <c r="N47" s="555"/>
      <c r="O47" s="722"/>
      <c r="P47" s="463"/>
      <c r="Q47" s="354"/>
      <c r="R47" s="554"/>
      <c r="S47" s="679">
        <f>Q47+M47+K47</f>
        <v>0</v>
      </c>
      <c r="T47" s="6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51">
        <f>PIERNA!F48</f>
        <v>0</v>
      </c>
      <c r="G48" s="97">
        <f>PIERNA!G48</f>
        <v>0</v>
      </c>
      <c r="H48" s="663">
        <f>PIERNA!H48</f>
        <v>0</v>
      </c>
      <c r="I48" s="102">
        <f>PIERNA!I48</f>
        <v>0</v>
      </c>
      <c r="J48" s="260"/>
      <c r="K48" s="353"/>
      <c r="L48" s="552"/>
      <c r="M48" s="610"/>
      <c r="N48" s="555"/>
      <c r="O48" s="721"/>
      <c r="P48" s="463"/>
      <c r="Q48" s="354"/>
      <c r="R48" s="554"/>
      <c r="S48" s="679">
        <f>Q48+M48+K48</f>
        <v>0</v>
      </c>
      <c r="T48" s="6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51">
        <f>PIERNA!F49</f>
        <v>0</v>
      </c>
      <c r="G49" s="97">
        <f>PIERNA!G49</f>
        <v>0</v>
      </c>
      <c r="H49" s="663">
        <f>PIERNA!H49</f>
        <v>0</v>
      </c>
      <c r="I49" s="102">
        <f>PIERNA!I49</f>
        <v>0</v>
      </c>
      <c r="J49" s="260"/>
      <c r="K49" s="353"/>
      <c r="L49" s="552"/>
      <c r="M49" s="610"/>
      <c r="N49" s="555"/>
      <c r="O49" s="721"/>
      <c r="P49" s="463"/>
      <c r="Q49" s="354"/>
      <c r="R49" s="554"/>
      <c r="S49" s="679">
        <f t="shared" ref="S49:S53" si="13">Q49+M49+K49</f>
        <v>0</v>
      </c>
      <c r="T49" s="6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51">
        <f>PIERNA!F50</f>
        <v>0</v>
      </c>
      <c r="G50" s="97">
        <f>PIERNA!G50</f>
        <v>0</v>
      </c>
      <c r="H50" s="663">
        <f>PIERNA!H50</f>
        <v>0</v>
      </c>
      <c r="I50" s="102">
        <f>PIERNA!I50</f>
        <v>0</v>
      </c>
      <c r="J50" s="260"/>
      <c r="K50" s="353"/>
      <c r="L50" s="552"/>
      <c r="M50" s="610"/>
      <c r="N50" s="555"/>
      <c r="O50" s="721"/>
      <c r="P50" s="463"/>
      <c r="Q50" s="354"/>
      <c r="R50" s="554"/>
      <c r="S50" s="679">
        <f t="shared" si="13"/>
        <v>0</v>
      </c>
      <c r="T50" s="6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51">
        <f>PIERNA!F51</f>
        <v>0</v>
      </c>
      <c r="G51" s="97">
        <f>PIERNA!G51</f>
        <v>0</v>
      </c>
      <c r="H51" s="663">
        <f>PIERNA!H51</f>
        <v>0</v>
      </c>
      <c r="I51" s="102">
        <f>PIERNA!I51</f>
        <v>0</v>
      </c>
      <c r="J51" s="260"/>
      <c r="K51" s="353"/>
      <c r="L51" s="552"/>
      <c r="M51" s="610"/>
      <c r="N51" s="555"/>
      <c r="O51" s="721"/>
      <c r="P51" s="628"/>
      <c r="Q51" s="354"/>
      <c r="R51" s="554"/>
      <c r="S51" s="679">
        <f t="shared" si="13"/>
        <v>0</v>
      </c>
      <c r="T51" s="6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51">
        <f>PIERNA!F52</f>
        <v>0</v>
      </c>
      <c r="G52" s="97">
        <f>PIERNA!G52</f>
        <v>0</v>
      </c>
      <c r="H52" s="663">
        <f>PIERNA!H52</f>
        <v>0</v>
      </c>
      <c r="I52" s="102">
        <f>PIERNA!I52</f>
        <v>0</v>
      </c>
      <c r="J52" s="260"/>
      <c r="K52" s="353"/>
      <c r="L52" s="552"/>
      <c r="M52" s="610"/>
      <c r="N52" s="555"/>
      <c r="O52" s="721"/>
      <c r="P52" s="463"/>
      <c r="Q52" s="354"/>
      <c r="R52" s="611"/>
      <c r="S52" s="679">
        <f t="shared" si="13"/>
        <v>0</v>
      </c>
      <c r="T52" s="6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51">
        <f>PIERNA!SL5</f>
        <v>0</v>
      </c>
      <c r="G53" s="97">
        <f>PIERNA!SM5</f>
        <v>0</v>
      </c>
      <c r="H53" s="663">
        <f>PIERNA!SN5</f>
        <v>0</v>
      </c>
      <c r="I53" s="102">
        <f>PIERNA!I53</f>
        <v>0</v>
      </c>
      <c r="J53" s="260"/>
      <c r="K53" s="353"/>
      <c r="L53" s="552"/>
      <c r="M53" s="610"/>
      <c r="N53" s="555"/>
      <c r="O53" s="721"/>
      <c r="P53" s="463"/>
      <c r="Q53" s="354"/>
      <c r="R53" s="611"/>
      <c r="S53" s="679">
        <f t="shared" si="13"/>
        <v>0</v>
      </c>
      <c r="T53" s="6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51">
        <f>PIERNA!F53</f>
        <v>0</v>
      </c>
      <c r="G54" s="97">
        <f>PIERNA!G53</f>
        <v>0</v>
      </c>
      <c r="H54" s="663">
        <f>PIERNA!H53</f>
        <v>0</v>
      </c>
      <c r="I54" s="102">
        <f>PIERNA!I54</f>
        <v>0</v>
      </c>
      <c r="J54" s="260"/>
      <c r="K54" s="353"/>
      <c r="L54" s="552"/>
      <c r="M54" s="610"/>
      <c r="N54" s="555"/>
      <c r="O54" s="721"/>
      <c r="P54" s="463"/>
      <c r="Q54" s="354"/>
      <c r="R54" s="611"/>
      <c r="S54" s="679">
        <f t="shared" si="10"/>
        <v>0</v>
      </c>
      <c r="T54" s="6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7">
        <f>PIERNA!TF5</f>
        <v>0</v>
      </c>
      <c r="G55" s="97">
        <f>PIERNA!TG5</f>
        <v>0</v>
      </c>
      <c r="H55" s="663">
        <f>PIERNA!TH5</f>
        <v>0</v>
      </c>
      <c r="I55" s="102">
        <f>PIERNA!I55</f>
        <v>0</v>
      </c>
      <c r="J55" s="260"/>
      <c r="K55" s="353"/>
      <c r="L55" s="552"/>
      <c r="M55" s="610"/>
      <c r="N55" s="555"/>
      <c r="O55" s="721"/>
      <c r="P55" s="463"/>
      <c r="Q55" s="354"/>
      <c r="R55" s="611"/>
      <c r="S55" s="679">
        <f t="shared" si="10"/>
        <v>0</v>
      </c>
      <c r="T55" s="6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51">
        <f>PIERNA!TP5</f>
        <v>0</v>
      </c>
      <c r="G56" s="97">
        <f>PIERNA!TQ5</f>
        <v>0</v>
      </c>
      <c r="H56" s="663">
        <f>PIERNA!TR5</f>
        <v>0</v>
      </c>
      <c r="I56" s="102">
        <f>PIERNA!I56</f>
        <v>0</v>
      </c>
      <c r="J56" s="260"/>
      <c r="K56" s="353"/>
      <c r="L56" s="552"/>
      <c r="M56" s="610"/>
      <c r="N56" s="555"/>
      <c r="O56" s="721"/>
      <c r="P56" s="463"/>
      <c r="Q56" s="354"/>
      <c r="R56" s="611"/>
      <c r="S56" s="679">
        <f t="shared" si="10"/>
        <v>0</v>
      </c>
      <c r="T56" s="6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51">
        <f>PIERNA!F57</f>
        <v>0</v>
      </c>
      <c r="G57" s="158">
        <f>PIERNA!G57</f>
        <v>0</v>
      </c>
      <c r="H57" s="663">
        <f>PIERNA!H57</f>
        <v>0</v>
      </c>
      <c r="I57" s="102">
        <f>PIERNA!I57</f>
        <v>0</v>
      </c>
      <c r="J57" s="260"/>
      <c r="K57" s="353"/>
      <c r="L57" s="552"/>
      <c r="M57" s="610"/>
      <c r="N57" s="555"/>
      <c r="O57" s="721"/>
      <c r="P57" s="463"/>
      <c r="Q57" s="354"/>
      <c r="R57" s="611"/>
      <c r="S57" s="679">
        <f t="shared" si="10"/>
        <v>0</v>
      </c>
      <c r="T57" s="6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51">
        <f>PIERNA!F58</f>
        <v>0</v>
      </c>
      <c r="G58" s="97">
        <f>PIERNA!G58</f>
        <v>0</v>
      </c>
      <c r="H58" s="663">
        <f>PIERNA!H58</f>
        <v>0</v>
      </c>
      <c r="I58" s="102">
        <f>PIERNA!I58</f>
        <v>0</v>
      </c>
      <c r="J58" s="260"/>
      <c r="K58" s="353"/>
      <c r="L58" s="552"/>
      <c r="M58" s="610"/>
      <c r="N58" s="555"/>
      <c r="O58" s="721"/>
      <c r="P58" s="463"/>
      <c r="Q58" s="354"/>
      <c r="R58" s="611"/>
      <c r="S58" s="679">
        <f t="shared" si="10"/>
        <v>0</v>
      </c>
      <c r="T58" s="6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51">
        <f>PIERNA!F59</f>
        <v>0</v>
      </c>
      <c r="G59" s="97">
        <f>PIERNA!G59</f>
        <v>0</v>
      </c>
      <c r="H59" s="663">
        <f>PIERNA!H59</f>
        <v>0</v>
      </c>
      <c r="I59" s="102">
        <f>PIERNA!I59</f>
        <v>0</v>
      </c>
      <c r="J59" s="260"/>
      <c r="K59" s="353"/>
      <c r="L59" s="552"/>
      <c r="M59" s="610"/>
      <c r="N59" s="555"/>
      <c r="O59" s="721"/>
      <c r="P59" s="463"/>
      <c r="Q59" s="354"/>
      <c r="R59" s="611"/>
      <c r="S59" s="679">
        <f t="shared" si="10"/>
        <v>0</v>
      </c>
      <c r="T59" s="6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51">
        <f>PIERNA!F60</f>
        <v>0</v>
      </c>
      <c r="G60" s="97">
        <f>PIERNA!G60</f>
        <v>0</v>
      </c>
      <c r="H60" s="663">
        <f>PIERNA!H60</f>
        <v>0</v>
      </c>
      <c r="I60" s="102">
        <f>PIERNA!I60</f>
        <v>0</v>
      </c>
      <c r="J60" s="260"/>
      <c r="K60" s="622"/>
      <c r="L60" s="599"/>
      <c r="M60" s="610"/>
      <c r="N60" s="555"/>
      <c r="O60" s="721"/>
      <c r="P60" s="463"/>
      <c r="Q60" s="354"/>
      <c r="R60" s="611"/>
      <c r="S60" s="679">
        <f>Q60+M60+L60</f>
        <v>0</v>
      </c>
      <c r="T60" s="6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51">
        <f>PIERNA!F61</f>
        <v>0</v>
      </c>
      <c r="G61" s="97">
        <f>PIERNA!G61</f>
        <v>0</v>
      </c>
      <c r="H61" s="663">
        <f>PIERNA!H61</f>
        <v>0</v>
      </c>
      <c r="I61" s="102">
        <f>PIERNA!I61</f>
        <v>0</v>
      </c>
      <c r="J61" s="260"/>
      <c r="K61" s="353"/>
      <c r="L61" s="552"/>
      <c r="M61" s="610"/>
      <c r="N61" s="555"/>
      <c r="O61" s="721"/>
      <c r="P61" s="463"/>
      <c r="Q61" s="354"/>
      <c r="R61" s="611"/>
      <c r="S61" s="679">
        <f t="shared" ref="S61:S71" si="14">Q61+M61+K61</f>
        <v>0</v>
      </c>
      <c r="T61" s="6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51">
        <f>PIERNA!F62</f>
        <v>0</v>
      </c>
      <c r="G62" s="156">
        <f>PIERNA!G62</f>
        <v>0</v>
      </c>
      <c r="H62" s="663">
        <f>PIERNA!H62</f>
        <v>0</v>
      </c>
      <c r="I62" s="102">
        <f>PIERNA!I62</f>
        <v>0</v>
      </c>
      <c r="J62" s="260"/>
      <c r="K62" s="353"/>
      <c r="L62" s="552"/>
      <c r="M62" s="610"/>
      <c r="N62" s="555"/>
      <c r="O62" s="721"/>
      <c r="P62" s="463"/>
      <c r="Q62" s="354"/>
      <c r="R62" s="611"/>
      <c r="S62" s="679">
        <f t="shared" si="14"/>
        <v>0</v>
      </c>
      <c r="T62" s="6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51">
        <f>PIERNA!F63</f>
        <v>0</v>
      </c>
      <c r="G63" s="156">
        <f>PIERNA!G63</f>
        <v>0</v>
      </c>
      <c r="H63" s="663">
        <f>PIERNA!H63</f>
        <v>0</v>
      </c>
      <c r="I63" s="102">
        <f>PIERNA!I63</f>
        <v>0</v>
      </c>
      <c r="J63" s="260"/>
      <c r="K63" s="353"/>
      <c r="L63" s="552"/>
      <c r="M63" s="610"/>
      <c r="N63" s="555"/>
      <c r="O63" s="721"/>
      <c r="P63" s="463"/>
      <c r="Q63" s="354"/>
      <c r="R63" s="611"/>
      <c r="S63" s="679">
        <f t="shared" si="14"/>
        <v>0</v>
      </c>
      <c r="T63" s="6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51">
        <f>PIERNA!F64</f>
        <v>0</v>
      </c>
      <c r="G64" s="156">
        <f>PIERNA!G64</f>
        <v>0</v>
      </c>
      <c r="H64" s="663">
        <f>PIERNA!H64</f>
        <v>0</v>
      </c>
      <c r="I64" s="102">
        <f>PIERNA!I64</f>
        <v>0</v>
      </c>
      <c r="J64" s="260"/>
      <c r="K64" s="353"/>
      <c r="L64" s="552"/>
      <c r="M64" s="610"/>
      <c r="N64" s="555"/>
      <c r="O64" s="721"/>
      <c r="P64" s="463"/>
      <c r="Q64" s="354"/>
      <c r="R64" s="611"/>
      <c r="S64" s="679">
        <f t="shared" si="14"/>
        <v>0</v>
      </c>
      <c r="T64" s="6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51">
        <f>PIERNA!F65</f>
        <v>0</v>
      </c>
      <c r="G65" s="156">
        <f>PIERNA!G65</f>
        <v>0</v>
      </c>
      <c r="H65" s="663">
        <f>PIERNA!H65</f>
        <v>0</v>
      </c>
      <c r="I65" s="102">
        <f>PIERNA!I65</f>
        <v>0</v>
      </c>
      <c r="J65" s="260"/>
      <c r="K65" s="353"/>
      <c r="L65" s="552"/>
      <c r="M65" s="610"/>
      <c r="N65" s="555"/>
      <c r="O65" s="721"/>
      <c r="P65" s="463"/>
      <c r="Q65" s="354"/>
      <c r="R65" s="611"/>
      <c r="S65" s="679">
        <f t="shared" si="14"/>
        <v>0</v>
      </c>
      <c r="T65" s="6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51">
        <f>PIERNA!F61</f>
        <v>0</v>
      </c>
      <c r="G66" s="156">
        <f>PIERNA!G61</f>
        <v>0</v>
      </c>
      <c r="H66" s="663">
        <f>PIERNA!H61</f>
        <v>0</v>
      </c>
      <c r="I66" s="102">
        <f>PIERNA!I66</f>
        <v>0</v>
      </c>
      <c r="J66" s="260"/>
      <c r="K66" s="353"/>
      <c r="L66" s="552"/>
      <c r="M66" s="610"/>
      <c r="N66" s="555"/>
      <c r="O66" s="721"/>
      <c r="P66" s="463"/>
      <c r="Q66" s="354"/>
      <c r="R66" s="611"/>
      <c r="S66" s="679">
        <f t="shared" si="14"/>
        <v>0</v>
      </c>
      <c r="T66" s="6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51">
        <f>PIERNA!F62</f>
        <v>0</v>
      </c>
      <c r="G67" s="156">
        <f>PIERNA!G62</f>
        <v>0</v>
      </c>
      <c r="H67" s="663">
        <f>PIERNA!H62</f>
        <v>0</v>
      </c>
      <c r="I67" s="102">
        <f>PIERNA!I67</f>
        <v>0</v>
      </c>
      <c r="J67" s="260"/>
      <c r="K67" s="353"/>
      <c r="L67" s="552"/>
      <c r="M67" s="610"/>
      <c r="N67" s="555"/>
      <c r="O67" s="721"/>
      <c r="P67" s="463"/>
      <c r="Q67" s="354"/>
      <c r="R67" s="611"/>
      <c r="S67" s="679">
        <f t="shared" si="14"/>
        <v>0</v>
      </c>
      <c r="T67" s="6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51">
        <f>PIERNA!F63</f>
        <v>0</v>
      </c>
      <c r="G68" s="156">
        <f>PIERNA!G63</f>
        <v>0</v>
      </c>
      <c r="H68" s="663">
        <f>PIERNA!H63</f>
        <v>0</v>
      </c>
      <c r="I68" s="102">
        <f>PIERNA!I68</f>
        <v>0</v>
      </c>
      <c r="J68" s="260"/>
      <c r="K68" s="353"/>
      <c r="L68" s="552"/>
      <c r="M68" s="610"/>
      <c r="N68" s="555"/>
      <c r="O68" s="721"/>
      <c r="P68" s="463"/>
      <c r="Q68" s="354"/>
      <c r="R68" s="611"/>
      <c r="S68" s="679">
        <f t="shared" si="14"/>
        <v>0</v>
      </c>
      <c r="T68" s="6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51">
        <f>PIERNA!F64</f>
        <v>0</v>
      </c>
      <c r="G69" s="156">
        <f>PIERNA!G64</f>
        <v>0</v>
      </c>
      <c r="H69" s="663">
        <f>PIERNA!H64</f>
        <v>0</v>
      </c>
      <c r="I69" s="102">
        <f>PIERNA!I69</f>
        <v>0</v>
      </c>
      <c r="J69" s="260"/>
      <c r="K69" s="353"/>
      <c r="L69" s="552"/>
      <c r="M69" s="610"/>
      <c r="N69" s="555"/>
      <c r="O69" s="721"/>
      <c r="P69" s="463"/>
      <c r="Q69" s="354"/>
      <c r="R69" s="611"/>
      <c r="S69" s="679">
        <f t="shared" si="14"/>
        <v>0</v>
      </c>
      <c r="T69" s="6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51">
        <f>PIERNA!F65</f>
        <v>0</v>
      </c>
      <c r="G70" s="156">
        <f>PIERNA!G65</f>
        <v>0</v>
      </c>
      <c r="H70" s="663">
        <f>PIERNA!H65</f>
        <v>0</v>
      </c>
      <c r="I70" s="102">
        <f>PIERNA!I70</f>
        <v>0</v>
      </c>
      <c r="J70" s="398"/>
      <c r="K70" s="353"/>
      <c r="L70" s="552"/>
      <c r="M70" s="610"/>
      <c r="N70" s="555"/>
      <c r="O70" s="721"/>
      <c r="P70" s="463"/>
      <c r="Q70" s="354"/>
      <c r="R70" s="611"/>
      <c r="S70" s="679">
        <f t="shared" si="14"/>
        <v>0</v>
      </c>
      <c r="T70" s="6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51">
        <f>PIERNA!F66</f>
        <v>0</v>
      </c>
      <c r="G71" s="156">
        <f>PIERNA!G66</f>
        <v>0</v>
      </c>
      <c r="H71" s="663">
        <f>PIERNA!H66</f>
        <v>0</v>
      </c>
      <c r="I71" s="102">
        <f>PIERNA!I71</f>
        <v>0</v>
      </c>
      <c r="J71" s="398"/>
      <c r="K71" s="353"/>
      <c r="L71" s="552"/>
      <c r="M71" s="610"/>
      <c r="N71" s="555"/>
      <c r="O71" s="721"/>
      <c r="P71" s="463"/>
      <c r="Q71" s="354"/>
      <c r="R71" s="611"/>
      <c r="S71" s="679">
        <f t="shared" si="14"/>
        <v>0</v>
      </c>
      <c r="T71" s="6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51">
        <f>PIERNA!F67</f>
        <v>0</v>
      </c>
      <c r="G72" s="156">
        <f>PIERNA!G67</f>
        <v>0</v>
      </c>
      <c r="H72" s="663">
        <f>PIERNA!H67</f>
        <v>0</v>
      </c>
      <c r="I72" s="102">
        <f>PIERNA!I72</f>
        <v>0</v>
      </c>
      <c r="J72" s="398"/>
      <c r="K72" s="353"/>
      <c r="L72" s="552"/>
      <c r="M72" s="610"/>
      <c r="N72" s="555"/>
      <c r="O72" s="721"/>
      <c r="P72" s="463"/>
      <c r="Q72" s="354"/>
      <c r="R72" s="611"/>
      <c r="S72" s="679">
        <f t="shared" ref="S72:S97" si="15">Q72+M72+K72</f>
        <v>0</v>
      </c>
      <c r="T72" s="6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51">
        <f>PIERNA!F68</f>
        <v>0</v>
      </c>
      <c r="G73" s="156">
        <f>PIERNA!G68</f>
        <v>0</v>
      </c>
      <c r="H73" s="663">
        <f>PIERNA!H68</f>
        <v>0</v>
      </c>
      <c r="I73" s="102">
        <f>PIERNA!I73</f>
        <v>0</v>
      </c>
      <c r="J73" s="398"/>
      <c r="K73" s="353"/>
      <c r="L73" s="552"/>
      <c r="M73" s="610"/>
      <c r="N73" s="555"/>
      <c r="O73" s="721"/>
      <c r="P73" s="463"/>
      <c r="Q73" s="354"/>
      <c r="R73" s="611"/>
      <c r="S73" s="679">
        <f t="shared" si="15"/>
        <v>0</v>
      </c>
      <c r="T73" s="6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51">
        <f>PIERNA!F69</f>
        <v>0</v>
      </c>
      <c r="G74" s="156">
        <f>PIERNA!G69</f>
        <v>0</v>
      </c>
      <c r="H74" s="663">
        <f>PIERNA!H69</f>
        <v>0</v>
      </c>
      <c r="I74" s="102">
        <f>PIERNA!I74</f>
        <v>0</v>
      </c>
      <c r="J74" s="398"/>
      <c r="K74" s="353"/>
      <c r="L74" s="552"/>
      <c r="M74" s="610"/>
      <c r="N74" s="555"/>
      <c r="O74" s="721"/>
      <c r="P74" s="463"/>
      <c r="Q74" s="354"/>
      <c r="R74" s="611"/>
      <c r="S74" s="679">
        <f t="shared" si="15"/>
        <v>0</v>
      </c>
      <c r="T74" s="6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51">
        <f>PIERNA!F70</f>
        <v>0</v>
      </c>
      <c r="G75" s="156">
        <f>PIERNA!G70</f>
        <v>0</v>
      </c>
      <c r="H75" s="663">
        <f>PIERNA!H70</f>
        <v>0</v>
      </c>
      <c r="I75" s="102">
        <f>PIERNA!I75</f>
        <v>0</v>
      </c>
      <c r="J75" s="398"/>
      <c r="K75" s="353"/>
      <c r="L75" s="552"/>
      <c r="M75" s="610"/>
      <c r="N75" s="555"/>
      <c r="O75" s="721"/>
      <c r="P75" s="463"/>
      <c r="Q75" s="354"/>
      <c r="R75" s="611"/>
      <c r="S75" s="679">
        <f t="shared" si="15"/>
        <v>0</v>
      </c>
      <c r="T75" s="6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51">
        <f>PIERNA!F71</f>
        <v>0</v>
      </c>
      <c r="G76" s="156">
        <f>PIERNA!G71</f>
        <v>0</v>
      </c>
      <c r="H76" s="663">
        <f>PIERNA!H71</f>
        <v>0</v>
      </c>
      <c r="I76" s="102">
        <f>PIERNA!I76</f>
        <v>0</v>
      </c>
      <c r="J76" s="398"/>
      <c r="K76" s="353"/>
      <c r="L76" s="552"/>
      <c r="M76" s="610"/>
      <c r="N76" s="555"/>
      <c r="O76" s="721"/>
      <c r="P76" s="463"/>
      <c r="Q76" s="354"/>
      <c r="R76" s="611"/>
      <c r="S76" s="679">
        <f t="shared" si="15"/>
        <v>0</v>
      </c>
      <c r="T76" s="6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51">
        <f>PIERNA!F72</f>
        <v>0</v>
      </c>
      <c r="G77" s="156">
        <f>PIERNA!G72</f>
        <v>0</v>
      </c>
      <c r="H77" s="663">
        <f>PIERNA!H72</f>
        <v>0</v>
      </c>
      <c r="I77" s="102">
        <f>PIERNA!I77</f>
        <v>0</v>
      </c>
      <c r="J77" s="398"/>
      <c r="K77" s="353"/>
      <c r="L77" s="552"/>
      <c r="M77" s="610"/>
      <c r="N77" s="555"/>
      <c r="O77" s="721"/>
      <c r="P77" s="463"/>
      <c r="Q77" s="354"/>
      <c r="R77" s="611"/>
      <c r="S77" s="679">
        <f t="shared" si="15"/>
        <v>0</v>
      </c>
      <c r="T77" s="6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51">
        <f>PIERNA!F73</f>
        <v>0</v>
      </c>
      <c r="G78" s="156">
        <f>PIERNA!G73</f>
        <v>0</v>
      </c>
      <c r="H78" s="663">
        <f>PIERNA!H73</f>
        <v>0</v>
      </c>
      <c r="I78" s="102">
        <f>PIERNA!I78</f>
        <v>0</v>
      </c>
      <c r="J78" s="398"/>
      <c r="K78" s="353"/>
      <c r="L78" s="552"/>
      <c r="M78" s="610"/>
      <c r="N78" s="555"/>
      <c r="O78" s="721"/>
      <c r="P78" s="463"/>
      <c r="Q78" s="354"/>
      <c r="R78" s="611"/>
      <c r="S78" s="679">
        <f t="shared" si="15"/>
        <v>0</v>
      </c>
      <c r="T78" s="6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51">
        <f>PIERNA!F74</f>
        <v>0</v>
      </c>
      <c r="G79" s="156">
        <f>PIERNA!G74</f>
        <v>0</v>
      </c>
      <c r="H79" s="663">
        <f>PIERNA!H74</f>
        <v>0</v>
      </c>
      <c r="I79" s="102">
        <f>PIERNA!I79</f>
        <v>0</v>
      </c>
      <c r="J79" s="398"/>
      <c r="K79" s="353"/>
      <c r="L79" s="552"/>
      <c r="M79" s="610"/>
      <c r="N79" s="555"/>
      <c r="O79" s="721"/>
      <c r="P79" s="463"/>
      <c r="Q79" s="354"/>
      <c r="R79" s="611"/>
      <c r="S79" s="679">
        <f t="shared" si="15"/>
        <v>0</v>
      </c>
      <c r="T79" s="6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51">
        <f>PIERNA!F75</f>
        <v>0</v>
      </c>
      <c r="G80" s="156">
        <f>PIERNA!G75</f>
        <v>0</v>
      </c>
      <c r="H80" s="663">
        <f>PIERNA!H75</f>
        <v>0</v>
      </c>
      <c r="I80" s="102">
        <f>PIERNA!I80</f>
        <v>0</v>
      </c>
      <c r="J80" s="398"/>
      <c r="K80" s="353"/>
      <c r="L80" s="552"/>
      <c r="M80" s="610"/>
      <c r="N80" s="555"/>
      <c r="O80" s="721"/>
      <c r="P80" s="463"/>
      <c r="Q80" s="354"/>
      <c r="R80" s="611"/>
      <c r="S80" s="679">
        <f t="shared" si="15"/>
        <v>0</v>
      </c>
      <c r="T80" s="6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51">
        <f>PIERNA!F76</f>
        <v>0</v>
      </c>
      <c r="G81" s="156">
        <f>PIERNA!G76</f>
        <v>0</v>
      </c>
      <c r="H81" s="663">
        <f>PIERNA!H76</f>
        <v>0</v>
      </c>
      <c r="I81" s="102">
        <f>PIERNA!I81</f>
        <v>0</v>
      </c>
      <c r="J81" s="398"/>
      <c r="K81" s="353"/>
      <c r="L81" s="552"/>
      <c r="M81" s="610"/>
      <c r="N81" s="555"/>
      <c r="O81" s="721"/>
      <c r="P81" s="463"/>
      <c r="Q81" s="354"/>
      <c r="R81" s="611"/>
      <c r="S81" s="679">
        <f t="shared" si="15"/>
        <v>0</v>
      </c>
      <c r="T81" s="6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51">
        <f>PIERNA!F77</f>
        <v>0</v>
      </c>
      <c r="G82" s="156">
        <f>PIERNA!G77</f>
        <v>0</v>
      </c>
      <c r="H82" s="663">
        <f>PIERNA!H77</f>
        <v>0</v>
      </c>
      <c r="I82" s="102">
        <f>PIERNA!I82</f>
        <v>0</v>
      </c>
      <c r="J82" s="398"/>
      <c r="K82" s="353"/>
      <c r="L82" s="552"/>
      <c r="M82" s="610"/>
      <c r="N82" s="555"/>
      <c r="O82" s="721"/>
      <c r="P82" s="463"/>
      <c r="Q82" s="354"/>
      <c r="R82" s="611"/>
      <c r="S82" s="679">
        <f t="shared" si="15"/>
        <v>0</v>
      </c>
      <c r="T82" s="6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51">
        <f>PIERNA!F78</f>
        <v>0</v>
      </c>
      <c r="G83" s="156">
        <f>PIERNA!G78</f>
        <v>0</v>
      </c>
      <c r="H83" s="663">
        <f>PIERNA!H78</f>
        <v>0</v>
      </c>
      <c r="I83" s="102">
        <f>PIERNA!I83</f>
        <v>0</v>
      </c>
      <c r="J83" s="398"/>
      <c r="K83" s="353"/>
      <c r="L83" s="552"/>
      <c r="M83" s="610"/>
      <c r="N83" s="555"/>
      <c r="O83" s="721"/>
      <c r="P83" s="463"/>
      <c r="Q83" s="354"/>
      <c r="R83" s="611"/>
      <c r="S83" s="679">
        <f t="shared" si="15"/>
        <v>0</v>
      </c>
      <c r="T83" s="6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51">
        <f>PIERNA!F79</f>
        <v>0</v>
      </c>
      <c r="G84" s="156">
        <f>PIERNA!G79</f>
        <v>0</v>
      </c>
      <c r="H84" s="663">
        <f>PIERNA!H79</f>
        <v>0</v>
      </c>
      <c r="I84" s="102">
        <f>PIERNA!I84</f>
        <v>0</v>
      </c>
      <c r="J84" s="398"/>
      <c r="K84" s="353"/>
      <c r="L84" s="552"/>
      <c r="M84" s="610"/>
      <c r="N84" s="555"/>
      <c r="O84" s="721"/>
      <c r="P84" s="463"/>
      <c r="Q84" s="354"/>
      <c r="R84" s="611"/>
      <c r="S84" s="679">
        <f t="shared" si="15"/>
        <v>0</v>
      </c>
      <c r="T84" s="6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51">
        <f>PIERNA!F80</f>
        <v>0</v>
      </c>
      <c r="G85" s="156">
        <f>PIERNA!G80</f>
        <v>0</v>
      </c>
      <c r="H85" s="663">
        <f>PIERNA!H80</f>
        <v>0</v>
      </c>
      <c r="I85" s="102">
        <f>PIERNA!I85</f>
        <v>0</v>
      </c>
      <c r="J85" s="398"/>
      <c r="K85" s="353"/>
      <c r="L85" s="552"/>
      <c r="M85" s="610"/>
      <c r="N85" s="555"/>
      <c r="O85" s="721"/>
      <c r="P85" s="463"/>
      <c r="Q85" s="354"/>
      <c r="R85" s="611"/>
      <c r="S85" s="679">
        <f t="shared" si="15"/>
        <v>0</v>
      </c>
      <c r="T85" s="6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51">
        <f>PIERNA!F81</f>
        <v>0</v>
      </c>
      <c r="G86" s="156">
        <f>PIERNA!G81</f>
        <v>0</v>
      </c>
      <c r="H86" s="663">
        <f>PIERNA!H81</f>
        <v>0</v>
      </c>
      <c r="I86" s="102">
        <f>PIERNA!I86</f>
        <v>0</v>
      </c>
      <c r="J86" s="398"/>
      <c r="K86" s="353"/>
      <c r="L86" s="552"/>
      <c r="M86" s="610"/>
      <c r="N86" s="555"/>
      <c r="O86" s="721"/>
      <c r="P86" s="463"/>
      <c r="Q86" s="354"/>
      <c r="R86" s="611"/>
      <c r="S86" s="679">
        <f t="shared" si="15"/>
        <v>0</v>
      </c>
      <c r="T86" s="6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51">
        <f>PIERNA!F82</f>
        <v>0</v>
      </c>
      <c r="G87" s="156">
        <f>PIERNA!G82</f>
        <v>0</v>
      </c>
      <c r="H87" s="663">
        <f>PIERNA!H82</f>
        <v>0</v>
      </c>
      <c r="I87" s="102">
        <f>PIERNA!I87</f>
        <v>0</v>
      </c>
      <c r="J87" s="398"/>
      <c r="K87" s="353"/>
      <c r="L87" s="552"/>
      <c r="M87" s="610"/>
      <c r="N87" s="555"/>
      <c r="O87" s="721"/>
      <c r="P87" s="463"/>
      <c r="Q87" s="354"/>
      <c r="R87" s="611"/>
      <c r="S87" s="679">
        <f t="shared" si="15"/>
        <v>0</v>
      </c>
      <c r="T87" s="6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51">
        <f>PIERNA!F83</f>
        <v>0</v>
      </c>
      <c r="G88" s="156">
        <f>PIERNA!G83</f>
        <v>0</v>
      </c>
      <c r="H88" s="663">
        <f>PIERNA!H83</f>
        <v>0</v>
      </c>
      <c r="I88" s="102">
        <f>PIERNA!I88</f>
        <v>0</v>
      </c>
      <c r="J88" s="398"/>
      <c r="K88" s="353"/>
      <c r="L88" s="552"/>
      <c r="M88" s="610"/>
      <c r="N88" s="555"/>
      <c r="O88" s="721"/>
      <c r="P88" s="463"/>
      <c r="Q88" s="354"/>
      <c r="R88" s="611"/>
      <c r="S88" s="679">
        <f t="shared" si="15"/>
        <v>0</v>
      </c>
      <c r="T88" s="6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51">
        <f>PIERNA!F84</f>
        <v>0</v>
      </c>
      <c r="G89" s="156">
        <f>PIERNA!G84</f>
        <v>0</v>
      </c>
      <c r="H89" s="663">
        <f>PIERNA!H84</f>
        <v>0</v>
      </c>
      <c r="I89" s="102">
        <f>PIERNA!I89</f>
        <v>0</v>
      </c>
      <c r="J89" s="398"/>
      <c r="K89" s="353"/>
      <c r="L89" s="552"/>
      <c r="M89" s="610"/>
      <c r="N89" s="555"/>
      <c r="O89" s="721"/>
      <c r="P89" s="463"/>
      <c r="Q89" s="354"/>
      <c r="R89" s="611"/>
      <c r="S89" s="679">
        <f t="shared" si="15"/>
        <v>0</v>
      </c>
      <c r="T89" s="6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51">
        <f>PIERNA!F85</f>
        <v>0</v>
      </c>
      <c r="G90" s="156">
        <f>PIERNA!G85</f>
        <v>0</v>
      </c>
      <c r="H90" s="663">
        <f>PIERNA!H85</f>
        <v>0</v>
      </c>
      <c r="I90" s="102">
        <f>PIERNA!I90</f>
        <v>0</v>
      </c>
      <c r="J90" s="398"/>
      <c r="K90" s="353"/>
      <c r="L90" s="552"/>
      <c r="M90" s="610"/>
      <c r="N90" s="555"/>
      <c r="O90" s="721"/>
      <c r="P90" s="463"/>
      <c r="Q90" s="354"/>
      <c r="R90" s="611"/>
      <c r="S90" s="679">
        <f t="shared" si="15"/>
        <v>0</v>
      </c>
      <c r="T90" s="6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51">
        <f>PIERNA!F86</f>
        <v>0</v>
      </c>
      <c r="G91" s="156">
        <f>PIERNA!G86</f>
        <v>0</v>
      </c>
      <c r="H91" s="663">
        <f>PIERNA!H86</f>
        <v>0</v>
      </c>
      <c r="I91" s="102">
        <f>PIERNA!I91</f>
        <v>0</v>
      </c>
      <c r="J91" s="398"/>
      <c r="K91" s="353"/>
      <c r="L91" s="552"/>
      <c r="M91" s="610"/>
      <c r="N91" s="555"/>
      <c r="O91" s="721"/>
      <c r="P91" s="463"/>
      <c r="Q91" s="354"/>
      <c r="R91" s="611"/>
      <c r="S91" s="679">
        <f t="shared" si="15"/>
        <v>0</v>
      </c>
      <c r="T91" s="6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51">
        <f>PIERNA!F87</f>
        <v>0</v>
      </c>
      <c r="G92" s="156">
        <f>PIERNA!G87</f>
        <v>0</v>
      </c>
      <c r="H92" s="663">
        <f>PIERNA!H87</f>
        <v>0</v>
      </c>
      <c r="I92" s="102">
        <f>PIERNA!I92</f>
        <v>0</v>
      </c>
      <c r="J92" s="398"/>
      <c r="K92" s="353"/>
      <c r="L92" s="552"/>
      <c r="M92" s="610"/>
      <c r="N92" s="555"/>
      <c r="O92" s="721"/>
      <c r="P92" s="463"/>
      <c r="Q92" s="354"/>
      <c r="R92" s="611"/>
      <c r="S92" s="679">
        <f t="shared" si="15"/>
        <v>0</v>
      </c>
      <c r="T92" s="6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51">
        <f>PIERNA!F88</f>
        <v>0</v>
      </c>
      <c r="G93" s="156">
        <f>PIERNA!G88</f>
        <v>0</v>
      </c>
      <c r="H93" s="663">
        <f>PIERNA!H88</f>
        <v>0</v>
      </c>
      <c r="I93" s="102">
        <f>PIERNA!I93</f>
        <v>0</v>
      </c>
      <c r="J93" s="398"/>
      <c r="K93" s="353"/>
      <c r="L93" s="552"/>
      <c r="M93" s="610"/>
      <c r="N93" s="555"/>
      <c r="O93" s="721"/>
      <c r="P93" s="463"/>
      <c r="Q93" s="354"/>
      <c r="R93" s="611"/>
      <c r="S93" s="679">
        <f t="shared" si="15"/>
        <v>0</v>
      </c>
      <c r="T93" s="6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51"/>
      <c r="G94" s="156"/>
      <c r="H94" s="663"/>
      <c r="I94" s="102">
        <f>PIERNA!I94</f>
        <v>0</v>
      </c>
      <c r="J94" s="260"/>
      <c r="K94" s="623"/>
      <c r="L94" s="552"/>
      <c r="M94" s="610"/>
      <c r="N94" s="555"/>
      <c r="O94" s="721"/>
      <c r="P94" s="463"/>
      <c r="Q94" s="354"/>
      <c r="R94" s="611"/>
      <c r="S94" s="679">
        <f t="shared" si="15"/>
        <v>0</v>
      </c>
      <c r="T94" s="6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51"/>
      <c r="G95" s="156"/>
      <c r="H95" s="663"/>
      <c r="I95" s="102">
        <f>PIERNA!I95</f>
        <v>0</v>
      </c>
      <c r="J95" s="398"/>
      <c r="K95" s="353"/>
      <c r="L95" s="552"/>
      <c r="M95" s="353"/>
      <c r="N95" s="555"/>
      <c r="O95" s="721"/>
      <c r="P95" s="463"/>
      <c r="Q95" s="354"/>
      <c r="R95" s="611"/>
      <c r="S95" s="679">
        <f t="shared" si="15"/>
        <v>0</v>
      </c>
      <c r="T95" s="6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51"/>
      <c r="G96" s="156"/>
      <c r="H96" s="663"/>
      <c r="I96" s="102"/>
      <c r="J96" s="398"/>
      <c r="K96" s="353"/>
      <c r="L96" s="552"/>
      <c r="M96" s="353"/>
      <c r="N96" s="555"/>
      <c r="O96" s="721"/>
      <c r="P96" s="463"/>
      <c r="Q96" s="354"/>
      <c r="R96" s="611"/>
      <c r="S96" s="679">
        <f t="shared" si="15"/>
        <v>0</v>
      </c>
      <c r="T96" s="6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51"/>
      <c r="G97" s="156"/>
      <c r="H97" s="663"/>
      <c r="I97" s="102"/>
      <c r="J97" s="398"/>
      <c r="K97" s="353"/>
      <c r="L97" s="552"/>
      <c r="M97" s="353"/>
      <c r="N97" s="555"/>
      <c r="O97" s="723"/>
      <c r="P97" s="462"/>
      <c r="Q97" s="462"/>
      <c r="R97" s="551"/>
      <c r="S97" s="679">
        <f t="shared" si="15"/>
        <v>0</v>
      </c>
      <c r="T97" s="6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51"/>
      <c r="G98" s="156"/>
      <c r="H98" s="663"/>
      <c r="I98" s="102"/>
      <c r="J98" s="740"/>
      <c r="K98" s="741"/>
      <c r="L98" s="742"/>
      <c r="M98" s="741"/>
      <c r="N98" s="743"/>
      <c r="O98" s="724"/>
      <c r="P98" s="744"/>
      <c r="Q98" s="744"/>
      <c r="R98" s="708"/>
      <c r="S98" s="679"/>
      <c r="T98" s="680"/>
    </row>
    <row r="99" spans="1:24" s="148" customFormat="1" ht="38.25" customHeight="1" x14ac:dyDescent="0.3">
      <c r="A99" s="707">
        <v>61</v>
      </c>
      <c r="B99" s="1015" t="s">
        <v>101</v>
      </c>
      <c r="C99" s="1016" t="s">
        <v>71</v>
      </c>
      <c r="D99" s="1017"/>
      <c r="E99" s="1018">
        <v>45203</v>
      </c>
      <c r="F99" s="1019">
        <v>317.8</v>
      </c>
      <c r="G99" s="1020">
        <v>18</v>
      </c>
      <c r="H99" s="1021">
        <v>317.8</v>
      </c>
      <c r="I99" s="618">
        <f t="shared" ref="I99:I115" si="18">H99-F99</f>
        <v>0</v>
      </c>
      <c r="J99" s="1077"/>
      <c r="K99" s="1078"/>
      <c r="L99" s="1079"/>
      <c r="M99" s="1078"/>
      <c r="N99" s="1080"/>
      <c r="O99" s="1081" t="s">
        <v>423</v>
      </c>
      <c r="P99" s="1082"/>
      <c r="Q99" s="739">
        <v>23835</v>
      </c>
      <c r="R99" s="1083" t="s">
        <v>442</v>
      </c>
      <c r="S99" s="679">
        <f t="shared" ref="S99:S100" si="19">Q99+M99+K99</f>
        <v>23835</v>
      </c>
      <c r="T99" s="680">
        <f t="shared" ref="T99:T100" si="20">S99/H99</f>
        <v>75</v>
      </c>
    </row>
    <row r="100" spans="1:24" s="148" customFormat="1" ht="40.5" customHeight="1" x14ac:dyDescent="0.3">
      <c r="A100" s="707">
        <v>62</v>
      </c>
      <c r="B100" s="1254" t="s">
        <v>424</v>
      </c>
      <c r="C100" s="1022" t="s">
        <v>425</v>
      </c>
      <c r="D100" s="1023"/>
      <c r="E100" s="1024">
        <v>45203</v>
      </c>
      <c r="F100" s="1025">
        <v>2002.14</v>
      </c>
      <c r="G100" s="1002">
        <v>441</v>
      </c>
      <c r="H100" s="1025">
        <v>2002.14</v>
      </c>
      <c r="I100" s="588">
        <f t="shared" si="18"/>
        <v>0</v>
      </c>
      <c r="J100" s="1022"/>
      <c r="K100" s="1078"/>
      <c r="L100" s="1084"/>
      <c r="M100" s="1078"/>
      <c r="N100" s="1037"/>
      <c r="O100" s="1085" t="s">
        <v>447</v>
      </c>
      <c r="P100" s="626"/>
      <c r="Q100" s="739">
        <v>80085.600000000006</v>
      </c>
      <c r="R100" s="1140" t="s">
        <v>448</v>
      </c>
      <c r="S100" s="679">
        <f t="shared" si="19"/>
        <v>80085.600000000006</v>
      </c>
      <c r="T100" s="680">
        <f t="shared" si="20"/>
        <v>40</v>
      </c>
      <c r="X100" s="682">
        <f>SUM(X59:X99)</f>
        <v>0</v>
      </c>
    </row>
    <row r="101" spans="1:24" s="148" customFormat="1" ht="31.5" customHeight="1" x14ac:dyDescent="0.3">
      <c r="A101" s="707">
        <v>63</v>
      </c>
      <c r="B101" s="1055" t="s">
        <v>231</v>
      </c>
      <c r="C101" s="1016" t="s">
        <v>81</v>
      </c>
      <c r="D101" s="1017"/>
      <c r="E101" s="1018">
        <v>45204</v>
      </c>
      <c r="F101" s="1019">
        <v>3703.9</v>
      </c>
      <c r="G101" s="1020">
        <v>4</v>
      </c>
      <c r="H101" s="1021">
        <v>3703.9</v>
      </c>
      <c r="I101" s="618">
        <f t="shared" si="18"/>
        <v>0</v>
      </c>
      <c r="J101" s="1077"/>
      <c r="K101" s="1078"/>
      <c r="L101" s="1079"/>
      <c r="M101" s="1078"/>
      <c r="N101" s="1080"/>
      <c r="O101" s="1108" t="s">
        <v>426</v>
      </c>
      <c r="P101" s="1082"/>
      <c r="Q101" s="739">
        <v>92597.5</v>
      </c>
      <c r="R101" s="1083" t="s">
        <v>456</v>
      </c>
      <c r="S101" s="679">
        <f t="shared" ref="S101" si="21">Q101+M101+K101</f>
        <v>92597.5</v>
      </c>
      <c r="T101" s="680">
        <f t="shared" ref="T101" si="22">S101/H101</f>
        <v>25</v>
      </c>
    </row>
    <row r="102" spans="1:24" s="148" customFormat="1" ht="31.5" customHeight="1" thickBot="1" x14ac:dyDescent="0.35">
      <c r="A102" s="707">
        <v>64</v>
      </c>
      <c r="B102" s="1026" t="s">
        <v>428</v>
      </c>
      <c r="C102" s="1016" t="s">
        <v>429</v>
      </c>
      <c r="D102" s="1017"/>
      <c r="E102" s="1027">
        <v>45206</v>
      </c>
      <c r="F102" s="1019">
        <v>2777.55</v>
      </c>
      <c r="G102" s="1020">
        <v>105</v>
      </c>
      <c r="H102" s="1021">
        <v>2777.55</v>
      </c>
      <c r="I102" s="618">
        <f t="shared" si="18"/>
        <v>0</v>
      </c>
      <c r="J102" s="1077"/>
      <c r="K102" s="1078"/>
      <c r="L102" s="1079"/>
      <c r="M102" s="1078"/>
      <c r="N102" s="1080"/>
      <c r="O102" s="1090" t="s">
        <v>430</v>
      </c>
      <c r="P102" s="1080"/>
      <c r="Q102" s="739">
        <v>323584.58</v>
      </c>
      <c r="R102" s="1083" t="s">
        <v>452</v>
      </c>
      <c r="S102" s="679">
        <f t="shared" ref="S102:S103" si="23">Q102+M102+K102</f>
        <v>323584.58</v>
      </c>
      <c r="T102" s="680">
        <f t="shared" ref="T102:T103" si="24">S102/H102</f>
        <v>116.50000180014761</v>
      </c>
    </row>
    <row r="103" spans="1:24" s="148" customFormat="1" ht="31.5" customHeight="1" x14ac:dyDescent="0.3">
      <c r="A103" s="707">
        <v>65</v>
      </c>
      <c r="B103" s="1290" t="s">
        <v>431</v>
      </c>
      <c r="C103" s="1028" t="s">
        <v>226</v>
      </c>
      <c r="D103" s="1029"/>
      <c r="E103" s="1293">
        <v>45206</v>
      </c>
      <c r="F103" s="1030">
        <v>327.84</v>
      </c>
      <c r="G103" s="1020">
        <v>14</v>
      </c>
      <c r="H103" s="1021">
        <v>327.84</v>
      </c>
      <c r="I103" s="618">
        <f t="shared" si="18"/>
        <v>0</v>
      </c>
      <c r="J103" s="1077"/>
      <c r="K103" s="1078"/>
      <c r="L103" s="1079"/>
      <c r="M103" s="1078"/>
      <c r="N103" s="1086"/>
      <c r="O103" s="1296"/>
      <c r="P103" s="1087"/>
      <c r="Q103" s="739"/>
      <c r="R103" s="1083"/>
      <c r="S103" s="679">
        <f t="shared" si="23"/>
        <v>0</v>
      </c>
      <c r="T103" s="680">
        <f t="shared" si="24"/>
        <v>0</v>
      </c>
    </row>
    <row r="104" spans="1:24" s="148" customFormat="1" ht="40.5" customHeight="1" x14ac:dyDescent="0.3">
      <c r="A104" s="707">
        <v>66</v>
      </c>
      <c r="B104" s="1291"/>
      <c r="C104" s="1028" t="s">
        <v>227</v>
      </c>
      <c r="D104" s="1029"/>
      <c r="E104" s="1294"/>
      <c r="F104" s="1030">
        <v>1065.77</v>
      </c>
      <c r="G104" s="1020">
        <v>40</v>
      </c>
      <c r="H104" s="1021">
        <v>1065.77</v>
      </c>
      <c r="I104" s="618">
        <f t="shared" si="18"/>
        <v>0</v>
      </c>
      <c r="J104" s="1077"/>
      <c r="K104" s="1078"/>
      <c r="L104" s="1079"/>
      <c r="M104" s="1078"/>
      <c r="N104" s="1086"/>
      <c r="O104" s="1297"/>
      <c r="P104" s="1087"/>
      <c r="Q104" s="739"/>
      <c r="R104" s="1083"/>
      <c r="S104" s="679">
        <f t="shared" ref="S104:S105" si="25">Q104+M104+K104</f>
        <v>0</v>
      </c>
      <c r="T104" s="680">
        <f t="shared" ref="T104" si="26">S104/H104</f>
        <v>0</v>
      </c>
    </row>
    <row r="105" spans="1:24" s="148" customFormat="1" ht="28.5" customHeight="1" x14ac:dyDescent="0.3">
      <c r="A105" s="707">
        <v>67</v>
      </c>
      <c r="B105" s="1291"/>
      <c r="C105" s="1031" t="s">
        <v>87</v>
      </c>
      <c r="D105" s="1032"/>
      <c r="E105" s="1294"/>
      <c r="F105" s="1030">
        <v>886.77</v>
      </c>
      <c r="G105" s="1020">
        <v>34</v>
      </c>
      <c r="H105" s="1021">
        <v>886.77</v>
      </c>
      <c r="I105" s="618">
        <f t="shared" si="18"/>
        <v>0</v>
      </c>
      <c r="J105" s="1088"/>
      <c r="K105" s="1078"/>
      <c r="L105" s="1079"/>
      <c r="M105" s="1078"/>
      <c r="N105" s="1086"/>
      <c r="O105" s="1297"/>
      <c r="P105" s="896"/>
      <c r="Q105" s="739"/>
      <c r="R105" s="1083"/>
      <c r="S105" s="679">
        <f t="shared" si="25"/>
        <v>0</v>
      </c>
      <c r="T105" s="680">
        <f>S105/H105</f>
        <v>0</v>
      </c>
    </row>
    <row r="106" spans="1:24" s="148" customFormat="1" ht="28.5" customHeight="1" thickBot="1" x14ac:dyDescent="0.35">
      <c r="A106" s="707">
        <v>68</v>
      </c>
      <c r="B106" s="1292"/>
      <c r="C106" s="1031" t="s">
        <v>432</v>
      </c>
      <c r="D106" s="1032"/>
      <c r="E106" s="1295"/>
      <c r="F106" s="1030">
        <v>25.45</v>
      </c>
      <c r="G106" s="1020">
        <v>1</v>
      </c>
      <c r="H106" s="1021">
        <v>25.45</v>
      </c>
      <c r="I106" s="618">
        <f t="shared" si="18"/>
        <v>0</v>
      </c>
      <c r="J106" s="1088"/>
      <c r="K106" s="1078"/>
      <c r="L106" s="1079"/>
      <c r="M106" s="1078"/>
      <c r="N106" s="1086"/>
      <c r="O106" s="1298"/>
      <c r="P106" s="896"/>
      <c r="Q106" s="739"/>
      <c r="R106" s="1272"/>
      <c r="S106" s="679">
        <f t="shared" ref="S106:S107" si="27">Q106+M106+K106</f>
        <v>0</v>
      </c>
      <c r="T106" s="680">
        <f t="shared" ref="T106:T107" si="28">S106/H106</f>
        <v>0</v>
      </c>
    </row>
    <row r="107" spans="1:24" s="148" customFormat="1" ht="28.5" customHeight="1" x14ac:dyDescent="0.3">
      <c r="A107" s="707">
        <v>69</v>
      </c>
      <c r="B107" s="1299" t="s">
        <v>101</v>
      </c>
      <c r="C107" s="1031" t="s">
        <v>232</v>
      </c>
      <c r="D107" s="1032"/>
      <c r="E107" s="1301">
        <v>45206</v>
      </c>
      <c r="F107" s="1030">
        <v>493.12</v>
      </c>
      <c r="G107" s="1020">
        <v>41</v>
      </c>
      <c r="H107" s="1021">
        <v>493.12</v>
      </c>
      <c r="I107" s="618">
        <f t="shared" si="18"/>
        <v>0</v>
      </c>
      <c r="J107" s="1088"/>
      <c r="K107" s="1078"/>
      <c r="L107" s="1079"/>
      <c r="M107" s="1078"/>
      <c r="N107" s="1086"/>
      <c r="O107" s="1303" t="s">
        <v>434</v>
      </c>
      <c r="P107" s="896"/>
      <c r="Q107" s="1271">
        <v>41915.199999999997</v>
      </c>
      <c r="R107" s="1278" t="s">
        <v>445</v>
      </c>
      <c r="S107" s="679">
        <f t="shared" si="27"/>
        <v>41915.199999999997</v>
      </c>
      <c r="T107" s="680">
        <f t="shared" si="28"/>
        <v>85</v>
      </c>
    </row>
    <row r="108" spans="1:24" s="148" customFormat="1" ht="41.25" customHeight="1" thickBot="1" x14ac:dyDescent="0.35">
      <c r="A108" s="707">
        <v>70</v>
      </c>
      <c r="B108" s="1300"/>
      <c r="C108" s="1034" t="s">
        <v>433</v>
      </c>
      <c r="D108" s="1033"/>
      <c r="E108" s="1302"/>
      <c r="F108" s="1030">
        <v>516.4</v>
      </c>
      <c r="G108" s="1020">
        <v>42</v>
      </c>
      <c r="H108" s="1021">
        <v>516.4</v>
      </c>
      <c r="I108" s="618">
        <f t="shared" si="18"/>
        <v>0</v>
      </c>
      <c r="J108" s="1088"/>
      <c r="K108" s="1078"/>
      <c r="L108" s="1079"/>
      <c r="M108" s="1078"/>
      <c r="N108" s="1086"/>
      <c r="O108" s="1304"/>
      <c r="P108" s="1089"/>
      <c r="Q108" s="1271">
        <v>43894</v>
      </c>
      <c r="R108" s="1279"/>
      <c r="S108" s="679">
        <f t="shared" ref="S108" si="29">Q108+M108+K108</f>
        <v>43894</v>
      </c>
      <c r="T108" s="680">
        <f t="shared" ref="T108" si="30">S108/H108</f>
        <v>85</v>
      </c>
    </row>
    <row r="109" spans="1:24" s="148" customFormat="1" ht="41.25" customHeight="1" thickBot="1" x14ac:dyDescent="0.35">
      <c r="A109" s="707">
        <v>71</v>
      </c>
      <c r="B109" s="1280" t="s">
        <v>435</v>
      </c>
      <c r="C109" s="1282" t="s">
        <v>436</v>
      </c>
      <c r="D109" s="1259"/>
      <c r="E109" s="1257">
        <v>45208</v>
      </c>
      <c r="F109" s="1019">
        <v>15787.6</v>
      </c>
      <c r="G109" s="1020">
        <v>580</v>
      </c>
      <c r="H109" s="1021">
        <v>15787.6</v>
      </c>
      <c r="I109" s="102">
        <f t="shared" si="18"/>
        <v>0</v>
      </c>
      <c r="J109" s="1263" t="s">
        <v>411</v>
      </c>
      <c r="K109" s="1078"/>
      <c r="L109" s="1079"/>
      <c r="M109" s="1078"/>
      <c r="N109" s="1080"/>
      <c r="O109" s="1258"/>
      <c r="P109" s="1109"/>
      <c r="Q109" s="739"/>
      <c r="R109" s="1273"/>
      <c r="S109" s="679"/>
      <c r="T109" s="680"/>
    </row>
    <row r="110" spans="1:24" s="148" customFormat="1" ht="44.25" customHeight="1" thickBot="1" x14ac:dyDescent="0.35">
      <c r="A110" s="707">
        <v>72</v>
      </c>
      <c r="B110" s="1281"/>
      <c r="C110" s="1283"/>
      <c r="D110" s="1260"/>
      <c r="E110" s="1018">
        <v>45208</v>
      </c>
      <c r="F110" s="1019">
        <v>2722</v>
      </c>
      <c r="G110" s="1020">
        <v>100</v>
      </c>
      <c r="H110" s="1021">
        <v>2722</v>
      </c>
      <c r="I110" s="1107">
        <f t="shared" si="18"/>
        <v>0</v>
      </c>
      <c r="J110" s="1262" t="s">
        <v>228</v>
      </c>
      <c r="K110" s="1078"/>
      <c r="L110" s="1079"/>
      <c r="M110" s="1078"/>
      <c r="N110" s="1080"/>
      <c r="O110" s="1099"/>
      <c r="P110" s="1082"/>
      <c r="Q110" s="739"/>
      <c r="R110" s="1083"/>
      <c r="S110" s="679">
        <f t="shared" ref="S110:S115" si="31">Q110+M110+K110</f>
        <v>0</v>
      </c>
      <c r="T110" s="680">
        <f t="shared" ref="T110:T117" si="32">S110/H110</f>
        <v>0</v>
      </c>
    </row>
    <row r="111" spans="1:24" s="148" customFormat="1" ht="44.25" customHeight="1" thickTop="1" x14ac:dyDescent="0.3">
      <c r="A111" s="707">
        <v>73</v>
      </c>
      <c r="B111" s="1049"/>
      <c r="C111" s="1261"/>
      <c r="D111" s="1037"/>
      <c r="E111" s="1018"/>
      <c r="F111" s="1019"/>
      <c r="G111" s="1020"/>
      <c r="H111" s="1021"/>
      <c r="I111" s="618">
        <f t="shared" si="18"/>
        <v>0</v>
      </c>
      <c r="J111" s="1088"/>
      <c r="K111" s="1078"/>
      <c r="L111" s="1079"/>
      <c r="M111" s="1078"/>
      <c r="N111" s="1080"/>
      <c r="O111" s="1106"/>
      <c r="P111" s="1082"/>
      <c r="Q111" s="739"/>
      <c r="R111" s="1083"/>
      <c r="S111" s="679">
        <f t="shared" si="31"/>
        <v>0</v>
      </c>
      <c r="T111" s="680" t="e">
        <f t="shared" si="32"/>
        <v>#DIV/0!</v>
      </c>
    </row>
    <row r="112" spans="1:24" s="148" customFormat="1" ht="44.25" customHeight="1" x14ac:dyDescent="0.3">
      <c r="A112" s="707">
        <v>74</v>
      </c>
      <c r="B112" s="1035"/>
      <c r="C112" s="1036"/>
      <c r="D112" s="1037"/>
      <c r="E112" s="1018"/>
      <c r="F112" s="1019"/>
      <c r="G112" s="1020"/>
      <c r="H112" s="1021"/>
      <c r="I112" s="618">
        <f t="shared" si="18"/>
        <v>0</v>
      </c>
      <c r="J112" s="1088"/>
      <c r="K112" s="1078"/>
      <c r="L112" s="1079"/>
      <c r="M112" s="1078"/>
      <c r="N112" s="1080"/>
      <c r="O112" s="1081"/>
      <c r="P112" s="1082"/>
      <c r="Q112" s="739"/>
      <c r="R112" s="1083"/>
      <c r="S112" s="679">
        <f t="shared" si="31"/>
        <v>0</v>
      </c>
      <c r="T112" s="680" t="e">
        <f t="shared" si="32"/>
        <v>#DIV/0!</v>
      </c>
    </row>
    <row r="113" spans="1:20" s="148" customFormat="1" ht="44.25" customHeight="1" x14ac:dyDescent="0.3">
      <c r="A113" s="707">
        <v>75</v>
      </c>
      <c r="B113" s="1035"/>
      <c r="C113" s="1036"/>
      <c r="D113" s="1037"/>
      <c r="E113" s="1018"/>
      <c r="F113" s="1019"/>
      <c r="G113" s="1020"/>
      <c r="H113" s="1021"/>
      <c r="I113" s="618">
        <f t="shared" si="18"/>
        <v>0</v>
      </c>
      <c r="J113" s="1088"/>
      <c r="K113" s="1078"/>
      <c r="L113" s="1079"/>
      <c r="M113" s="1078"/>
      <c r="N113" s="1080"/>
      <c r="O113" s="1106"/>
      <c r="P113" s="1082"/>
      <c r="Q113" s="739"/>
      <c r="R113" s="1083"/>
      <c r="S113" s="679"/>
      <c r="T113" s="680"/>
    </row>
    <row r="114" spans="1:20" s="148" customFormat="1" ht="44.25" customHeight="1" x14ac:dyDescent="0.3">
      <c r="A114" s="707">
        <v>76</v>
      </c>
      <c r="B114" s="1050"/>
      <c r="C114" s="1043"/>
      <c r="D114" s="1037"/>
      <c r="E114" s="1018"/>
      <c r="F114" s="1019"/>
      <c r="G114" s="1020"/>
      <c r="H114" s="1021"/>
      <c r="I114" s="618">
        <f t="shared" si="18"/>
        <v>0</v>
      </c>
      <c r="J114" s="1088"/>
      <c r="K114" s="1110"/>
      <c r="L114" s="1111"/>
      <c r="M114" s="1078"/>
      <c r="N114" s="1080"/>
      <c r="O114" s="1099"/>
      <c r="P114" s="1082"/>
      <c r="Q114" s="739"/>
      <c r="R114" s="1083"/>
      <c r="S114" s="679">
        <f t="shared" si="31"/>
        <v>0</v>
      </c>
      <c r="T114" s="680" t="e">
        <f t="shared" si="32"/>
        <v>#DIV/0!</v>
      </c>
    </row>
    <row r="115" spans="1:20" s="148" customFormat="1" ht="44.25" customHeight="1" x14ac:dyDescent="0.3">
      <c r="A115" s="707">
        <v>77</v>
      </c>
      <c r="B115" s="1050"/>
      <c r="C115" s="1043"/>
      <c r="D115" s="1037"/>
      <c r="E115" s="1018"/>
      <c r="F115" s="1019"/>
      <c r="G115" s="1020"/>
      <c r="H115" s="1021"/>
      <c r="I115" s="618">
        <f t="shared" si="18"/>
        <v>0</v>
      </c>
      <c r="J115" s="1088"/>
      <c r="K115" s="1110"/>
      <c r="L115" s="1111"/>
      <c r="M115" s="1078"/>
      <c r="N115" s="1080"/>
      <c r="O115" s="1099"/>
      <c r="P115" s="1082"/>
      <c r="Q115" s="739"/>
      <c r="R115" s="1083"/>
      <c r="S115" s="679">
        <f t="shared" si="31"/>
        <v>0</v>
      </c>
      <c r="T115" s="680" t="e">
        <f t="shared" si="32"/>
        <v>#DIV/0!</v>
      </c>
    </row>
    <row r="116" spans="1:20" s="148" customFormat="1" ht="44.25" customHeight="1" x14ac:dyDescent="0.3">
      <c r="A116" s="707">
        <v>78</v>
      </c>
      <c r="B116" s="1050"/>
      <c r="C116" s="1022"/>
      <c r="D116" s="1023"/>
      <c r="E116" s="1018"/>
      <c r="F116" s="1056"/>
      <c r="G116" s="1038"/>
      <c r="H116" s="1039"/>
      <c r="I116" s="618">
        <f t="shared" ref="I116:I124" si="33">H116-F116</f>
        <v>0</v>
      </c>
      <c r="J116" s="1088"/>
      <c r="K116" s="1110"/>
      <c r="L116" s="1111"/>
      <c r="M116" s="1078"/>
      <c r="N116" s="1080"/>
      <c r="O116" s="1099"/>
      <c r="P116" s="1112"/>
      <c r="Q116" s="739"/>
      <c r="R116" s="1083"/>
      <c r="S116" s="679">
        <f>Q116+M116+K116</f>
        <v>0</v>
      </c>
      <c r="T116" s="680" t="e">
        <f t="shared" si="32"/>
        <v>#DIV/0!</v>
      </c>
    </row>
    <row r="117" spans="1:20" s="148" customFormat="1" ht="40.5" customHeight="1" x14ac:dyDescent="0.3">
      <c r="A117" s="707">
        <v>79</v>
      </c>
      <c r="B117" s="1050"/>
      <c r="C117" s="1043"/>
      <c r="D117" s="1040"/>
      <c r="E117" s="1018"/>
      <c r="F117" s="1019"/>
      <c r="G117" s="1020"/>
      <c r="H117" s="1021"/>
      <c r="I117" s="691">
        <f t="shared" si="33"/>
        <v>0</v>
      </c>
      <c r="J117" s="1088"/>
      <c r="K117" s="1110"/>
      <c r="L117" s="1111"/>
      <c r="M117" s="1078"/>
      <c r="N117" s="1080"/>
      <c r="O117" s="1099"/>
      <c r="P117" s="739"/>
      <c r="Q117" s="739"/>
      <c r="R117" s="1083"/>
      <c r="S117" s="679">
        <f>Q117+M117+K117</f>
        <v>0</v>
      </c>
      <c r="T117" s="680" t="e">
        <f t="shared" si="32"/>
        <v>#DIV/0!</v>
      </c>
    </row>
    <row r="118" spans="1:20" s="148" customFormat="1" ht="33" customHeight="1" x14ac:dyDescent="0.3">
      <c r="A118" s="707">
        <v>80</v>
      </c>
      <c r="B118" s="1035"/>
      <c r="C118" s="1040"/>
      <c r="D118" s="1040"/>
      <c r="E118" s="1057"/>
      <c r="F118" s="1019"/>
      <c r="G118" s="1020"/>
      <c r="H118" s="1021"/>
      <c r="I118" s="691">
        <f t="shared" si="33"/>
        <v>0</v>
      </c>
      <c r="J118" s="1091"/>
      <c r="K118" s="1078"/>
      <c r="L118" s="1079"/>
      <c r="M118" s="1078"/>
      <c r="N118" s="1080"/>
      <c r="O118" s="1081"/>
      <c r="P118" s="1092"/>
      <c r="Q118" s="739"/>
      <c r="R118" s="1113"/>
      <c r="S118" s="679">
        <f t="shared" ref="S118:S158" si="34">Q118+M118+K118</f>
        <v>0</v>
      </c>
      <c r="T118" s="680" t="e">
        <f t="shared" ref="T118:T158" si="35">S118/H118</f>
        <v>#DIV/0!</v>
      </c>
    </row>
    <row r="119" spans="1:20" s="148" customFormat="1" ht="45.75" customHeight="1" x14ac:dyDescent="0.3">
      <c r="A119" s="707">
        <v>81</v>
      </c>
      <c r="B119" s="1058"/>
      <c r="C119" s="1059"/>
      <c r="D119" s="1023"/>
      <c r="E119" s="1060"/>
      <c r="F119" s="1053"/>
      <c r="G119" s="1054"/>
      <c r="H119" s="1053"/>
      <c r="I119" s="821">
        <f t="shared" si="33"/>
        <v>0</v>
      </c>
      <c r="J119" s="1091"/>
      <c r="K119" s="1078"/>
      <c r="L119" s="1079"/>
      <c r="M119" s="1078"/>
      <c r="N119" s="1080"/>
      <c r="O119" s="1114"/>
      <c r="P119" s="1082"/>
      <c r="Q119" s="739"/>
      <c r="R119" s="1115"/>
      <c r="S119" s="679"/>
      <c r="T119" s="440"/>
    </row>
    <row r="120" spans="1:20" s="148" customFormat="1" ht="41.25" customHeight="1" x14ac:dyDescent="0.3">
      <c r="A120" s="707">
        <v>82</v>
      </c>
      <c r="B120" s="1035"/>
      <c r="C120" s="1041"/>
      <c r="D120" s="1037"/>
      <c r="E120" s="1057"/>
      <c r="F120" s="1019"/>
      <c r="G120" s="1020"/>
      <c r="H120" s="1021"/>
      <c r="I120" s="691">
        <f t="shared" si="33"/>
        <v>0</v>
      </c>
      <c r="J120" s="1091"/>
      <c r="K120" s="1078"/>
      <c r="L120" s="1079"/>
      <c r="M120" s="1078"/>
      <c r="N120" s="1080"/>
      <c r="O120" s="1116"/>
      <c r="P120" s="1092"/>
      <c r="Q120" s="739"/>
      <c r="R120" s="1113"/>
      <c r="S120" s="679">
        <f t="shared" si="34"/>
        <v>0</v>
      </c>
      <c r="T120" s="680" t="e">
        <f t="shared" si="35"/>
        <v>#DIV/0!</v>
      </c>
    </row>
    <row r="121" spans="1:20" s="148" customFormat="1" ht="41.25" customHeight="1" x14ac:dyDescent="0.3">
      <c r="A121" s="707">
        <v>83</v>
      </c>
      <c r="B121" s="1035"/>
      <c r="C121" s="1061"/>
      <c r="D121" s="1037"/>
      <c r="E121" s="1057"/>
      <c r="F121" s="1019"/>
      <c r="G121" s="1020"/>
      <c r="H121" s="1021"/>
      <c r="I121" s="691">
        <f t="shared" si="33"/>
        <v>0</v>
      </c>
      <c r="J121" s="1093"/>
      <c r="K121" s="1094"/>
      <c r="L121" s="1095"/>
      <c r="M121" s="1078"/>
      <c r="N121" s="1080"/>
      <c r="O121" s="1116"/>
      <c r="P121" s="1112"/>
      <c r="Q121" s="739"/>
      <c r="R121" s="1113"/>
      <c r="S121" s="679">
        <f>Q121+M121+K121</f>
        <v>0</v>
      </c>
      <c r="T121" s="680" t="e">
        <f t="shared" ref="T121" si="36">S121/H121</f>
        <v>#DIV/0!</v>
      </c>
    </row>
    <row r="122" spans="1:20" s="148" customFormat="1" ht="41.25" customHeight="1" x14ac:dyDescent="0.3">
      <c r="A122" s="707">
        <v>84</v>
      </c>
      <c r="B122" s="1050"/>
      <c r="C122" s="1061"/>
      <c r="D122" s="1037"/>
      <c r="E122" s="1062"/>
      <c r="F122" s="1019"/>
      <c r="G122" s="1020"/>
      <c r="H122" s="1021"/>
      <c r="I122" s="691">
        <f t="shared" si="33"/>
        <v>0</v>
      </c>
      <c r="J122" s="1093"/>
      <c r="K122" s="1078"/>
      <c r="L122" s="1095"/>
      <c r="M122" s="1078"/>
      <c r="N122" s="1080"/>
      <c r="O122" s="1117"/>
      <c r="P122" s="1118"/>
      <c r="Q122" s="739"/>
      <c r="R122" s="1083"/>
      <c r="S122" s="894">
        <f t="shared" ref="S122:S123" si="37">Q122+M122+K122</f>
        <v>0</v>
      </c>
      <c r="T122" s="895" t="e">
        <f t="shared" ref="T122:T123" si="38">S122/H122</f>
        <v>#DIV/0!</v>
      </c>
    </row>
    <row r="123" spans="1:20" s="148" customFormat="1" ht="41.25" customHeight="1" x14ac:dyDescent="0.3">
      <c r="A123" s="707">
        <v>85</v>
      </c>
      <c r="B123" s="1050"/>
      <c r="C123" s="1041"/>
      <c r="D123" s="1037"/>
      <c r="E123" s="1062"/>
      <c r="F123" s="1019"/>
      <c r="G123" s="1020"/>
      <c r="H123" s="1021"/>
      <c r="I123" s="691">
        <f t="shared" si="33"/>
        <v>0</v>
      </c>
      <c r="J123" s="1096"/>
      <c r="K123" s="1078"/>
      <c r="L123" s="1095"/>
      <c r="M123" s="1078"/>
      <c r="N123" s="1097"/>
      <c r="O123" s="1117"/>
      <c r="P123" s="1118"/>
      <c r="Q123" s="739"/>
      <c r="R123" s="1083"/>
      <c r="S123" s="679">
        <f t="shared" si="37"/>
        <v>0</v>
      </c>
      <c r="T123" s="680" t="e">
        <f t="shared" si="38"/>
        <v>#DIV/0!</v>
      </c>
    </row>
    <row r="124" spans="1:20" s="148" customFormat="1" ht="41.25" customHeight="1" x14ac:dyDescent="0.3">
      <c r="A124" s="707">
        <v>86</v>
      </c>
      <c r="B124" s="1050"/>
      <c r="C124" s="1041"/>
      <c r="D124" s="1037"/>
      <c r="E124" s="1062"/>
      <c r="F124" s="1019"/>
      <c r="G124" s="1020"/>
      <c r="H124" s="1021"/>
      <c r="I124" s="691">
        <f t="shared" si="33"/>
        <v>0</v>
      </c>
      <c r="J124" s="1091"/>
      <c r="K124" s="1078"/>
      <c r="L124" s="1079"/>
      <c r="M124" s="1078"/>
      <c r="N124" s="1080"/>
      <c r="O124" s="1117"/>
      <c r="P124" s="1092"/>
      <c r="Q124" s="739"/>
      <c r="R124" s="1083"/>
      <c r="S124" s="679">
        <f t="shared" si="34"/>
        <v>0</v>
      </c>
      <c r="T124" s="680" t="e">
        <f t="shared" si="35"/>
        <v>#DIV/0!</v>
      </c>
    </row>
    <row r="125" spans="1:20" s="148" customFormat="1" ht="53.25" customHeight="1" x14ac:dyDescent="0.3">
      <c r="A125" s="707">
        <v>87</v>
      </c>
      <c r="B125" s="1050"/>
      <c r="C125" s="1063"/>
      <c r="D125" s="1042"/>
      <c r="E125" s="1062"/>
      <c r="F125" s="1019"/>
      <c r="G125" s="1020"/>
      <c r="H125" s="1021"/>
      <c r="I125" s="691">
        <f t="shared" ref="I125:I131" si="39">H125-F125</f>
        <v>0</v>
      </c>
      <c r="J125" s="1091"/>
      <c r="K125" s="1078"/>
      <c r="L125" s="1079"/>
      <c r="M125" s="1078"/>
      <c r="N125" s="1080"/>
      <c r="O125" s="1106"/>
      <c r="P125" s="1092"/>
      <c r="Q125" s="739"/>
      <c r="R125" s="1083"/>
      <c r="S125" s="679">
        <f t="shared" si="34"/>
        <v>0</v>
      </c>
      <c r="T125" s="680" t="e">
        <f t="shared" si="35"/>
        <v>#DIV/0!</v>
      </c>
    </row>
    <row r="126" spans="1:20" s="148" customFormat="1" ht="39.75" customHeight="1" x14ac:dyDescent="0.3">
      <c r="A126" s="707">
        <v>88</v>
      </c>
      <c r="B126" s="1059"/>
      <c r="C126" s="1041"/>
      <c r="D126" s="1042"/>
      <c r="E126" s="1064"/>
      <c r="F126" s="1019"/>
      <c r="G126" s="1020"/>
      <c r="H126" s="1021"/>
      <c r="I126" s="691">
        <f t="shared" si="39"/>
        <v>0</v>
      </c>
      <c r="J126" s="1091"/>
      <c r="K126" s="1078"/>
      <c r="L126" s="1079"/>
      <c r="M126" s="1078"/>
      <c r="N126" s="1080"/>
      <c r="O126" s="1098"/>
      <c r="P126" s="1112"/>
      <c r="Q126" s="739"/>
      <c r="R126" s="1104"/>
      <c r="S126" s="679">
        <f t="shared" ref="S126:S132" si="40">Q126+M126+K126</f>
        <v>0</v>
      </c>
      <c r="T126" s="680" t="e">
        <f t="shared" ref="T126:T132" si="41">S126/H126</f>
        <v>#DIV/0!</v>
      </c>
    </row>
    <row r="127" spans="1:20" s="148" customFormat="1" ht="39" customHeight="1" x14ac:dyDescent="0.3">
      <c r="A127" s="707">
        <v>89</v>
      </c>
      <c r="B127" s="1035"/>
      <c r="C127" s="1043"/>
      <c r="D127" s="1037"/>
      <c r="E127" s="1065"/>
      <c r="F127" s="1019"/>
      <c r="G127" s="1020"/>
      <c r="H127" s="1021"/>
      <c r="I127" s="691">
        <f t="shared" si="39"/>
        <v>0</v>
      </c>
      <c r="J127" s="972"/>
      <c r="K127" s="1078"/>
      <c r="L127" s="1079"/>
      <c r="M127" s="1078"/>
      <c r="N127" s="1080"/>
      <c r="O127" s="1099"/>
      <c r="P127" s="1080"/>
      <c r="Q127" s="739"/>
      <c r="R127" s="1100"/>
      <c r="S127" s="679">
        <f t="shared" si="40"/>
        <v>0</v>
      </c>
      <c r="T127" s="680" t="e">
        <f t="shared" si="41"/>
        <v>#DIV/0!</v>
      </c>
    </row>
    <row r="128" spans="1:20" s="148" customFormat="1" ht="31.5" customHeight="1" x14ac:dyDescent="0.3">
      <c r="A128" s="707">
        <v>90</v>
      </c>
      <c r="B128" s="1050"/>
      <c r="C128" s="1066"/>
      <c r="D128" s="1037"/>
      <c r="E128" s="1065"/>
      <c r="F128" s="1019"/>
      <c r="G128" s="1020"/>
      <c r="H128" s="1021"/>
      <c r="I128" s="691">
        <f t="shared" si="39"/>
        <v>0</v>
      </c>
      <c r="J128" s="972"/>
      <c r="K128" s="1078"/>
      <c r="L128" s="1079"/>
      <c r="M128" s="1078"/>
      <c r="N128" s="1080"/>
      <c r="O128" s="1099"/>
      <c r="P128" s="1080"/>
      <c r="Q128" s="739"/>
      <c r="R128" s="1100"/>
      <c r="S128" s="679">
        <f t="shared" si="40"/>
        <v>0</v>
      </c>
      <c r="T128" s="680" t="e">
        <f t="shared" si="41"/>
        <v>#DIV/0!</v>
      </c>
    </row>
    <row r="129" spans="1:20" s="148" customFormat="1" ht="31.5" customHeight="1" x14ac:dyDescent="0.3">
      <c r="A129" s="707">
        <v>91</v>
      </c>
      <c r="B129" s="1050"/>
      <c r="C129" s="1066"/>
      <c r="D129" s="1037"/>
      <c r="E129" s="1065"/>
      <c r="F129" s="1019"/>
      <c r="G129" s="1020"/>
      <c r="H129" s="1021"/>
      <c r="I129" s="691">
        <f t="shared" si="39"/>
        <v>0</v>
      </c>
      <c r="J129" s="972"/>
      <c r="K129" s="1078"/>
      <c r="L129" s="1079"/>
      <c r="M129" s="1078"/>
      <c r="N129" s="1080"/>
      <c r="O129" s="1099"/>
      <c r="P129" s="1080"/>
      <c r="Q129" s="739"/>
      <c r="R129" s="1100"/>
      <c r="S129" s="679">
        <f t="shared" si="40"/>
        <v>0</v>
      </c>
      <c r="T129" s="680" t="e">
        <f t="shared" si="41"/>
        <v>#DIV/0!</v>
      </c>
    </row>
    <row r="130" spans="1:20" s="148" customFormat="1" ht="43.5" customHeight="1" x14ac:dyDescent="0.3">
      <c r="A130" s="707">
        <v>92</v>
      </c>
      <c r="B130" s="1035"/>
      <c r="C130" s="1066"/>
      <c r="D130" s="1037"/>
      <c r="E130" s="1067"/>
      <c r="F130" s="1019"/>
      <c r="G130" s="1020"/>
      <c r="H130" s="1021"/>
      <c r="I130" s="691">
        <f t="shared" si="39"/>
        <v>0</v>
      </c>
      <c r="J130" s="1015"/>
      <c r="K130" s="1119"/>
      <c r="L130" s="1120"/>
      <c r="M130" s="1121"/>
      <c r="N130" s="1122"/>
      <c r="O130" s="1099"/>
      <c r="P130" s="1080"/>
      <c r="Q130" s="739"/>
      <c r="R130" s="1100"/>
      <c r="S130" s="679">
        <f>Q130</f>
        <v>0</v>
      </c>
      <c r="T130" s="680" t="e">
        <f t="shared" si="41"/>
        <v>#DIV/0!</v>
      </c>
    </row>
    <row r="131" spans="1:20" s="148" customFormat="1" ht="39" customHeight="1" x14ac:dyDescent="0.3">
      <c r="A131" s="707">
        <v>93</v>
      </c>
      <c r="B131" s="1035"/>
      <c r="C131" s="1068"/>
      <c r="D131" s="1037"/>
      <c r="E131" s="1067"/>
      <c r="F131" s="1019"/>
      <c r="G131" s="1020"/>
      <c r="H131" s="1021"/>
      <c r="I131" s="691">
        <f t="shared" si="39"/>
        <v>0</v>
      </c>
      <c r="J131" s="1015"/>
      <c r="K131" s="1119"/>
      <c r="L131" s="1120"/>
      <c r="M131" s="1121"/>
      <c r="N131" s="1122"/>
      <c r="O131" s="1099"/>
      <c r="P131" s="1123"/>
      <c r="Q131" s="739"/>
      <c r="R131" s="1100"/>
      <c r="S131" s="679">
        <f t="shared" si="40"/>
        <v>0</v>
      </c>
      <c r="T131" s="680" t="e">
        <f t="shared" si="41"/>
        <v>#DIV/0!</v>
      </c>
    </row>
    <row r="132" spans="1:20" s="148" customFormat="1" ht="45.75" customHeight="1" x14ac:dyDescent="0.25">
      <c r="A132" s="707">
        <v>94</v>
      </c>
      <c r="B132" s="1035"/>
      <c r="C132" s="1068"/>
      <c r="D132" s="1037"/>
      <c r="E132" s="1067"/>
      <c r="F132" s="1019"/>
      <c r="G132" s="1020"/>
      <c r="H132" s="1021"/>
      <c r="I132" s="419">
        <f t="shared" ref="I132:I144" si="42">H132-F132</f>
        <v>0</v>
      </c>
      <c r="J132" s="1015"/>
      <c r="K132" s="1119"/>
      <c r="L132" s="1120"/>
      <c r="M132" s="1121"/>
      <c r="N132" s="1122"/>
      <c r="O132" s="1099"/>
      <c r="P132" s="1123"/>
      <c r="Q132" s="823"/>
      <c r="R132" s="1100"/>
      <c r="S132" s="679">
        <f t="shared" si="40"/>
        <v>0</v>
      </c>
      <c r="T132" s="680" t="e">
        <f t="shared" si="41"/>
        <v>#DIV/0!</v>
      </c>
    </row>
    <row r="133" spans="1:20" s="148" customFormat="1" ht="33.75" customHeight="1" x14ac:dyDescent="0.25">
      <c r="A133" s="707">
        <v>95</v>
      </c>
      <c r="B133" s="1035"/>
      <c r="C133" s="1069"/>
      <c r="D133" s="1037"/>
      <c r="E133" s="1067"/>
      <c r="F133" s="1019"/>
      <c r="G133" s="1020"/>
      <c r="H133" s="1021"/>
      <c r="I133" s="419">
        <f t="shared" si="42"/>
        <v>0</v>
      </c>
      <c r="J133" s="1091"/>
      <c r="K133" s="1078"/>
      <c r="L133" s="1079"/>
      <c r="M133" s="1124"/>
      <c r="N133" s="1125"/>
      <c r="O133" s="1099"/>
      <c r="P133" s="1123"/>
      <c r="Q133" s="823"/>
      <c r="R133" s="1100"/>
      <c r="S133" s="679">
        <f t="shared" ref="S133:S140" si="43">Q133+M133+K133</f>
        <v>0</v>
      </c>
      <c r="T133" s="680" t="e">
        <f t="shared" ref="T133:T140" si="44">S133/H133</f>
        <v>#DIV/0!</v>
      </c>
    </row>
    <row r="134" spans="1:20" s="148" customFormat="1" ht="33.75" customHeight="1" x14ac:dyDescent="0.25">
      <c r="A134" s="707">
        <v>96</v>
      </c>
      <c r="B134" s="1035"/>
      <c r="C134" s="1069"/>
      <c r="D134" s="1037"/>
      <c r="E134" s="1067"/>
      <c r="F134" s="1019"/>
      <c r="G134" s="1020"/>
      <c r="H134" s="1021"/>
      <c r="I134" s="419">
        <f t="shared" si="42"/>
        <v>0</v>
      </c>
      <c r="J134" s="1091"/>
      <c r="K134" s="1078"/>
      <c r="L134" s="1079"/>
      <c r="M134" s="1124"/>
      <c r="N134" s="1125"/>
      <c r="O134" s="1099"/>
      <c r="P134" s="1123"/>
      <c r="Q134" s="823"/>
      <c r="R134" s="1100"/>
      <c r="S134" s="679">
        <f t="shared" si="43"/>
        <v>0</v>
      </c>
      <c r="T134" s="680" t="e">
        <f t="shared" si="44"/>
        <v>#DIV/0!</v>
      </c>
    </row>
    <row r="135" spans="1:20" s="148" customFormat="1" ht="33.75" customHeight="1" x14ac:dyDescent="0.25">
      <c r="A135" s="707">
        <v>97</v>
      </c>
      <c r="B135" s="1035"/>
      <c r="C135" s="1069"/>
      <c r="D135" s="1037"/>
      <c r="E135" s="1067"/>
      <c r="F135" s="1019"/>
      <c r="G135" s="1020"/>
      <c r="H135" s="1021"/>
      <c r="I135" s="419">
        <f t="shared" si="42"/>
        <v>0</v>
      </c>
      <c r="J135" s="1091"/>
      <c r="K135" s="1078"/>
      <c r="L135" s="1079"/>
      <c r="M135" s="1124"/>
      <c r="N135" s="1125"/>
      <c r="O135" s="1099"/>
      <c r="P135" s="1123"/>
      <c r="Q135" s="823"/>
      <c r="R135" s="1100"/>
      <c r="S135" s="679">
        <f t="shared" si="43"/>
        <v>0</v>
      </c>
      <c r="T135" s="680" t="e">
        <f t="shared" si="44"/>
        <v>#DIV/0!</v>
      </c>
    </row>
    <row r="136" spans="1:20" s="148" customFormat="1" ht="33.75" customHeight="1" x14ac:dyDescent="0.25">
      <c r="A136" s="707">
        <v>98</v>
      </c>
      <c r="B136" s="1035"/>
      <c r="C136" s="1069"/>
      <c r="D136" s="1037"/>
      <c r="E136" s="1067"/>
      <c r="F136" s="1019"/>
      <c r="G136" s="1020"/>
      <c r="H136" s="1021"/>
      <c r="I136" s="419">
        <f t="shared" si="42"/>
        <v>0</v>
      </c>
      <c r="J136" s="1091"/>
      <c r="K136" s="1078"/>
      <c r="L136" s="1079"/>
      <c r="M136" s="1124"/>
      <c r="N136" s="1125"/>
      <c r="O136" s="1099"/>
      <c r="P136" s="1123"/>
      <c r="Q136" s="823"/>
      <c r="R136" s="1100"/>
      <c r="S136" s="679">
        <f t="shared" si="43"/>
        <v>0</v>
      </c>
      <c r="T136" s="680" t="e">
        <f t="shared" si="44"/>
        <v>#DIV/0!</v>
      </c>
    </row>
    <row r="137" spans="1:20" s="148" customFormat="1" ht="33.75" customHeight="1" x14ac:dyDescent="0.25">
      <c r="A137" s="707">
        <v>99</v>
      </c>
      <c r="B137" s="1035"/>
      <c r="C137" s="1069"/>
      <c r="D137" s="1037"/>
      <c r="E137" s="1067"/>
      <c r="F137" s="1019"/>
      <c r="G137" s="1020"/>
      <c r="H137" s="1021"/>
      <c r="I137" s="419">
        <f t="shared" si="42"/>
        <v>0</v>
      </c>
      <c r="J137" s="1091"/>
      <c r="K137" s="1078"/>
      <c r="L137" s="1079"/>
      <c r="M137" s="1124"/>
      <c r="N137" s="1125"/>
      <c r="O137" s="1099"/>
      <c r="P137" s="1123"/>
      <c r="Q137" s="823"/>
      <c r="R137" s="1100"/>
      <c r="S137" s="679">
        <f t="shared" si="43"/>
        <v>0</v>
      </c>
      <c r="T137" s="680" t="e">
        <f t="shared" si="44"/>
        <v>#DIV/0!</v>
      </c>
    </row>
    <row r="138" spans="1:20" s="148" customFormat="1" ht="33.75" customHeight="1" x14ac:dyDescent="0.25">
      <c r="A138" s="707">
        <v>100</v>
      </c>
      <c r="B138" s="1035"/>
      <c r="C138" s="1069"/>
      <c r="D138" s="1037"/>
      <c r="E138" s="1067"/>
      <c r="F138" s="1019"/>
      <c r="G138" s="1020"/>
      <c r="H138" s="1021"/>
      <c r="I138" s="419">
        <f t="shared" si="42"/>
        <v>0</v>
      </c>
      <c r="J138" s="1091"/>
      <c r="K138" s="1078"/>
      <c r="L138" s="1079"/>
      <c r="M138" s="1124"/>
      <c r="N138" s="1125"/>
      <c r="O138" s="1099"/>
      <c r="P138" s="1123"/>
      <c r="Q138" s="823"/>
      <c r="R138" s="1100"/>
      <c r="S138" s="679">
        <f t="shared" si="43"/>
        <v>0</v>
      </c>
      <c r="T138" s="680" t="e">
        <f t="shared" si="44"/>
        <v>#DIV/0!</v>
      </c>
    </row>
    <row r="139" spans="1:20" s="148" customFormat="1" ht="33.75" customHeight="1" x14ac:dyDescent="0.25">
      <c r="A139" s="707">
        <v>101</v>
      </c>
      <c r="B139" s="1035"/>
      <c r="C139" s="1069"/>
      <c r="D139" s="1037"/>
      <c r="E139" s="1067"/>
      <c r="F139" s="1019"/>
      <c r="G139" s="1020"/>
      <c r="H139" s="1021"/>
      <c r="I139" s="419">
        <f t="shared" si="42"/>
        <v>0</v>
      </c>
      <c r="J139" s="1091"/>
      <c r="K139" s="1078"/>
      <c r="L139" s="1079"/>
      <c r="M139" s="1124"/>
      <c r="N139" s="1125"/>
      <c r="O139" s="1099"/>
      <c r="P139" s="1123"/>
      <c r="Q139" s="823"/>
      <c r="R139" s="1104"/>
      <c r="S139" s="679">
        <f t="shared" si="43"/>
        <v>0</v>
      </c>
      <c r="T139" s="680" t="e">
        <f t="shared" si="44"/>
        <v>#DIV/0!</v>
      </c>
    </row>
    <row r="140" spans="1:20" s="148" customFormat="1" ht="43.5" customHeight="1" x14ac:dyDescent="0.25">
      <c r="A140" s="707">
        <v>102</v>
      </c>
      <c r="B140" s="1035"/>
      <c r="C140" s="1044"/>
      <c r="D140" s="1037"/>
      <c r="E140" s="1065"/>
      <c r="F140" s="1025"/>
      <c r="G140" s="1002"/>
      <c r="H140" s="1025"/>
      <c r="I140" s="419">
        <f t="shared" si="42"/>
        <v>0</v>
      </c>
      <c r="J140" s="1002"/>
      <c r="K140" s="1078"/>
      <c r="L140" s="1084"/>
      <c r="M140" s="1078"/>
      <c r="N140" s="1080"/>
      <c r="O140" s="1106"/>
      <c r="P140" s="1101"/>
      <c r="Q140" s="823"/>
      <c r="R140" s="1100"/>
      <c r="S140" s="679">
        <f t="shared" si="43"/>
        <v>0</v>
      </c>
      <c r="T140" s="680" t="e">
        <f t="shared" si="44"/>
        <v>#DIV/0!</v>
      </c>
    </row>
    <row r="141" spans="1:20" s="148" customFormat="1" ht="43.5" customHeight="1" x14ac:dyDescent="0.25">
      <c r="A141" s="707">
        <v>103</v>
      </c>
      <c r="B141" s="1035"/>
      <c r="C141" s="1044"/>
      <c r="D141" s="1037"/>
      <c r="E141" s="1065"/>
      <c r="F141" s="1025"/>
      <c r="G141" s="1002"/>
      <c r="H141" s="1025"/>
      <c r="I141" s="419">
        <f t="shared" si="42"/>
        <v>0</v>
      </c>
      <c r="J141" s="1002"/>
      <c r="K141" s="1078"/>
      <c r="L141" s="1084"/>
      <c r="M141" s="1078"/>
      <c r="N141" s="1080"/>
      <c r="O141" s="1106"/>
      <c r="P141" s="1101"/>
      <c r="Q141" s="823"/>
      <c r="R141" s="1100"/>
      <c r="S141" s="679">
        <f t="shared" ref="S141:S144" si="45">Q141+M141+K141</f>
        <v>0</v>
      </c>
      <c r="T141" s="680" t="e">
        <f t="shared" ref="T141:T144" si="46">S141/H141</f>
        <v>#DIV/0!</v>
      </c>
    </row>
    <row r="142" spans="1:20" s="148" customFormat="1" ht="43.5" customHeight="1" x14ac:dyDescent="0.25">
      <c r="A142" s="707">
        <v>104</v>
      </c>
      <c r="B142" s="1035"/>
      <c r="C142" s="1044"/>
      <c r="D142" s="1037"/>
      <c r="E142" s="1065"/>
      <c r="F142" s="1025"/>
      <c r="G142" s="1002"/>
      <c r="H142" s="1025"/>
      <c r="I142" s="419">
        <f t="shared" si="42"/>
        <v>0</v>
      </c>
      <c r="J142" s="1002"/>
      <c r="K142" s="1078"/>
      <c r="L142" s="1084"/>
      <c r="M142" s="1078"/>
      <c r="N142" s="1080"/>
      <c r="O142" s="1106"/>
      <c r="P142" s="1101"/>
      <c r="Q142" s="823"/>
      <c r="R142" s="1100"/>
      <c r="S142" s="679">
        <f t="shared" si="45"/>
        <v>0</v>
      </c>
      <c r="T142" s="680" t="e">
        <f t="shared" si="46"/>
        <v>#DIV/0!</v>
      </c>
    </row>
    <row r="143" spans="1:20" s="148" customFormat="1" ht="43.5" customHeight="1" x14ac:dyDescent="0.25">
      <c r="A143" s="707">
        <v>105</v>
      </c>
      <c r="B143" s="1035"/>
      <c r="C143" s="1044"/>
      <c r="D143" s="1037"/>
      <c r="E143" s="1065"/>
      <c r="F143" s="1025"/>
      <c r="G143" s="1002"/>
      <c r="H143" s="1025"/>
      <c r="I143" s="419">
        <f t="shared" si="42"/>
        <v>0</v>
      </c>
      <c r="J143" s="1002"/>
      <c r="K143" s="1078"/>
      <c r="L143" s="1084"/>
      <c r="M143" s="1078"/>
      <c r="N143" s="1080"/>
      <c r="O143" s="1106"/>
      <c r="P143" s="1101"/>
      <c r="Q143" s="823"/>
      <c r="R143" s="1100"/>
      <c r="S143" s="679">
        <f t="shared" si="45"/>
        <v>0</v>
      </c>
      <c r="T143" s="680" t="e">
        <f t="shared" si="46"/>
        <v>#DIV/0!</v>
      </c>
    </row>
    <row r="144" spans="1:20" s="148" customFormat="1" ht="43.5" customHeight="1" x14ac:dyDescent="0.25">
      <c r="A144" s="707">
        <v>106</v>
      </c>
      <c r="B144" s="1059"/>
      <c r="C144" s="1044"/>
      <c r="D144" s="1037"/>
      <c r="E144" s="1070"/>
      <c r="F144" s="1025"/>
      <c r="G144" s="1002"/>
      <c r="H144" s="1025"/>
      <c r="I144" s="419">
        <f t="shared" si="42"/>
        <v>0</v>
      </c>
      <c r="J144" s="1002"/>
      <c r="K144" s="1078"/>
      <c r="L144" s="1084"/>
      <c r="M144" s="1078"/>
      <c r="N144" s="1080"/>
      <c r="O144" s="1098"/>
      <c r="P144" s="1101"/>
      <c r="Q144" s="823"/>
      <c r="R144" s="1100"/>
      <c r="S144" s="679">
        <f t="shared" si="45"/>
        <v>0</v>
      </c>
      <c r="T144" s="680" t="e">
        <f t="shared" si="46"/>
        <v>#DIV/0!</v>
      </c>
    </row>
    <row r="145" spans="1:24" s="148" customFormat="1" ht="45" customHeight="1" x14ac:dyDescent="0.25">
      <c r="A145" s="707">
        <v>107</v>
      </c>
      <c r="B145" s="1050"/>
      <c r="C145" s="1022"/>
      <c r="D145" s="1037"/>
      <c r="E145" s="1057"/>
      <c r="F145" s="1056"/>
      <c r="G145" s="1038"/>
      <c r="H145" s="1045"/>
      <c r="I145" s="419">
        <f t="shared" ref="I145:I158" si="47">H145-F145</f>
        <v>0</v>
      </c>
      <c r="J145" s="1126"/>
      <c r="K145" s="1127"/>
      <c r="L145" s="1128"/>
      <c r="M145" s="1078"/>
      <c r="N145" s="1080"/>
      <c r="O145" s="1099"/>
      <c r="P145" s="1092"/>
      <c r="Q145" s="823"/>
      <c r="R145" s="1100"/>
      <c r="S145" s="679">
        <f>Q145+M145+K145</f>
        <v>0</v>
      </c>
      <c r="T145" s="680" t="e">
        <f>S145/H145</f>
        <v>#DIV/0!</v>
      </c>
    </row>
    <row r="146" spans="1:24" s="148" customFormat="1" ht="31.5" customHeight="1" x14ac:dyDescent="0.3">
      <c r="A146" s="707">
        <v>108</v>
      </c>
      <c r="B146" s="1050"/>
      <c r="C146" s="1022"/>
      <c r="D146" s="1015"/>
      <c r="E146" s="1057"/>
      <c r="F146" s="1051"/>
      <c r="G146" s="1046"/>
      <c r="H146" s="1047"/>
      <c r="I146" s="678">
        <f t="shared" si="47"/>
        <v>0</v>
      </c>
      <c r="J146" s="1126"/>
      <c r="K146" s="1127"/>
      <c r="L146" s="1128"/>
      <c r="M146" s="1078"/>
      <c r="N146" s="1080"/>
      <c r="O146" s="1099"/>
      <c r="P146" s="1080"/>
      <c r="Q146" s="739"/>
      <c r="R146" s="1100"/>
      <c r="S146" s="679">
        <f t="shared" si="34"/>
        <v>0</v>
      </c>
      <c r="T146" s="680" t="e">
        <f t="shared" si="35"/>
        <v>#DIV/0!</v>
      </c>
      <c r="X146" s="646"/>
    </row>
    <row r="147" spans="1:24" s="148" customFormat="1" ht="43.5" customHeight="1" x14ac:dyDescent="0.3">
      <c r="A147" s="707">
        <v>109</v>
      </c>
      <c r="B147" s="1050"/>
      <c r="C147" s="1071"/>
      <c r="D147" s="1015"/>
      <c r="E147" s="1057"/>
      <c r="F147" s="1051"/>
      <c r="G147" s="1046"/>
      <c r="H147" s="1047"/>
      <c r="I147" s="678">
        <f t="shared" si="47"/>
        <v>0</v>
      </c>
      <c r="J147" s="1126"/>
      <c r="K147" s="1127"/>
      <c r="L147" s="1128"/>
      <c r="M147" s="1078"/>
      <c r="N147" s="1105"/>
      <c r="O147" s="1099"/>
      <c r="P147" s="1080"/>
      <c r="Q147" s="739"/>
      <c r="R147" s="1100"/>
      <c r="S147" s="679">
        <f t="shared" si="34"/>
        <v>0</v>
      </c>
      <c r="T147" s="680" t="e">
        <f t="shared" si="35"/>
        <v>#DIV/0!</v>
      </c>
      <c r="X147" s="646"/>
    </row>
    <row r="148" spans="1:24" s="148" customFormat="1" ht="38.25" customHeight="1" x14ac:dyDescent="0.3">
      <c r="A148" s="707">
        <v>110</v>
      </c>
      <c r="B148" s="1050"/>
      <c r="C148" s="1071"/>
      <c r="D148" s="1015"/>
      <c r="E148" s="1057"/>
      <c r="F148" s="1051"/>
      <c r="G148" s="1046"/>
      <c r="H148" s="1048"/>
      <c r="I148" s="678">
        <f t="shared" si="47"/>
        <v>0</v>
      </c>
      <c r="J148" s="1126"/>
      <c r="K148" s="1127"/>
      <c r="L148" s="1128"/>
      <c r="M148" s="1078"/>
      <c r="N148" s="1080"/>
      <c r="O148" s="1099"/>
      <c r="P148" s="1080"/>
      <c r="Q148" s="739"/>
      <c r="R148" s="1100"/>
      <c r="S148" s="679">
        <f t="shared" si="34"/>
        <v>0</v>
      </c>
      <c r="T148" s="440" t="e">
        <f t="shared" si="35"/>
        <v>#DIV/0!</v>
      </c>
      <c r="U148" s="900"/>
      <c r="X148" s="646"/>
    </row>
    <row r="149" spans="1:24" s="148" customFormat="1" ht="38.25" customHeight="1" x14ac:dyDescent="0.3">
      <c r="A149" s="707">
        <v>111</v>
      </c>
      <c r="B149" s="1050"/>
      <c r="C149" s="1050"/>
      <c r="D149" s="1015"/>
      <c r="E149" s="1062"/>
      <c r="F149" s="1051"/>
      <c r="G149" s="1046"/>
      <c r="H149" s="1048"/>
      <c r="I149" s="678">
        <f t="shared" si="47"/>
        <v>0</v>
      </c>
      <c r="J149" s="1129"/>
      <c r="K149" s="1102"/>
      <c r="L149" s="1103"/>
      <c r="M149" s="1078"/>
      <c r="N149" s="1080"/>
      <c r="O149" s="1099"/>
      <c r="P149" s="1080"/>
      <c r="Q149" s="739"/>
      <c r="R149" s="1083"/>
      <c r="S149" s="679">
        <f t="shared" ref="S149:S150" si="48">Q149+M149+K149</f>
        <v>0</v>
      </c>
      <c r="T149" s="440" t="e">
        <f t="shared" ref="T149:T150" si="49">S149/H149</f>
        <v>#DIV/0!</v>
      </c>
      <c r="U149" s="900"/>
      <c r="X149" s="646"/>
    </row>
    <row r="150" spans="1:24" s="148" customFormat="1" ht="31.5" customHeight="1" x14ac:dyDescent="0.3">
      <c r="A150" s="707">
        <v>112</v>
      </c>
      <c r="B150" s="1050"/>
      <c r="C150" s="1050"/>
      <c r="D150" s="1052"/>
      <c r="E150" s="1062"/>
      <c r="F150" s="1053"/>
      <c r="G150" s="1054"/>
      <c r="H150" s="1053"/>
      <c r="I150" s="678">
        <f t="shared" si="47"/>
        <v>0</v>
      </c>
      <c r="J150" s="1002"/>
      <c r="K150" s="1102"/>
      <c r="L150" s="1103"/>
      <c r="M150" s="1078"/>
      <c r="N150" s="1080"/>
      <c r="O150" s="1114"/>
      <c r="P150" s="1080"/>
      <c r="Q150" s="739"/>
      <c r="R150" s="1083"/>
      <c r="S150" s="679">
        <f t="shared" si="48"/>
        <v>0</v>
      </c>
      <c r="T150" s="440" t="e">
        <f t="shared" si="49"/>
        <v>#DIV/0!</v>
      </c>
      <c r="U150" s="900"/>
      <c r="X150" s="646"/>
    </row>
    <row r="151" spans="1:24" s="148" customFormat="1" ht="37.5" customHeight="1" x14ac:dyDescent="0.3">
      <c r="A151" s="707">
        <v>113</v>
      </c>
      <c r="B151" s="1035"/>
      <c r="C151" s="1072"/>
      <c r="D151" s="1052"/>
      <c r="E151" s="1018"/>
      <c r="F151" s="1053"/>
      <c r="G151" s="1054"/>
      <c r="H151" s="1053"/>
      <c r="I151" s="678">
        <f t="shared" si="47"/>
        <v>0</v>
      </c>
      <c r="J151" s="1002"/>
      <c r="K151" s="1078"/>
      <c r="L151" s="1084"/>
      <c r="M151" s="1078"/>
      <c r="N151" s="1080"/>
      <c r="O151" s="1106"/>
      <c r="P151" s="1080"/>
      <c r="Q151" s="739"/>
      <c r="R151" s="1100"/>
      <c r="S151" s="679">
        <f t="shared" ref="S151:S157" si="50">Q151+M151+K151</f>
        <v>0</v>
      </c>
      <c r="T151" s="680" t="e">
        <f t="shared" ref="T151:T157" si="51">S151/H151</f>
        <v>#DIV/0!</v>
      </c>
      <c r="X151" s="646"/>
    </row>
    <row r="152" spans="1:24" s="148" customFormat="1" ht="31.5" customHeight="1" x14ac:dyDescent="0.3">
      <c r="A152" s="707">
        <v>114</v>
      </c>
      <c r="B152" s="1035"/>
      <c r="C152" s="1072"/>
      <c r="D152" s="1052"/>
      <c r="E152" s="1018"/>
      <c r="F152" s="1053"/>
      <c r="G152" s="1054"/>
      <c r="H152" s="1053"/>
      <c r="I152" s="678">
        <f t="shared" si="47"/>
        <v>0</v>
      </c>
      <c r="J152" s="1002"/>
      <c r="K152" s="1078"/>
      <c r="L152" s="1084"/>
      <c r="M152" s="1078"/>
      <c r="N152" s="1080"/>
      <c r="O152" s="1106"/>
      <c r="P152" s="1080"/>
      <c r="Q152" s="739"/>
      <c r="R152" s="1100"/>
      <c r="S152" s="679">
        <f t="shared" si="50"/>
        <v>0</v>
      </c>
      <c r="T152" s="680" t="e">
        <f t="shared" si="51"/>
        <v>#DIV/0!</v>
      </c>
      <c r="X152" s="646"/>
    </row>
    <row r="153" spans="1:24" s="148" customFormat="1" ht="44.25" customHeight="1" x14ac:dyDescent="0.3">
      <c r="A153" s="707">
        <v>115</v>
      </c>
      <c r="B153" s="1035"/>
      <c r="C153" s="1072"/>
      <c r="D153" s="1052"/>
      <c r="E153" s="1018"/>
      <c r="F153" s="1053"/>
      <c r="G153" s="1054"/>
      <c r="H153" s="1053"/>
      <c r="I153" s="678">
        <f t="shared" si="47"/>
        <v>0</v>
      </c>
      <c r="J153" s="1002"/>
      <c r="K153" s="1078"/>
      <c r="L153" s="1084"/>
      <c r="M153" s="1078"/>
      <c r="N153" s="1080"/>
      <c r="O153" s="1106"/>
      <c r="P153" s="1080"/>
      <c r="Q153" s="739"/>
      <c r="R153" s="1100"/>
      <c r="S153" s="679">
        <f t="shared" si="50"/>
        <v>0</v>
      </c>
      <c r="T153" s="680" t="e">
        <f t="shared" si="51"/>
        <v>#DIV/0!</v>
      </c>
      <c r="X153" s="646"/>
    </row>
    <row r="154" spans="1:24" s="148" customFormat="1" ht="42.75" customHeight="1" x14ac:dyDescent="0.3">
      <c r="A154" s="707">
        <v>116</v>
      </c>
      <c r="B154" s="1035"/>
      <c r="C154" s="1073"/>
      <c r="D154" s="1052"/>
      <c r="E154" s="1018"/>
      <c r="F154" s="1053"/>
      <c r="G154" s="1054"/>
      <c r="H154" s="1053"/>
      <c r="I154" s="678">
        <f t="shared" si="47"/>
        <v>0</v>
      </c>
      <c r="J154" s="1002"/>
      <c r="K154" s="1094"/>
      <c r="L154" s="1103"/>
      <c r="M154" s="1078"/>
      <c r="N154" s="1080"/>
      <c r="O154" s="1106"/>
      <c r="P154" s="1080"/>
      <c r="Q154" s="739"/>
      <c r="R154" s="1100"/>
      <c r="S154" s="679">
        <f t="shared" si="50"/>
        <v>0</v>
      </c>
      <c r="T154" s="680" t="e">
        <f>S154/H154</f>
        <v>#DIV/0!</v>
      </c>
      <c r="X154" s="646"/>
    </row>
    <row r="155" spans="1:24" s="148" customFormat="1" ht="42.75" customHeight="1" x14ac:dyDescent="0.3">
      <c r="A155" s="707">
        <v>117</v>
      </c>
      <c r="B155" s="1035"/>
      <c r="C155" s="1072"/>
      <c r="D155" s="1052"/>
      <c r="E155" s="1018"/>
      <c r="F155" s="1053"/>
      <c r="G155" s="1054"/>
      <c r="H155" s="1053"/>
      <c r="I155" s="678">
        <f t="shared" si="47"/>
        <v>0</v>
      </c>
      <c r="J155" s="1002"/>
      <c r="K155" s="1078"/>
      <c r="L155" s="1103"/>
      <c r="M155" s="1078"/>
      <c r="N155" s="1080"/>
      <c r="O155" s="1106"/>
      <c r="P155" s="1080"/>
      <c r="Q155" s="739"/>
      <c r="R155" s="1100"/>
      <c r="S155" s="679">
        <f t="shared" ref="S155:S156" si="52">Q155+M155+K155</f>
        <v>0</v>
      </c>
      <c r="T155" s="680" t="e">
        <f t="shared" ref="T155:T156" si="53">S155/H155</f>
        <v>#DIV/0!</v>
      </c>
      <c r="X155" s="646"/>
    </row>
    <row r="156" spans="1:24" s="148" customFormat="1" ht="42.75" customHeight="1" x14ac:dyDescent="0.3">
      <c r="A156" s="707">
        <v>118</v>
      </c>
      <c r="B156" s="1035"/>
      <c r="C156" s="1072"/>
      <c r="D156" s="1052"/>
      <c r="E156" s="1018"/>
      <c r="F156" s="1053"/>
      <c r="G156" s="1054"/>
      <c r="H156" s="1053"/>
      <c r="I156" s="678">
        <f t="shared" si="47"/>
        <v>0</v>
      </c>
      <c r="J156" s="1002"/>
      <c r="K156" s="1078"/>
      <c r="L156" s="1103"/>
      <c r="M156" s="1078"/>
      <c r="N156" s="1080"/>
      <c r="O156" s="1106"/>
      <c r="P156" s="1080"/>
      <c r="Q156" s="739"/>
      <c r="R156" s="1100"/>
      <c r="S156" s="679">
        <f t="shared" si="52"/>
        <v>0</v>
      </c>
      <c r="T156" s="680" t="e">
        <f t="shared" si="53"/>
        <v>#DIV/0!</v>
      </c>
      <c r="X156" s="646"/>
    </row>
    <row r="157" spans="1:24" s="148" customFormat="1" ht="41.25" customHeight="1" x14ac:dyDescent="0.3">
      <c r="A157" s="707">
        <v>119</v>
      </c>
      <c r="B157" s="1035"/>
      <c r="C157" s="1046"/>
      <c r="D157" s="1074"/>
      <c r="E157" s="1018"/>
      <c r="F157" s="1053"/>
      <c r="G157" s="1054"/>
      <c r="H157" s="1053"/>
      <c r="I157" s="678">
        <f t="shared" si="47"/>
        <v>0</v>
      </c>
      <c r="J157" s="1038"/>
      <c r="K157" s="1078"/>
      <c r="L157" s="1084"/>
      <c r="M157" s="1078"/>
      <c r="N157" s="1080"/>
      <c r="O157" s="1117"/>
      <c r="P157" s="739"/>
      <c r="Q157" s="739"/>
      <c r="R157" s="1100"/>
      <c r="S157" s="679">
        <f t="shared" si="50"/>
        <v>0</v>
      </c>
      <c r="T157" s="680" t="e">
        <f t="shared" si="51"/>
        <v>#DIV/0!</v>
      </c>
      <c r="X157" s="646">
        <v>3611.88</v>
      </c>
    </row>
    <row r="158" spans="1:24" s="148" customFormat="1" ht="37.5" customHeight="1" x14ac:dyDescent="0.3">
      <c r="A158" s="707">
        <v>120</v>
      </c>
      <c r="B158" s="1035"/>
      <c r="C158" s="1075"/>
      <c r="D158" s="1074"/>
      <c r="E158" s="1018"/>
      <c r="F158" s="1053"/>
      <c r="G158" s="1054"/>
      <c r="H158" s="1053"/>
      <c r="I158" s="678">
        <f t="shared" si="47"/>
        <v>0</v>
      </c>
      <c r="J158" s="1002"/>
      <c r="K158" s="1078"/>
      <c r="L158" s="1084"/>
      <c r="M158" s="1078"/>
      <c r="N158" s="1037"/>
      <c r="O158" s="1117"/>
      <c r="P158" s="1112"/>
      <c r="Q158" s="739"/>
      <c r="R158" s="1100"/>
      <c r="S158" s="679">
        <f t="shared" si="34"/>
        <v>0</v>
      </c>
      <c r="T158" s="680" t="e">
        <f t="shared" si="35"/>
        <v>#DIV/0!</v>
      </c>
      <c r="X158" s="646">
        <v>79503.45</v>
      </c>
    </row>
    <row r="159" spans="1:24" s="148" customFormat="1" x14ac:dyDescent="0.25">
      <c r="A159" s="97"/>
      <c r="B159" s="369"/>
      <c r="C159" s="72"/>
      <c r="D159" s="152"/>
      <c r="E159" s="145"/>
      <c r="F159" s="659"/>
      <c r="G159" s="97"/>
      <c r="H159" s="663"/>
      <c r="I159" s="102">
        <f t="shared" ref="I159:I181" si="54">H159-F159</f>
        <v>0</v>
      </c>
      <c r="J159" s="170"/>
      <c r="K159" s="211"/>
      <c r="L159" s="518"/>
      <c r="M159" s="210"/>
      <c r="N159" s="591"/>
      <c r="O159" s="720"/>
      <c r="P159" s="629"/>
      <c r="Q159" s="465"/>
      <c r="R159" s="524"/>
      <c r="S159" s="679">
        <f t="shared" ref="S159:S166" si="55">Q159+M159+K159</f>
        <v>0</v>
      </c>
      <c r="T159" s="680" t="e">
        <f t="shared" ref="T159:T166" si="56">S159/H159</f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659"/>
      <c r="G160" s="97"/>
      <c r="H160" s="663"/>
      <c r="I160" s="102">
        <f t="shared" si="54"/>
        <v>0</v>
      </c>
      <c r="J160" s="170"/>
      <c r="K160" s="211"/>
      <c r="L160" s="518"/>
      <c r="M160" s="210"/>
      <c r="N160" s="591"/>
      <c r="O160" s="720"/>
      <c r="P160" s="629"/>
      <c r="Q160" s="465"/>
      <c r="R160" s="524"/>
      <c r="S160" s="679">
        <f t="shared" si="55"/>
        <v>0</v>
      </c>
      <c r="T160" s="680" t="e">
        <f t="shared" si="56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9"/>
      <c r="G161" s="97"/>
      <c r="H161" s="663"/>
      <c r="I161" s="102">
        <f t="shared" si="54"/>
        <v>0</v>
      </c>
      <c r="J161" s="170"/>
      <c r="K161" s="211"/>
      <c r="L161" s="518"/>
      <c r="M161" s="210"/>
      <c r="N161" s="591"/>
      <c r="O161" s="720"/>
      <c r="P161" s="629"/>
      <c r="Q161" s="465"/>
      <c r="R161" s="524"/>
      <c r="S161" s="679">
        <f t="shared" si="55"/>
        <v>0</v>
      </c>
      <c r="T161" s="680" t="e">
        <f t="shared" si="56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9"/>
      <c r="G162" s="97"/>
      <c r="H162" s="663"/>
      <c r="I162" s="102">
        <f t="shared" si="54"/>
        <v>0</v>
      </c>
      <c r="J162" s="170"/>
      <c r="K162" s="211"/>
      <c r="L162" s="518"/>
      <c r="M162" s="210"/>
      <c r="N162" s="591"/>
      <c r="O162" s="720"/>
      <c r="P162" s="629"/>
      <c r="Q162" s="465"/>
      <c r="R162" s="524"/>
      <c r="S162" s="679">
        <f t="shared" si="55"/>
        <v>0</v>
      </c>
      <c r="T162" s="680" t="e">
        <f t="shared" si="56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9"/>
      <c r="G163" s="97"/>
      <c r="H163" s="663"/>
      <c r="I163" s="102">
        <f t="shared" si="54"/>
        <v>0</v>
      </c>
      <c r="J163" s="170"/>
      <c r="K163" s="211"/>
      <c r="L163" s="518"/>
      <c r="M163" s="210"/>
      <c r="N163" s="591"/>
      <c r="O163" s="720"/>
      <c r="P163" s="629"/>
      <c r="Q163" s="465"/>
      <c r="R163" s="524"/>
      <c r="S163" s="679">
        <f t="shared" si="55"/>
        <v>0</v>
      </c>
      <c r="T163" s="680" t="e">
        <f t="shared" si="56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9"/>
      <c r="G164" s="97"/>
      <c r="H164" s="663"/>
      <c r="I164" s="102">
        <f t="shared" si="54"/>
        <v>0</v>
      </c>
      <c r="J164" s="170"/>
      <c r="K164" s="211"/>
      <c r="L164" s="518"/>
      <c r="M164" s="210"/>
      <c r="N164" s="591"/>
      <c r="O164" s="720"/>
      <c r="P164" s="629"/>
      <c r="Q164" s="465"/>
      <c r="R164" s="524"/>
      <c r="S164" s="679">
        <f t="shared" si="55"/>
        <v>0</v>
      </c>
      <c r="T164" s="680" t="e">
        <f t="shared" si="56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9"/>
      <c r="G165" s="97"/>
      <c r="H165" s="663"/>
      <c r="I165" s="102">
        <f t="shared" si="54"/>
        <v>0</v>
      </c>
      <c r="J165" s="170"/>
      <c r="K165" s="211"/>
      <c r="L165" s="518"/>
      <c r="M165" s="210"/>
      <c r="N165" s="591"/>
      <c r="O165" s="720"/>
      <c r="P165" s="629"/>
      <c r="Q165" s="465"/>
      <c r="R165" s="524"/>
      <c r="S165" s="679">
        <f t="shared" si="55"/>
        <v>0</v>
      </c>
      <c r="T165" s="680" t="e">
        <f t="shared" si="56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9"/>
      <c r="G166" s="97"/>
      <c r="H166" s="663"/>
      <c r="I166" s="102">
        <f t="shared" si="54"/>
        <v>0</v>
      </c>
      <c r="J166" s="170"/>
      <c r="K166" s="211"/>
      <c r="L166" s="518"/>
      <c r="M166" s="210"/>
      <c r="N166" s="592"/>
      <c r="O166" s="720"/>
      <c r="P166" s="629"/>
      <c r="Q166" s="466"/>
      <c r="R166" s="525"/>
      <c r="S166" s="679">
        <f t="shared" si="55"/>
        <v>0</v>
      </c>
      <c r="T166" s="680" t="e">
        <f t="shared" si="56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9"/>
      <c r="G167" s="97"/>
      <c r="H167" s="663"/>
      <c r="I167" s="102">
        <f t="shared" si="54"/>
        <v>0</v>
      </c>
      <c r="J167" s="170"/>
      <c r="K167" s="211"/>
      <c r="L167" s="518"/>
      <c r="M167" s="210"/>
      <c r="N167" s="592"/>
      <c r="O167" s="720"/>
      <c r="P167" s="629"/>
      <c r="Q167" s="466"/>
      <c r="R167" s="525"/>
      <c r="S167" s="679"/>
      <c r="T167" s="679"/>
    </row>
    <row r="168" spans="1:20" s="148" customFormat="1" x14ac:dyDescent="0.25">
      <c r="A168" s="97"/>
      <c r="B168" s="74"/>
      <c r="C168" s="72"/>
      <c r="D168" s="152"/>
      <c r="E168" s="145"/>
      <c r="F168" s="659"/>
      <c r="G168" s="97"/>
      <c r="H168" s="663"/>
      <c r="I168" s="102">
        <f t="shared" si="54"/>
        <v>0</v>
      </c>
      <c r="J168" s="170"/>
      <c r="K168" s="211"/>
      <c r="L168" s="518"/>
      <c r="M168" s="210"/>
      <c r="N168" s="592"/>
      <c r="O168" s="720"/>
      <c r="P168" s="629"/>
      <c r="Q168" s="466"/>
      <c r="R168" s="525"/>
      <c r="S168" s="679"/>
      <c r="T168" s="679"/>
    </row>
    <row r="169" spans="1:20" s="148" customFormat="1" ht="16.5" thickBot="1" x14ac:dyDescent="0.3">
      <c r="A169" s="97"/>
      <c r="B169" s="74"/>
      <c r="C169" s="142"/>
      <c r="D169" s="142"/>
      <c r="E169" s="130"/>
      <c r="F169" s="651"/>
      <c r="G169" s="97"/>
      <c r="H169" s="663"/>
      <c r="I169" s="102">
        <f t="shared" si="54"/>
        <v>0</v>
      </c>
      <c r="J169" s="170"/>
      <c r="K169" s="105"/>
      <c r="L169" s="518"/>
      <c r="M169" s="70"/>
      <c r="N169" s="592"/>
      <c r="O169" s="720"/>
      <c r="P169" s="367"/>
      <c r="Q169" s="467"/>
      <c r="R169" s="526"/>
      <c r="S169" s="679">
        <f t="shared" ref="S169:S174" si="57">Q169+M169+K169</f>
        <v>0</v>
      </c>
      <c r="T169" s="679" t="e">
        <f t="shared" ref="T169:T177" si="58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651"/>
      <c r="G170" s="97"/>
      <c r="H170" s="663"/>
      <c r="I170" s="102">
        <f t="shared" si="54"/>
        <v>0</v>
      </c>
      <c r="J170" s="170"/>
      <c r="K170" s="105"/>
      <c r="L170" s="518"/>
      <c r="M170" s="70"/>
      <c r="N170" s="592"/>
      <c r="O170" s="720"/>
      <c r="P170" s="367"/>
      <c r="Q170" s="468"/>
      <c r="R170" s="527"/>
      <c r="S170" s="679">
        <f t="shared" si="57"/>
        <v>0</v>
      </c>
      <c r="T170" s="679" t="e">
        <f t="shared" si="58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51"/>
      <c r="G171" s="97"/>
      <c r="H171" s="663"/>
      <c r="I171" s="102">
        <f t="shared" si="54"/>
        <v>0</v>
      </c>
      <c r="J171" s="170"/>
      <c r="K171" s="105"/>
      <c r="L171" s="518"/>
      <c r="M171" s="70"/>
      <c r="N171" s="592"/>
      <c r="O171" s="720"/>
      <c r="P171" s="367"/>
      <c r="Q171" s="468"/>
      <c r="R171" s="527"/>
      <c r="S171" s="679">
        <f t="shared" si="57"/>
        <v>0</v>
      </c>
      <c r="T171" s="679" t="e">
        <f t="shared" si="58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51"/>
      <c r="G172" s="97"/>
      <c r="H172" s="663"/>
      <c r="I172" s="102">
        <f t="shared" si="54"/>
        <v>0</v>
      </c>
      <c r="J172" s="170"/>
      <c r="K172" s="105"/>
      <c r="L172" s="518"/>
      <c r="M172" s="70"/>
      <c r="N172" s="592"/>
      <c r="O172" s="720"/>
      <c r="P172" s="367"/>
      <c r="Q172" s="468"/>
      <c r="R172" s="528"/>
      <c r="S172" s="679">
        <f t="shared" si="57"/>
        <v>0</v>
      </c>
      <c r="T172" s="679" t="e">
        <f t="shared" si="58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51"/>
      <c r="G173" s="97"/>
      <c r="H173" s="663"/>
      <c r="I173" s="102">
        <f t="shared" si="54"/>
        <v>0</v>
      </c>
      <c r="J173" s="170"/>
      <c r="K173" s="105"/>
      <c r="L173" s="518"/>
      <c r="M173" s="70"/>
      <c r="N173" s="592"/>
      <c r="O173" s="720"/>
      <c r="P173" s="367"/>
      <c r="Q173" s="468"/>
      <c r="R173" s="528"/>
      <c r="S173" s="679">
        <f t="shared" si="57"/>
        <v>0</v>
      </c>
      <c r="T173" s="679" t="e">
        <f t="shared" si="58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651"/>
      <c r="G174" s="97"/>
      <c r="H174" s="663"/>
      <c r="I174" s="102">
        <f t="shared" si="54"/>
        <v>0</v>
      </c>
      <c r="J174" s="170"/>
      <c r="K174" s="105"/>
      <c r="L174" s="518"/>
      <c r="M174" s="70"/>
      <c r="N174" s="592"/>
      <c r="O174" s="720"/>
      <c r="P174" s="367"/>
      <c r="Q174" s="357"/>
      <c r="R174" s="529"/>
      <c r="S174" s="679">
        <f t="shared" si="57"/>
        <v>0</v>
      </c>
      <c r="T174" s="679" t="e">
        <f t="shared" si="58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651"/>
      <c r="G175" s="97"/>
      <c r="H175" s="663"/>
      <c r="I175" s="102">
        <f t="shared" si="54"/>
        <v>0</v>
      </c>
      <c r="J175" s="170"/>
      <c r="K175" s="105"/>
      <c r="L175" s="518"/>
      <c r="M175" s="70"/>
      <c r="N175" s="592"/>
      <c r="O175" s="720"/>
      <c r="P175" s="367"/>
      <c r="Q175" s="357"/>
      <c r="R175" s="529"/>
      <c r="S175" s="679">
        <f t="shared" ref="S175:S180" si="59">Q175+M175+K175</f>
        <v>0</v>
      </c>
      <c r="T175" s="679" t="e">
        <f t="shared" si="58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651"/>
      <c r="G176" s="97"/>
      <c r="H176" s="663"/>
      <c r="I176" s="102">
        <f t="shared" si="54"/>
        <v>0</v>
      </c>
      <c r="J176" s="170"/>
      <c r="K176" s="105"/>
      <c r="L176" s="518"/>
      <c r="M176" s="70"/>
      <c r="N176" s="592"/>
      <c r="O176" s="720"/>
      <c r="P176" s="367"/>
      <c r="Q176" s="357"/>
      <c r="R176" s="529"/>
      <c r="S176" s="679">
        <f t="shared" si="59"/>
        <v>0</v>
      </c>
      <c r="T176" s="679" t="e">
        <f t="shared" si="58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51"/>
      <c r="G177" s="97"/>
      <c r="H177" s="663"/>
      <c r="I177" s="102">
        <f t="shared" si="54"/>
        <v>0</v>
      </c>
      <c r="J177" s="170"/>
      <c r="K177" s="105"/>
      <c r="L177" s="518"/>
      <c r="M177" s="70"/>
      <c r="N177" s="592"/>
      <c r="O177" s="720"/>
      <c r="P177" s="367"/>
      <c r="Q177" s="357"/>
      <c r="R177" s="529"/>
      <c r="S177" s="679">
        <f t="shared" si="59"/>
        <v>0</v>
      </c>
      <c r="T177" s="679" t="e">
        <f t="shared" si="58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51"/>
      <c r="G178" s="97"/>
      <c r="H178" s="663"/>
      <c r="I178" s="102">
        <f t="shared" si="54"/>
        <v>0</v>
      </c>
      <c r="J178" s="170"/>
      <c r="K178" s="105"/>
      <c r="L178" s="518"/>
      <c r="M178" s="70"/>
      <c r="N178" s="592"/>
      <c r="O178" s="720"/>
      <c r="P178" s="367"/>
      <c r="Q178" s="357"/>
      <c r="R178" s="529"/>
      <c r="S178" s="679">
        <f t="shared" si="59"/>
        <v>0</v>
      </c>
      <c r="T178" s="679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651"/>
      <c r="G179" s="97"/>
      <c r="H179" s="663"/>
      <c r="I179" s="102">
        <f t="shared" si="54"/>
        <v>0</v>
      </c>
      <c r="J179" s="170"/>
      <c r="K179" s="105"/>
      <c r="L179" s="518"/>
      <c r="M179" s="70"/>
      <c r="N179" s="592"/>
      <c r="O179" s="720"/>
      <c r="P179" s="367"/>
      <c r="Q179" s="469"/>
      <c r="R179" s="526"/>
      <c r="S179" s="679">
        <f t="shared" si="59"/>
        <v>0</v>
      </c>
      <c r="T179" s="679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51"/>
      <c r="G180" s="97"/>
      <c r="H180" s="663"/>
      <c r="I180" s="102">
        <f t="shared" si="54"/>
        <v>0</v>
      </c>
      <c r="J180" s="170"/>
      <c r="K180" s="105"/>
      <c r="L180" s="518"/>
      <c r="M180" s="70"/>
      <c r="N180" s="592"/>
      <c r="O180" s="720"/>
      <c r="P180" s="367"/>
      <c r="Q180" s="469"/>
      <c r="R180" s="530"/>
      <c r="S180" s="679">
        <f t="shared" si="59"/>
        <v>0</v>
      </c>
      <c r="T180" s="679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06"/>
      <c r="F181" s="651"/>
      <c r="G181" s="97"/>
      <c r="H181" s="663"/>
      <c r="I181" s="102">
        <f t="shared" si="54"/>
        <v>0</v>
      </c>
      <c r="J181" s="125"/>
      <c r="K181" s="157"/>
      <c r="L181" s="519"/>
      <c r="M181" s="70"/>
      <c r="N181" s="593"/>
      <c r="O181" s="720"/>
      <c r="P181" s="367"/>
      <c r="Q181" s="357"/>
      <c r="R181" s="531"/>
      <c r="S181" s="679">
        <f>Q181+M181+K181</f>
        <v>0</v>
      </c>
      <c r="T181" s="679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660" t="s">
        <v>31</v>
      </c>
      <c r="G182" s="71">
        <f>SUM(G5:G181)</f>
        <v>1700</v>
      </c>
      <c r="H182" s="666">
        <f>SUM(H3:H181)</f>
        <v>302968.77000000014</v>
      </c>
      <c r="I182" s="420">
        <f>PIERNA!I37</f>
        <v>0</v>
      </c>
      <c r="J182" s="46"/>
      <c r="K182" s="159">
        <f>SUM(K5:K181)</f>
        <v>136230</v>
      </c>
      <c r="L182" s="520"/>
      <c r="M182" s="159">
        <f>SUM(M5:M181)</f>
        <v>375028</v>
      </c>
      <c r="N182" s="594"/>
      <c r="O182" s="725"/>
      <c r="P182" s="630"/>
      <c r="Q182" s="470">
        <f>SUM(Q5:Q181)</f>
        <v>7793210.931809999</v>
      </c>
      <c r="R182" s="532"/>
      <c r="S182" s="681">
        <f>Q182+M182+K182</f>
        <v>8304468.931809999</v>
      </c>
      <c r="T182" s="679"/>
    </row>
    <row r="183" spans="1:20" s="148" customFormat="1" ht="16.5" thickTop="1" x14ac:dyDescent="0.25">
      <c r="B183" s="74"/>
      <c r="C183" s="74"/>
      <c r="D183" s="97"/>
      <c r="E183" s="130"/>
      <c r="F183" s="656"/>
      <c r="G183" s="97"/>
      <c r="H183" s="656"/>
      <c r="I183" s="74"/>
      <c r="J183" s="125"/>
      <c r="L183" s="521"/>
      <c r="N183" s="595"/>
      <c r="O183" s="718"/>
      <c r="P183" s="367"/>
      <c r="Q183" s="357"/>
      <c r="R183" s="431" t="s">
        <v>42</v>
      </c>
      <c r="S183" s="397"/>
      <c r="T183" s="397"/>
    </row>
  </sheetData>
  <sortState ref="A101:AC105">
    <sortCondition ref="E99:E100"/>
  </sortState>
  <mergeCells count="12">
    <mergeCell ref="R107:R108"/>
    <mergeCell ref="B109:B110"/>
    <mergeCell ref="C109:C110"/>
    <mergeCell ref="Q1:Q2"/>
    <mergeCell ref="K1:K2"/>
    <mergeCell ref="M1:M2"/>
    <mergeCell ref="B103:B106"/>
    <mergeCell ref="E103:E106"/>
    <mergeCell ref="O103:O106"/>
    <mergeCell ref="B107:B108"/>
    <mergeCell ref="E107:E108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6"/>
      <c r="D4" s="130"/>
      <c r="E4" s="58"/>
      <c r="F4" s="61"/>
      <c r="G4" s="151"/>
      <c r="H4" s="151"/>
    </row>
    <row r="5" spans="1:9" ht="15.75" customHeight="1" x14ac:dyDescent="0.25">
      <c r="A5" s="213"/>
      <c r="B5" s="1323"/>
      <c r="C5" s="497"/>
      <c r="D5" s="218"/>
      <c r="E5" s="77"/>
      <c r="F5" s="61"/>
      <c r="G5" s="5"/>
    </row>
    <row r="6" spans="1:9" x14ac:dyDescent="0.25">
      <c r="A6" s="213"/>
      <c r="B6" s="1323"/>
      <c r="C6" s="356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6"/>
      <c r="D7" s="130"/>
      <c r="E7" s="43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3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3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3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3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3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3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3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3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3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3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3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3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14" t="s">
        <v>11</v>
      </c>
      <c r="D47" s="1315"/>
      <c r="E47" s="56">
        <f>E5+E6-F42+E7</f>
        <v>0</v>
      </c>
      <c r="F47" s="72"/>
    </row>
    <row r="50" spans="1:7" x14ac:dyDescent="0.25">
      <c r="A50" s="213"/>
      <c r="B50" s="1317"/>
      <c r="C50" s="434"/>
      <c r="D50" s="218"/>
      <c r="E50" s="77"/>
      <c r="F50" s="61"/>
      <c r="G50" s="5"/>
    </row>
    <row r="51" spans="1:7" x14ac:dyDescent="0.25">
      <c r="A51" s="213"/>
      <c r="B51" s="1317"/>
      <c r="C51" s="356"/>
      <c r="D51" s="130"/>
      <c r="E51" s="197"/>
      <c r="F51" s="61"/>
      <c r="G51" s="47"/>
    </row>
    <row r="52" spans="1:7" x14ac:dyDescent="0.25">
      <c r="B52" s="19"/>
      <c r="C52" s="434"/>
      <c r="D52" s="130"/>
      <c r="E52" s="43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 t="s">
        <v>409</v>
      </c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324" t="s">
        <v>101</v>
      </c>
      <c r="B5" s="12"/>
      <c r="C5" s="497">
        <v>85</v>
      </c>
      <c r="D5" s="218">
        <v>45206</v>
      </c>
      <c r="E5" s="77">
        <v>516.4</v>
      </c>
      <c r="F5" s="61">
        <v>42</v>
      </c>
      <c r="G5" s="151"/>
      <c r="H5" s="151"/>
    </row>
    <row r="6" spans="1:9" ht="15" customHeight="1" x14ac:dyDescent="0.25">
      <c r="A6" s="1324"/>
      <c r="B6" s="1325" t="s">
        <v>77</v>
      </c>
      <c r="C6" s="440"/>
      <c r="D6" s="130"/>
      <c r="E6" s="77"/>
      <c r="F6" s="61"/>
      <c r="G6" s="5"/>
    </row>
    <row r="7" spans="1:9" ht="15.75" x14ac:dyDescent="0.25">
      <c r="A7" s="1324"/>
      <c r="B7" s="1325"/>
      <c r="C7" s="497"/>
      <c r="D7" s="130"/>
      <c r="E7" s="58"/>
      <c r="F7" s="61"/>
      <c r="G7" s="47">
        <f>F79</f>
        <v>0</v>
      </c>
      <c r="H7" s="7">
        <f>E7-G7+E8+E6-G6+E5</f>
        <v>516.4</v>
      </c>
    </row>
    <row r="8" spans="1:9" ht="15.75" thickBot="1" x14ac:dyDescent="0.3">
      <c r="B8" s="19"/>
      <c r="C8" s="434"/>
      <c r="D8" s="130"/>
      <c r="E8" s="439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42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516.4</v>
      </c>
    </row>
    <row r="11" spans="1:9" x14ac:dyDescent="0.25">
      <c r="A11" s="185"/>
      <c r="B11" s="174">
        <f>B10-C11</f>
        <v>42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516.4</v>
      </c>
    </row>
    <row r="12" spans="1:9" x14ac:dyDescent="0.25">
      <c r="A12" s="174"/>
      <c r="B12" s="174">
        <f t="shared" ref="B12:B75" si="1">B11-C12</f>
        <v>42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516.4</v>
      </c>
    </row>
    <row r="13" spans="1:9" x14ac:dyDescent="0.25">
      <c r="A13" s="778"/>
      <c r="B13" s="174">
        <f t="shared" si="1"/>
        <v>42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516.4</v>
      </c>
    </row>
    <row r="14" spans="1:9" x14ac:dyDescent="0.25">
      <c r="A14" s="81" t="s">
        <v>33</v>
      </c>
      <c r="B14" s="174">
        <f t="shared" si="1"/>
        <v>42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516.4</v>
      </c>
    </row>
    <row r="15" spans="1:9" x14ac:dyDescent="0.25">
      <c r="A15" s="72"/>
      <c r="B15" s="174">
        <f t="shared" si="1"/>
        <v>42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516.4</v>
      </c>
    </row>
    <row r="16" spans="1:9" ht="15.75" customHeight="1" x14ac:dyDescent="0.25">
      <c r="A16" s="72"/>
      <c r="B16" s="174">
        <f t="shared" si="1"/>
        <v>42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516.4</v>
      </c>
    </row>
    <row r="17" spans="1:9" ht="15.75" customHeight="1" x14ac:dyDescent="0.25">
      <c r="B17" s="174">
        <f t="shared" si="1"/>
        <v>42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516.4</v>
      </c>
    </row>
    <row r="18" spans="1:9" x14ac:dyDescent="0.25">
      <c r="B18" s="174">
        <f t="shared" si="1"/>
        <v>42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516.4</v>
      </c>
    </row>
    <row r="19" spans="1:9" x14ac:dyDescent="0.25">
      <c r="A19" s="118"/>
      <c r="B19" s="174">
        <f t="shared" si="1"/>
        <v>42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516.4</v>
      </c>
    </row>
    <row r="20" spans="1:9" x14ac:dyDescent="0.25">
      <c r="A20" s="118"/>
      <c r="B20" s="174">
        <f t="shared" si="1"/>
        <v>42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516.4</v>
      </c>
    </row>
    <row r="21" spans="1:9" x14ac:dyDescent="0.25">
      <c r="A21" s="118"/>
      <c r="B21" s="174">
        <f t="shared" si="1"/>
        <v>42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2"/>
        <v>516.4</v>
      </c>
    </row>
    <row r="22" spans="1:9" x14ac:dyDescent="0.25">
      <c r="A22" s="118"/>
      <c r="B22" s="174">
        <f t="shared" si="1"/>
        <v>42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2"/>
        <v>516.4</v>
      </c>
    </row>
    <row r="23" spans="1:9" x14ac:dyDescent="0.25">
      <c r="A23" s="118"/>
      <c r="B23" s="174">
        <f t="shared" si="1"/>
        <v>42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2"/>
        <v>516.4</v>
      </c>
    </row>
    <row r="24" spans="1:9" x14ac:dyDescent="0.25">
      <c r="A24" s="119"/>
      <c r="B24" s="174">
        <f t="shared" si="1"/>
        <v>42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2"/>
        <v>516.4</v>
      </c>
    </row>
    <row r="25" spans="1:9" x14ac:dyDescent="0.25">
      <c r="A25" s="118"/>
      <c r="B25" s="174">
        <f t="shared" si="1"/>
        <v>42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2"/>
        <v>516.4</v>
      </c>
    </row>
    <row r="26" spans="1:9" x14ac:dyDescent="0.25">
      <c r="A26" s="118"/>
      <c r="B26" s="174">
        <f t="shared" si="1"/>
        <v>42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2"/>
        <v>516.4</v>
      </c>
    </row>
    <row r="27" spans="1:9" x14ac:dyDescent="0.25">
      <c r="A27" s="118"/>
      <c r="B27" s="174">
        <f t="shared" si="1"/>
        <v>42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2"/>
        <v>516.4</v>
      </c>
    </row>
    <row r="28" spans="1:9" x14ac:dyDescent="0.25">
      <c r="A28" s="118"/>
      <c r="B28" s="174">
        <f t="shared" si="1"/>
        <v>42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516.4</v>
      </c>
    </row>
    <row r="29" spans="1:9" x14ac:dyDescent="0.25">
      <c r="A29" s="118"/>
      <c r="B29" s="174">
        <f t="shared" si="1"/>
        <v>42</v>
      </c>
      <c r="C29" s="15"/>
      <c r="D29" s="68"/>
      <c r="E29" s="191"/>
      <c r="F29" s="1010">
        <f t="shared" si="0"/>
        <v>0</v>
      </c>
      <c r="G29" s="975"/>
      <c r="H29" s="997"/>
      <c r="I29" s="1162">
        <f t="shared" si="2"/>
        <v>516.4</v>
      </c>
    </row>
    <row r="30" spans="1:9" x14ac:dyDescent="0.25">
      <c r="A30" s="118"/>
      <c r="B30" s="174">
        <f t="shared" si="1"/>
        <v>42</v>
      </c>
      <c r="C30" s="15"/>
      <c r="D30" s="68"/>
      <c r="E30" s="191"/>
      <c r="F30" s="1010">
        <f t="shared" si="0"/>
        <v>0</v>
      </c>
      <c r="G30" s="975"/>
      <c r="H30" s="997"/>
      <c r="I30" s="1162">
        <f t="shared" si="2"/>
        <v>516.4</v>
      </c>
    </row>
    <row r="31" spans="1:9" x14ac:dyDescent="0.25">
      <c r="A31" s="118"/>
      <c r="B31" s="174">
        <f t="shared" si="1"/>
        <v>42</v>
      </c>
      <c r="C31" s="15"/>
      <c r="D31" s="68"/>
      <c r="E31" s="191"/>
      <c r="F31" s="1010">
        <f t="shared" si="0"/>
        <v>0</v>
      </c>
      <c r="G31" s="975"/>
      <c r="H31" s="997"/>
      <c r="I31" s="1162">
        <f t="shared" si="2"/>
        <v>516.4</v>
      </c>
    </row>
    <row r="32" spans="1:9" x14ac:dyDescent="0.25">
      <c r="A32" s="118"/>
      <c r="B32" s="174">
        <f t="shared" si="1"/>
        <v>42</v>
      </c>
      <c r="C32" s="15"/>
      <c r="D32" s="68"/>
      <c r="E32" s="191"/>
      <c r="F32" s="1010">
        <f t="shared" si="0"/>
        <v>0</v>
      </c>
      <c r="G32" s="975"/>
      <c r="H32" s="997"/>
      <c r="I32" s="1162">
        <f t="shared" si="2"/>
        <v>516.4</v>
      </c>
    </row>
    <row r="33" spans="1:9" x14ac:dyDescent="0.25">
      <c r="A33" s="118"/>
      <c r="B33" s="174">
        <f t="shared" si="1"/>
        <v>42</v>
      </c>
      <c r="C33" s="15"/>
      <c r="D33" s="68"/>
      <c r="E33" s="191"/>
      <c r="F33" s="1010">
        <f t="shared" si="0"/>
        <v>0</v>
      </c>
      <c r="G33" s="975"/>
      <c r="H33" s="997"/>
      <c r="I33" s="1162">
        <f t="shared" si="2"/>
        <v>516.4</v>
      </c>
    </row>
    <row r="34" spans="1:9" x14ac:dyDescent="0.25">
      <c r="A34" s="118"/>
      <c r="B34" s="174">
        <f t="shared" si="1"/>
        <v>42</v>
      </c>
      <c r="C34" s="15"/>
      <c r="D34" s="68"/>
      <c r="E34" s="191"/>
      <c r="F34" s="1010">
        <f t="shared" si="0"/>
        <v>0</v>
      </c>
      <c r="G34" s="975"/>
      <c r="H34" s="997"/>
      <c r="I34" s="1162">
        <f t="shared" si="2"/>
        <v>516.4</v>
      </c>
    </row>
    <row r="35" spans="1:9" x14ac:dyDescent="0.25">
      <c r="A35" s="118"/>
      <c r="B35" s="174">
        <f t="shared" si="1"/>
        <v>42</v>
      </c>
      <c r="C35" s="15"/>
      <c r="D35" s="68"/>
      <c r="E35" s="191"/>
      <c r="F35" s="1010">
        <f t="shared" si="0"/>
        <v>0</v>
      </c>
      <c r="G35" s="975"/>
      <c r="H35" s="997"/>
      <c r="I35" s="1162">
        <f t="shared" si="2"/>
        <v>516.4</v>
      </c>
    </row>
    <row r="36" spans="1:9" x14ac:dyDescent="0.25">
      <c r="A36" s="118"/>
      <c r="B36" s="174">
        <f t="shared" si="1"/>
        <v>42</v>
      </c>
      <c r="C36" s="15"/>
      <c r="D36" s="68"/>
      <c r="E36" s="191"/>
      <c r="F36" s="1010">
        <f t="shared" si="0"/>
        <v>0</v>
      </c>
      <c r="G36" s="975"/>
      <c r="H36" s="997"/>
      <c r="I36" s="1162">
        <f t="shared" si="2"/>
        <v>516.4</v>
      </c>
    </row>
    <row r="37" spans="1:9" x14ac:dyDescent="0.25">
      <c r="A37" s="118" t="s">
        <v>22</v>
      </c>
      <c r="B37" s="174">
        <f t="shared" si="1"/>
        <v>42</v>
      </c>
      <c r="C37" s="15"/>
      <c r="D37" s="68"/>
      <c r="E37" s="191"/>
      <c r="F37" s="1010">
        <f t="shared" si="0"/>
        <v>0</v>
      </c>
      <c r="G37" s="975"/>
      <c r="H37" s="997"/>
      <c r="I37" s="1162">
        <f t="shared" si="2"/>
        <v>516.4</v>
      </c>
    </row>
    <row r="38" spans="1:9" x14ac:dyDescent="0.25">
      <c r="A38" s="119"/>
      <c r="B38" s="174">
        <f t="shared" si="1"/>
        <v>42</v>
      </c>
      <c r="C38" s="15"/>
      <c r="D38" s="68"/>
      <c r="E38" s="191"/>
      <c r="F38" s="1010">
        <f t="shared" si="0"/>
        <v>0</v>
      </c>
      <c r="G38" s="975"/>
      <c r="H38" s="997"/>
      <c r="I38" s="1162">
        <f t="shared" si="2"/>
        <v>516.4</v>
      </c>
    </row>
    <row r="39" spans="1:9" x14ac:dyDescent="0.25">
      <c r="A39" s="118"/>
      <c r="B39" s="174">
        <f t="shared" si="1"/>
        <v>42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516.4</v>
      </c>
    </row>
    <row r="40" spans="1:9" x14ac:dyDescent="0.25">
      <c r="A40" s="118"/>
      <c r="B40" s="174">
        <f t="shared" si="1"/>
        <v>42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516.4</v>
      </c>
    </row>
    <row r="41" spans="1:9" x14ac:dyDescent="0.25">
      <c r="A41" s="118"/>
      <c r="B41" s="174">
        <f t="shared" si="1"/>
        <v>42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516.4</v>
      </c>
    </row>
    <row r="42" spans="1:9" x14ac:dyDescent="0.25">
      <c r="A42" s="118"/>
      <c r="B42" s="174">
        <f t="shared" si="1"/>
        <v>42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516.4</v>
      </c>
    </row>
    <row r="43" spans="1:9" x14ac:dyDescent="0.25">
      <c r="A43" s="118"/>
      <c r="B43" s="174">
        <f t="shared" si="1"/>
        <v>42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516.4</v>
      </c>
    </row>
    <row r="44" spans="1:9" x14ac:dyDescent="0.25">
      <c r="A44" s="118"/>
      <c r="B44" s="174">
        <f t="shared" si="1"/>
        <v>42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516.4</v>
      </c>
    </row>
    <row r="45" spans="1:9" x14ac:dyDescent="0.25">
      <c r="A45" s="118"/>
      <c r="B45" s="174">
        <f t="shared" si="1"/>
        <v>42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516.4</v>
      </c>
    </row>
    <row r="46" spans="1:9" x14ac:dyDescent="0.25">
      <c r="A46" s="118"/>
      <c r="B46" s="174">
        <f t="shared" si="1"/>
        <v>42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516.4</v>
      </c>
    </row>
    <row r="47" spans="1:9" x14ac:dyDescent="0.25">
      <c r="A47" s="118"/>
      <c r="B47" s="174">
        <f t="shared" si="1"/>
        <v>42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516.4</v>
      </c>
    </row>
    <row r="48" spans="1:9" x14ac:dyDescent="0.25">
      <c r="A48" s="118"/>
      <c r="B48" s="174">
        <f t="shared" si="1"/>
        <v>42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516.4</v>
      </c>
    </row>
    <row r="49" spans="1:9" x14ac:dyDescent="0.25">
      <c r="A49" s="118"/>
      <c r="B49" s="174">
        <f t="shared" si="1"/>
        <v>42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516.4</v>
      </c>
    </row>
    <row r="50" spans="1:9" x14ac:dyDescent="0.25">
      <c r="A50" s="118"/>
      <c r="B50" s="174">
        <f t="shared" si="1"/>
        <v>42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516.4</v>
      </c>
    </row>
    <row r="51" spans="1:9" x14ac:dyDescent="0.25">
      <c r="A51" s="118"/>
      <c r="B51" s="174">
        <f t="shared" si="1"/>
        <v>42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516.4</v>
      </c>
    </row>
    <row r="52" spans="1:9" x14ac:dyDescent="0.25">
      <c r="A52" s="118"/>
      <c r="B52" s="174">
        <f t="shared" si="1"/>
        <v>42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516.4</v>
      </c>
    </row>
    <row r="53" spans="1:9" x14ac:dyDescent="0.25">
      <c r="A53" s="118"/>
      <c r="B53" s="174">
        <f t="shared" si="1"/>
        <v>42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516.4</v>
      </c>
    </row>
    <row r="54" spans="1:9" x14ac:dyDescent="0.25">
      <c r="A54" s="118"/>
      <c r="B54" s="174">
        <f t="shared" si="1"/>
        <v>42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516.4</v>
      </c>
    </row>
    <row r="55" spans="1:9" x14ac:dyDescent="0.25">
      <c r="A55" s="118"/>
      <c r="B55" s="174">
        <f t="shared" si="1"/>
        <v>42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516.4</v>
      </c>
    </row>
    <row r="56" spans="1:9" x14ac:dyDescent="0.25">
      <c r="A56" s="118"/>
      <c r="B56" s="174">
        <f t="shared" si="1"/>
        <v>42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516.4</v>
      </c>
    </row>
    <row r="57" spans="1:9" x14ac:dyDescent="0.25">
      <c r="A57" s="118"/>
      <c r="B57" s="174">
        <f t="shared" si="1"/>
        <v>42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516.4</v>
      </c>
    </row>
    <row r="58" spans="1:9" x14ac:dyDescent="0.25">
      <c r="A58" s="118"/>
      <c r="B58" s="174">
        <f t="shared" si="1"/>
        <v>42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516.4</v>
      </c>
    </row>
    <row r="59" spans="1:9" x14ac:dyDescent="0.25">
      <c r="A59" s="118"/>
      <c r="B59" s="174">
        <f t="shared" si="1"/>
        <v>42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516.4</v>
      </c>
    </row>
    <row r="60" spans="1:9" x14ac:dyDescent="0.25">
      <c r="A60" s="118"/>
      <c r="B60" s="174">
        <f t="shared" si="1"/>
        <v>42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516.4</v>
      </c>
    </row>
    <row r="61" spans="1:9" x14ac:dyDescent="0.25">
      <c r="A61" s="118"/>
      <c r="B61" s="174">
        <f t="shared" si="1"/>
        <v>42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516.4</v>
      </c>
    </row>
    <row r="62" spans="1:9" x14ac:dyDescent="0.25">
      <c r="A62" s="118"/>
      <c r="B62" s="174">
        <f t="shared" si="1"/>
        <v>42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516.4</v>
      </c>
    </row>
    <row r="63" spans="1:9" x14ac:dyDescent="0.25">
      <c r="A63" s="118"/>
      <c r="B63" s="174">
        <f t="shared" si="1"/>
        <v>42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516.4</v>
      </c>
    </row>
    <row r="64" spans="1:9" x14ac:dyDescent="0.25">
      <c r="A64" s="118"/>
      <c r="B64" s="174">
        <f t="shared" si="1"/>
        <v>42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516.4</v>
      </c>
    </row>
    <row r="65" spans="1:9" x14ac:dyDescent="0.25">
      <c r="A65" s="118"/>
      <c r="B65" s="174">
        <f t="shared" si="1"/>
        <v>42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516.4</v>
      </c>
    </row>
    <row r="66" spans="1:9" x14ac:dyDescent="0.25">
      <c r="A66" s="118"/>
      <c r="B66" s="174">
        <f t="shared" si="1"/>
        <v>42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516.4</v>
      </c>
    </row>
    <row r="67" spans="1:9" x14ac:dyDescent="0.25">
      <c r="A67" s="118"/>
      <c r="B67" s="174">
        <f t="shared" si="1"/>
        <v>42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516.4</v>
      </c>
    </row>
    <row r="68" spans="1:9" x14ac:dyDescent="0.25">
      <c r="A68" s="118"/>
      <c r="B68" s="174">
        <f t="shared" si="1"/>
        <v>42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516.4</v>
      </c>
    </row>
    <row r="69" spans="1:9" x14ac:dyDescent="0.25">
      <c r="A69" s="118"/>
      <c r="B69" s="174">
        <f t="shared" si="1"/>
        <v>42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516.4</v>
      </c>
    </row>
    <row r="70" spans="1:9" x14ac:dyDescent="0.25">
      <c r="A70" s="118"/>
      <c r="B70" s="174">
        <f t="shared" si="1"/>
        <v>42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516.4</v>
      </c>
    </row>
    <row r="71" spans="1:9" x14ac:dyDescent="0.25">
      <c r="A71" s="118"/>
      <c r="B71" s="174">
        <f t="shared" si="1"/>
        <v>42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516.4</v>
      </c>
    </row>
    <row r="72" spans="1:9" x14ac:dyDescent="0.25">
      <c r="A72" s="118"/>
      <c r="B72" s="174">
        <f t="shared" si="1"/>
        <v>42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516.4</v>
      </c>
    </row>
    <row r="73" spans="1:9" x14ac:dyDescent="0.25">
      <c r="A73" s="118"/>
      <c r="B73" s="174">
        <f t="shared" si="1"/>
        <v>42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516.4</v>
      </c>
    </row>
    <row r="74" spans="1:9" x14ac:dyDescent="0.25">
      <c r="A74" s="118"/>
      <c r="B74" s="174">
        <f t="shared" si="1"/>
        <v>42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516.4</v>
      </c>
    </row>
    <row r="75" spans="1:9" x14ac:dyDescent="0.25">
      <c r="A75" s="118"/>
      <c r="B75" s="174">
        <f t="shared" si="1"/>
        <v>42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516.4</v>
      </c>
    </row>
    <row r="76" spans="1:9" x14ac:dyDescent="0.25">
      <c r="A76" s="118"/>
      <c r="B76" s="174">
        <f t="shared" ref="B76" si="4">B75-C76</f>
        <v>42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516.4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516.4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314" t="s">
        <v>11</v>
      </c>
      <c r="D84" s="1315"/>
      <c r="E84" s="56">
        <f>E6+E7-F79+E8</f>
        <v>0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2" t="s">
        <v>225</v>
      </c>
      <c r="B1" s="1312"/>
      <c r="C1" s="1312"/>
      <c r="D1" s="1312"/>
      <c r="E1" s="1312"/>
      <c r="F1" s="1312"/>
      <c r="G1" s="131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3"/>
      <c r="B4" s="1326" t="s">
        <v>67</v>
      </c>
      <c r="C4" s="230"/>
      <c r="D4" s="130"/>
      <c r="E4" s="428"/>
      <c r="F4" s="72"/>
      <c r="G4" s="151"/>
      <c r="H4" s="151"/>
    </row>
    <row r="5" spans="1:10" ht="21" customHeight="1" x14ac:dyDescent="0.25">
      <c r="A5" s="1328" t="s">
        <v>95</v>
      </c>
      <c r="B5" s="1327"/>
      <c r="C5" s="230">
        <v>116.5</v>
      </c>
      <c r="D5" s="130">
        <v>45206</v>
      </c>
      <c r="E5" s="428">
        <v>2777.55</v>
      </c>
      <c r="F5" s="72">
        <v>105</v>
      </c>
      <c r="G5" s="5"/>
    </row>
    <row r="6" spans="1:10" ht="21" customHeight="1" x14ac:dyDescent="0.25">
      <c r="A6" s="1328"/>
      <c r="B6" s="1327"/>
      <c r="C6" s="365"/>
      <c r="D6" s="130"/>
      <c r="E6" s="429"/>
      <c r="F6" s="72"/>
      <c r="G6" s="47">
        <f>F79</f>
        <v>0</v>
      </c>
      <c r="H6" s="7">
        <f>E6-G6+E7+E5-G5+E4</f>
        <v>2777.55</v>
      </c>
    </row>
    <row r="7" spans="1:10" ht="15.75" x14ac:dyDescent="0.25">
      <c r="A7" s="596"/>
      <c r="B7" s="1327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5" t="s">
        <v>3</v>
      </c>
    </row>
    <row r="10" spans="1:10" ht="15.75" thickTop="1" x14ac:dyDescent="0.25">
      <c r="A10" s="79" t="s">
        <v>32</v>
      </c>
      <c r="B10" s="174">
        <f>F6-C10+F5+F4+F7+F8</f>
        <v>105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2777.55</v>
      </c>
      <c r="J10" s="17">
        <f>F10*H10</f>
        <v>0</v>
      </c>
    </row>
    <row r="11" spans="1:10" x14ac:dyDescent="0.25">
      <c r="A11" s="185"/>
      <c r="B11" s="174">
        <f>B10-C11</f>
        <v>105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2777.55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105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2777.55</v>
      </c>
      <c r="J12" s="17">
        <f t="shared" si="1"/>
        <v>0</v>
      </c>
    </row>
    <row r="13" spans="1:10" x14ac:dyDescent="0.25">
      <c r="A13" s="174"/>
      <c r="B13" s="174">
        <f t="shared" si="2"/>
        <v>105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2777.55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105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2777.55</v>
      </c>
      <c r="J14" s="17">
        <f t="shared" si="1"/>
        <v>0</v>
      </c>
    </row>
    <row r="15" spans="1:10" x14ac:dyDescent="0.25">
      <c r="A15" s="72"/>
      <c r="B15" s="174">
        <f t="shared" si="2"/>
        <v>105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2777.55</v>
      </c>
      <c r="J15" s="17">
        <f t="shared" si="1"/>
        <v>0</v>
      </c>
    </row>
    <row r="16" spans="1:10" x14ac:dyDescent="0.25">
      <c r="A16" s="72"/>
      <c r="B16" s="174">
        <f t="shared" si="2"/>
        <v>105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2777.55</v>
      </c>
      <c r="J16" s="17">
        <f t="shared" si="1"/>
        <v>0</v>
      </c>
    </row>
    <row r="17" spans="1:10" x14ac:dyDescent="0.25">
      <c r="B17" s="174">
        <f t="shared" si="2"/>
        <v>105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2777.55</v>
      </c>
      <c r="J17" s="17">
        <f t="shared" si="1"/>
        <v>0</v>
      </c>
    </row>
    <row r="18" spans="1:10" x14ac:dyDescent="0.25">
      <c r="B18" s="174">
        <f t="shared" si="2"/>
        <v>105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2777.55</v>
      </c>
      <c r="J18" s="17">
        <f t="shared" si="1"/>
        <v>0</v>
      </c>
    </row>
    <row r="19" spans="1:10" x14ac:dyDescent="0.25">
      <c r="A19" s="118"/>
      <c r="B19" s="174">
        <f t="shared" si="2"/>
        <v>105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2777.55</v>
      </c>
      <c r="J19" s="17">
        <f t="shared" si="1"/>
        <v>0</v>
      </c>
    </row>
    <row r="20" spans="1:10" x14ac:dyDescent="0.25">
      <c r="A20" s="118"/>
      <c r="B20" s="174">
        <f t="shared" si="2"/>
        <v>105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2777.55</v>
      </c>
      <c r="J20" s="17">
        <f t="shared" si="1"/>
        <v>0</v>
      </c>
    </row>
    <row r="21" spans="1:10" x14ac:dyDescent="0.25">
      <c r="A21" s="118"/>
      <c r="B21" s="174">
        <f t="shared" si="2"/>
        <v>105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2777.55</v>
      </c>
      <c r="J21" s="17">
        <f t="shared" si="1"/>
        <v>0</v>
      </c>
    </row>
    <row r="22" spans="1:10" x14ac:dyDescent="0.25">
      <c r="A22" s="118"/>
      <c r="B22" s="174">
        <f t="shared" si="2"/>
        <v>105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2777.55</v>
      </c>
      <c r="J22" s="17">
        <f t="shared" si="1"/>
        <v>0</v>
      </c>
    </row>
    <row r="23" spans="1:10" x14ac:dyDescent="0.25">
      <c r="A23" s="118"/>
      <c r="B23" s="174">
        <f t="shared" si="2"/>
        <v>105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2777.55</v>
      </c>
      <c r="J23" s="17">
        <f t="shared" si="1"/>
        <v>0</v>
      </c>
    </row>
    <row r="24" spans="1:10" x14ac:dyDescent="0.25">
      <c r="A24" s="119"/>
      <c r="B24" s="174">
        <f t="shared" si="2"/>
        <v>105</v>
      </c>
      <c r="C24" s="15"/>
      <c r="D24" s="68"/>
      <c r="E24" s="191"/>
      <c r="F24" s="1010">
        <f t="shared" si="0"/>
        <v>0</v>
      </c>
      <c r="G24" s="975"/>
      <c r="H24" s="997"/>
      <c r="I24" s="1162">
        <f t="shared" si="3"/>
        <v>2777.55</v>
      </c>
      <c r="J24" s="1168">
        <f t="shared" si="1"/>
        <v>0</v>
      </c>
    </row>
    <row r="25" spans="1:10" x14ac:dyDescent="0.25">
      <c r="A25" s="118"/>
      <c r="B25" s="174">
        <f t="shared" si="2"/>
        <v>105</v>
      </c>
      <c r="C25" s="15"/>
      <c r="D25" s="68"/>
      <c r="E25" s="191"/>
      <c r="F25" s="1010">
        <f t="shared" si="0"/>
        <v>0</v>
      </c>
      <c r="G25" s="975"/>
      <c r="H25" s="997"/>
      <c r="I25" s="1162">
        <f t="shared" si="3"/>
        <v>2777.55</v>
      </c>
      <c r="J25" s="1168">
        <f t="shared" si="1"/>
        <v>0</v>
      </c>
    </row>
    <row r="26" spans="1:10" x14ac:dyDescent="0.25">
      <c r="A26" s="118"/>
      <c r="B26" s="174">
        <f t="shared" si="2"/>
        <v>105</v>
      </c>
      <c r="C26" s="15"/>
      <c r="D26" s="68"/>
      <c r="E26" s="191"/>
      <c r="F26" s="1010">
        <f t="shared" si="0"/>
        <v>0</v>
      </c>
      <c r="G26" s="975"/>
      <c r="H26" s="997"/>
      <c r="I26" s="1162">
        <f t="shared" si="3"/>
        <v>2777.55</v>
      </c>
      <c r="J26" s="1168">
        <f t="shared" si="1"/>
        <v>0</v>
      </c>
    </row>
    <row r="27" spans="1:10" x14ac:dyDescent="0.25">
      <c r="A27" s="118"/>
      <c r="B27" s="174">
        <f t="shared" si="2"/>
        <v>105</v>
      </c>
      <c r="C27" s="15"/>
      <c r="D27" s="68"/>
      <c r="E27" s="191"/>
      <c r="F27" s="1010">
        <f t="shared" si="0"/>
        <v>0</v>
      </c>
      <c r="G27" s="975"/>
      <c r="H27" s="997"/>
      <c r="I27" s="1162">
        <f t="shared" si="3"/>
        <v>2777.55</v>
      </c>
      <c r="J27" s="1168">
        <f t="shared" si="1"/>
        <v>0</v>
      </c>
    </row>
    <row r="28" spans="1:10" x14ac:dyDescent="0.25">
      <c r="A28" s="118"/>
      <c r="B28" s="174">
        <f t="shared" si="2"/>
        <v>105</v>
      </c>
      <c r="C28" s="15"/>
      <c r="D28" s="68"/>
      <c r="E28" s="191"/>
      <c r="F28" s="1010">
        <f t="shared" si="0"/>
        <v>0</v>
      </c>
      <c r="G28" s="975"/>
      <c r="H28" s="997"/>
      <c r="I28" s="1162">
        <f t="shared" si="3"/>
        <v>2777.55</v>
      </c>
      <c r="J28" s="1168">
        <f t="shared" si="1"/>
        <v>0</v>
      </c>
    </row>
    <row r="29" spans="1:10" x14ac:dyDescent="0.25">
      <c r="A29" s="118"/>
      <c r="B29" s="174">
        <f t="shared" si="2"/>
        <v>105</v>
      </c>
      <c r="C29" s="15"/>
      <c r="D29" s="68"/>
      <c r="E29" s="191"/>
      <c r="F29" s="1010">
        <f t="shared" si="0"/>
        <v>0</v>
      </c>
      <c r="G29" s="975"/>
      <c r="H29" s="997"/>
      <c r="I29" s="1162">
        <f t="shared" si="3"/>
        <v>2777.55</v>
      </c>
      <c r="J29" s="1168">
        <f t="shared" si="1"/>
        <v>0</v>
      </c>
    </row>
    <row r="30" spans="1:10" x14ac:dyDescent="0.25">
      <c r="A30" s="118"/>
      <c r="B30" s="174">
        <f t="shared" si="2"/>
        <v>105</v>
      </c>
      <c r="C30" s="15"/>
      <c r="D30" s="68"/>
      <c r="E30" s="191"/>
      <c r="F30" s="1010">
        <f t="shared" si="0"/>
        <v>0</v>
      </c>
      <c r="G30" s="975"/>
      <c r="H30" s="997"/>
      <c r="I30" s="1162">
        <f t="shared" si="3"/>
        <v>2777.55</v>
      </c>
      <c r="J30" s="1168">
        <f t="shared" si="1"/>
        <v>0</v>
      </c>
    </row>
    <row r="31" spans="1:10" x14ac:dyDescent="0.25">
      <c r="A31" s="118"/>
      <c r="B31" s="174">
        <f t="shared" si="2"/>
        <v>105</v>
      </c>
      <c r="C31" s="15"/>
      <c r="D31" s="68"/>
      <c r="E31" s="191"/>
      <c r="F31" s="1010">
        <f t="shared" si="0"/>
        <v>0</v>
      </c>
      <c r="G31" s="975"/>
      <c r="H31" s="997"/>
      <c r="I31" s="1162">
        <f t="shared" si="3"/>
        <v>2777.55</v>
      </c>
      <c r="J31" s="1168">
        <f t="shared" si="1"/>
        <v>0</v>
      </c>
    </row>
    <row r="32" spans="1:10" x14ac:dyDescent="0.25">
      <c r="A32" s="118"/>
      <c r="B32" s="174">
        <f t="shared" si="2"/>
        <v>105</v>
      </c>
      <c r="C32" s="15"/>
      <c r="D32" s="68"/>
      <c r="E32" s="191"/>
      <c r="F32" s="1010">
        <f t="shared" si="0"/>
        <v>0</v>
      </c>
      <c r="G32" s="975"/>
      <c r="H32" s="997"/>
      <c r="I32" s="1162">
        <f t="shared" si="3"/>
        <v>2777.55</v>
      </c>
      <c r="J32" s="1168">
        <f t="shared" si="1"/>
        <v>0</v>
      </c>
    </row>
    <row r="33" spans="1:10" x14ac:dyDescent="0.25">
      <c r="A33" s="118"/>
      <c r="B33" s="174">
        <f t="shared" si="2"/>
        <v>105</v>
      </c>
      <c r="C33" s="15"/>
      <c r="D33" s="68"/>
      <c r="E33" s="191"/>
      <c r="F33" s="1010">
        <f t="shared" si="0"/>
        <v>0</v>
      </c>
      <c r="G33" s="975"/>
      <c r="H33" s="997"/>
      <c r="I33" s="1162">
        <f t="shared" si="3"/>
        <v>2777.55</v>
      </c>
      <c r="J33" s="1168">
        <f t="shared" si="1"/>
        <v>0</v>
      </c>
    </row>
    <row r="34" spans="1:10" x14ac:dyDescent="0.25">
      <c r="A34" s="118"/>
      <c r="B34" s="174">
        <f t="shared" si="2"/>
        <v>105</v>
      </c>
      <c r="C34" s="15"/>
      <c r="D34" s="68"/>
      <c r="E34" s="191"/>
      <c r="F34" s="1010">
        <f t="shared" si="0"/>
        <v>0</v>
      </c>
      <c r="G34" s="975"/>
      <c r="H34" s="997"/>
      <c r="I34" s="1162">
        <f t="shared" si="3"/>
        <v>2777.55</v>
      </c>
      <c r="J34" s="1168">
        <f t="shared" si="1"/>
        <v>0</v>
      </c>
    </row>
    <row r="35" spans="1:10" x14ac:dyDescent="0.25">
      <c r="A35" s="118"/>
      <c r="B35" s="174">
        <f t="shared" si="2"/>
        <v>105</v>
      </c>
      <c r="C35" s="15"/>
      <c r="D35" s="68"/>
      <c r="E35" s="191"/>
      <c r="F35" s="1010">
        <f t="shared" si="0"/>
        <v>0</v>
      </c>
      <c r="G35" s="975"/>
      <c r="H35" s="997"/>
      <c r="I35" s="1162">
        <f t="shared" si="3"/>
        <v>2777.55</v>
      </c>
      <c r="J35" s="1168">
        <f t="shared" si="1"/>
        <v>0</v>
      </c>
    </row>
    <row r="36" spans="1:10" x14ac:dyDescent="0.25">
      <c r="A36" s="118"/>
      <c r="B36" s="174">
        <f t="shared" si="2"/>
        <v>105</v>
      </c>
      <c r="C36" s="15"/>
      <c r="D36" s="68"/>
      <c r="E36" s="191"/>
      <c r="F36" s="1010">
        <f t="shared" si="0"/>
        <v>0</v>
      </c>
      <c r="G36" s="975"/>
      <c r="H36" s="997"/>
      <c r="I36" s="1162">
        <f t="shared" si="3"/>
        <v>2777.55</v>
      </c>
      <c r="J36" s="1168">
        <f t="shared" si="1"/>
        <v>0</v>
      </c>
    </row>
    <row r="37" spans="1:10" x14ac:dyDescent="0.25">
      <c r="A37" s="118" t="s">
        <v>22</v>
      </c>
      <c r="B37" s="174">
        <f t="shared" si="2"/>
        <v>105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2777.55</v>
      </c>
      <c r="J37" s="17">
        <f t="shared" si="1"/>
        <v>0</v>
      </c>
    </row>
    <row r="38" spans="1:10" x14ac:dyDescent="0.25">
      <c r="A38" s="119"/>
      <c r="B38" s="174">
        <f t="shared" si="2"/>
        <v>105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2777.55</v>
      </c>
      <c r="J38" s="17">
        <f t="shared" si="1"/>
        <v>0</v>
      </c>
    </row>
    <row r="39" spans="1:10" x14ac:dyDescent="0.25">
      <c r="A39" s="118"/>
      <c r="B39" s="174">
        <f t="shared" si="2"/>
        <v>105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2777.55</v>
      </c>
      <c r="J39" s="17">
        <f t="shared" si="1"/>
        <v>0</v>
      </c>
    </row>
    <row r="40" spans="1:10" x14ac:dyDescent="0.25">
      <c r="A40" s="118"/>
      <c r="B40" s="174">
        <f t="shared" si="2"/>
        <v>105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2777.55</v>
      </c>
      <c r="J40" s="17">
        <f t="shared" si="1"/>
        <v>0</v>
      </c>
    </row>
    <row r="41" spans="1:10" x14ac:dyDescent="0.25">
      <c r="A41" s="118"/>
      <c r="B41" s="174">
        <f t="shared" si="2"/>
        <v>105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2777.55</v>
      </c>
      <c r="J41" s="17">
        <f t="shared" si="1"/>
        <v>0</v>
      </c>
    </row>
    <row r="42" spans="1:10" x14ac:dyDescent="0.25">
      <c r="A42" s="118"/>
      <c r="B42" s="174">
        <f t="shared" si="2"/>
        <v>105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2777.55</v>
      </c>
      <c r="J42" s="17">
        <f t="shared" si="1"/>
        <v>0</v>
      </c>
    </row>
    <row r="43" spans="1:10" x14ac:dyDescent="0.25">
      <c r="A43" s="118"/>
      <c r="B43" s="174">
        <f t="shared" si="2"/>
        <v>105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2777.55</v>
      </c>
      <c r="J43" s="17">
        <f t="shared" si="1"/>
        <v>0</v>
      </c>
    </row>
    <row r="44" spans="1:10" x14ac:dyDescent="0.25">
      <c r="A44" s="118"/>
      <c r="B44" s="174">
        <f t="shared" si="2"/>
        <v>105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2777.55</v>
      </c>
      <c r="J44" s="17">
        <f t="shared" si="1"/>
        <v>0</v>
      </c>
    </row>
    <row r="45" spans="1:10" x14ac:dyDescent="0.25">
      <c r="A45" s="118"/>
      <c r="B45" s="174">
        <f t="shared" si="2"/>
        <v>105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2777.55</v>
      </c>
      <c r="J45" s="17">
        <f t="shared" si="1"/>
        <v>0</v>
      </c>
    </row>
    <row r="46" spans="1:10" x14ac:dyDescent="0.25">
      <c r="A46" s="118"/>
      <c r="B46" s="174">
        <f t="shared" si="2"/>
        <v>105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2777.55</v>
      </c>
      <c r="J46" s="17">
        <f t="shared" si="1"/>
        <v>0</v>
      </c>
    </row>
    <row r="47" spans="1:10" x14ac:dyDescent="0.25">
      <c r="A47" s="118"/>
      <c r="B47" s="174">
        <f t="shared" si="2"/>
        <v>105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2777.55</v>
      </c>
      <c r="J47" s="17">
        <f t="shared" si="1"/>
        <v>0</v>
      </c>
    </row>
    <row r="48" spans="1:10" x14ac:dyDescent="0.25">
      <c r="A48" s="118"/>
      <c r="B48" s="174">
        <f t="shared" si="2"/>
        <v>105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2777.55</v>
      </c>
      <c r="J48" s="17">
        <f t="shared" si="1"/>
        <v>0</v>
      </c>
    </row>
    <row r="49" spans="1:10" x14ac:dyDescent="0.25">
      <c r="A49" s="118"/>
      <c r="B49" s="174">
        <f t="shared" si="2"/>
        <v>105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2777.55</v>
      </c>
      <c r="J49" s="17">
        <f t="shared" si="1"/>
        <v>0</v>
      </c>
    </row>
    <row r="50" spans="1:10" x14ac:dyDescent="0.25">
      <c r="A50" s="118"/>
      <c r="B50" s="174">
        <f t="shared" si="2"/>
        <v>105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2777.55</v>
      </c>
      <c r="J50" s="17">
        <f t="shared" si="1"/>
        <v>0</v>
      </c>
    </row>
    <row r="51" spans="1:10" x14ac:dyDescent="0.25">
      <c r="A51" s="118"/>
      <c r="B51" s="174">
        <f t="shared" si="2"/>
        <v>105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2777.55</v>
      </c>
      <c r="J51" s="17">
        <f t="shared" si="1"/>
        <v>0</v>
      </c>
    </row>
    <row r="52" spans="1:10" x14ac:dyDescent="0.25">
      <c r="A52" s="118"/>
      <c r="B52" s="174">
        <f t="shared" si="2"/>
        <v>105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2777.55</v>
      </c>
      <c r="J52" s="17">
        <f t="shared" si="1"/>
        <v>0</v>
      </c>
    </row>
    <row r="53" spans="1:10" x14ac:dyDescent="0.25">
      <c r="A53" s="118"/>
      <c r="B53" s="174">
        <f t="shared" si="2"/>
        <v>105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2777.55</v>
      </c>
      <c r="J53" s="17">
        <f t="shared" si="1"/>
        <v>0</v>
      </c>
    </row>
    <row r="54" spans="1:10" x14ac:dyDescent="0.25">
      <c r="A54" s="118"/>
      <c r="B54" s="174">
        <f t="shared" si="2"/>
        <v>105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2777.55</v>
      </c>
      <c r="J54" s="17">
        <f t="shared" si="1"/>
        <v>0</v>
      </c>
    </row>
    <row r="55" spans="1:10" x14ac:dyDescent="0.25">
      <c r="A55" s="118"/>
      <c r="B55" s="174">
        <f t="shared" si="2"/>
        <v>105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2777.55</v>
      </c>
      <c r="J55" s="17">
        <f t="shared" si="1"/>
        <v>0</v>
      </c>
    </row>
    <row r="56" spans="1:10" x14ac:dyDescent="0.25">
      <c r="A56" s="118"/>
      <c r="B56" s="174">
        <f t="shared" si="2"/>
        <v>105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2777.55</v>
      </c>
      <c r="J56" s="17">
        <f t="shared" si="1"/>
        <v>0</v>
      </c>
    </row>
    <row r="57" spans="1:10" x14ac:dyDescent="0.25">
      <c r="A57" s="118"/>
      <c r="B57" s="174">
        <f t="shared" si="2"/>
        <v>105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2777.55</v>
      </c>
      <c r="J57" s="17">
        <f t="shared" si="1"/>
        <v>0</v>
      </c>
    </row>
    <row r="58" spans="1:10" x14ac:dyDescent="0.25">
      <c r="A58" s="118"/>
      <c r="B58" s="174">
        <f t="shared" si="2"/>
        <v>105</v>
      </c>
      <c r="C58" s="15"/>
      <c r="D58" s="68"/>
      <c r="E58" s="191"/>
      <c r="F58" s="68">
        <v>0</v>
      </c>
      <c r="G58" s="69"/>
      <c r="H58" s="70"/>
      <c r="I58" s="102">
        <f t="shared" si="3"/>
        <v>2777.55</v>
      </c>
      <c r="J58" s="17">
        <f t="shared" si="1"/>
        <v>0</v>
      </c>
    </row>
    <row r="59" spans="1:10" x14ac:dyDescent="0.25">
      <c r="A59" s="118"/>
      <c r="B59" s="174">
        <f t="shared" si="2"/>
        <v>105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2777.55</v>
      </c>
      <c r="J59" s="17">
        <f t="shared" si="1"/>
        <v>0</v>
      </c>
    </row>
    <row r="60" spans="1:10" x14ac:dyDescent="0.25">
      <c r="A60" s="118"/>
      <c r="B60" s="174">
        <f t="shared" si="2"/>
        <v>105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2777.55</v>
      </c>
      <c r="J60" s="17">
        <f t="shared" si="1"/>
        <v>0</v>
      </c>
    </row>
    <row r="61" spans="1:10" x14ac:dyDescent="0.25">
      <c r="A61" s="118"/>
      <c r="B61" s="174">
        <f t="shared" si="2"/>
        <v>105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2777.55</v>
      </c>
      <c r="J61" s="17">
        <f t="shared" si="1"/>
        <v>0</v>
      </c>
    </row>
    <row r="62" spans="1:10" x14ac:dyDescent="0.25">
      <c r="A62" s="118"/>
      <c r="B62" s="174">
        <f t="shared" si="2"/>
        <v>105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2777.55</v>
      </c>
      <c r="J62" s="17">
        <f t="shared" si="1"/>
        <v>0</v>
      </c>
    </row>
    <row r="63" spans="1:10" x14ac:dyDescent="0.25">
      <c r="A63" s="118"/>
      <c r="B63" s="174">
        <f t="shared" si="2"/>
        <v>105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2777.55</v>
      </c>
      <c r="J63" s="17">
        <f t="shared" si="1"/>
        <v>0</v>
      </c>
    </row>
    <row r="64" spans="1:10" x14ac:dyDescent="0.25">
      <c r="A64" s="118"/>
      <c r="B64" s="174">
        <f t="shared" si="2"/>
        <v>105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2777.55</v>
      </c>
      <c r="J64" s="17">
        <f t="shared" si="1"/>
        <v>0</v>
      </c>
    </row>
    <row r="65" spans="1:10" x14ac:dyDescent="0.25">
      <c r="A65" s="118"/>
      <c r="B65" s="174">
        <f t="shared" si="2"/>
        <v>105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2777.55</v>
      </c>
      <c r="J65" s="17">
        <f t="shared" si="1"/>
        <v>0</v>
      </c>
    </row>
    <row r="66" spans="1:10" x14ac:dyDescent="0.25">
      <c r="A66" s="118"/>
      <c r="B66" s="174">
        <f t="shared" si="2"/>
        <v>105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2777.55</v>
      </c>
      <c r="J66" s="17">
        <f t="shared" si="1"/>
        <v>0</v>
      </c>
    </row>
    <row r="67" spans="1:10" x14ac:dyDescent="0.25">
      <c r="A67" s="118"/>
      <c r="B67" s="174">
        <f t="shared" si="2"/>
        <v>105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2777.55</v>
      </c>
      <c r="J67" s="17">
        <f t="shared" si="1"/>
        <v>0</v>
      </c>
    </row>
    <row r="68" spans="1:10" x14ac:dyDescent="0.25">
      <c r="A68" s="118"/>
      <c r="B68" s="174">
        <f t="shared" si="2"/>
        <v>105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2777.55</v>
      </c>
      <c r="J68" s="17">
        <f t="shared" si="1"/>
        <v>0</v>
      </c>
    </row>
    <row r="69" spans="1:10" x14ac:dyDescent="0.25">
      <c r="A69" s="118"/>
      <c r="B69" s="174">
        <f t="shared" si="2"/>
        <v>105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2777.55</v>
      </c>
      <c r="J69" s="17">
        <f t="shared" si="1"/>
        <v>0</v>
      </c>
    </row>
    <row r="70" spans="1:10" x14ac:dyDescent="0.25">
      <c r="A70" s="118"/>
      <c r="B70" s="174">
        <f t="shared" si="2"/>
        <v>105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2777.55</v>
      </c>
      <c r="J70" s="17">
        <f t="shared" si="1"/>
        <v>0</v>
      </c>
    </row>
    <row r="71" spans="1:10" x14ac:dyDescent="0.25">
      <c r="A71" s="118"/>
      <c r="B71" s="174">
        <f t="shared" si="2"/>
        <v>105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2777.55</v>
      </c>
      <c r="J71" s="17">
        <f t="shared" si="1"/>
        <v>0</v>
      </c>
    </row>
    <row r="72" spans="1:10" x14ac:dyDescent="0.25">
      <c r="A72" s="118"/>
      <c r="B72" s="174">
        <f t="shared" si="2"/>
        <v>105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2777.55</v>
      </c>
      <c r="J72" s="17">
        <f t="shared" si="1"/>
        <v>0</v>
      </c>
    </row>
    <row r="73" spans="1:10" x14ac:dyDescent="0.25">
      <c r="A73" s="118"/>
      <c r="B73" s="174">
        <f t="shared" si="2"/>
        <v>105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2777.55</v>
      </c>
      <c r="J73" s="17">
        <f t="shared" si="1"/>
        <v>0</v>
      </c>
    </row>
    <row r="74" spans="1:10" x14ac:dyDescent="0.25">
      <c r="A74" s="118"/>
      <c r="B74" s="174">
        <f t="shared" si="2"/>
        <v>105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2777.55</v>
      </c>
      <c r="J74" s="17">
        <f t="shared" si="1"/>
        <v>0</v>
      </c>
    </row>
    <row r="75" spans="1:10" x14ac:dyDescent="0.25">
      <c r="A75" s="118"/>
      <c r="B75" s="174">
        <f t="shared" si="2"/>
        <v>105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2777.55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105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2777.55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2777.55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105</v>
      </c>
    </row>
    <row r="83" spans="3:6" ht="15.75" thickBot="1" x14ac:dyDescent="0.3"/>
    <row r="84" spans="3:6" ht="15.75" thickBot="1" x14ac:dyDescent="0.3">
      <c r="C84" s="1314" t="s">
        <v>11</v>
      </c>
      <c r="D84" s="1315"/>
      <c r="E84" s="56">
        <f>E5+E6-F79+E7+E4</f>
        <v>2777.55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16"/>
      <c r="B5" s="1316"/>
      <c r="C5" s="216"/>
      <c r="D5" s="130"/>
      <c r="E5" s="77"/>
      <c r="F5" s="61"/>
      <c r="G5" s="5"/>
    </row>
    <row r="6" spans="1:9" x14ac:dyDescent="0.25">
      <c r="A6" s="1316"/>
      <c r="B6" s="1316"/>
      <c r="C6" s="356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1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3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5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5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5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5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5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5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5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5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5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5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5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5">
        <f t="shared" si="1"/>
        <v>0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5">
        <f t="shared" si="1"/>
        <v>0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5">
        <f t="shared" si="1"/>
        <v>0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5">
        <f t="shared" si="1"/>
        <v>0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5">
        <f t="shared" si="1"/>
        <v>0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5">
        <f t="shared" si="1"/>
        <v>0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5">
        <f t="shared" si="1"/>
        <v>0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5">
        <f t="shared" si="1"/>
        <v>0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5">
        <f t="shared" si="1"/>
        <v>0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5">
        <f t="shared" si="1"/>
        <v>0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5">
        <f t="shared" si="1"/>
        <v>0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5">
        <f t="shared" si="1"/>
        <v>0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5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6"/>
      <c r="C34" s="52"/>
      <c r="D34" s="703"/>
      <c r="E34" s="704"/>
      <c r="F34" s="146"/>
      <c r="G34" s="135"/>
      <c r="H34" s="70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 t="s">
        <v>377</v>
      </c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16" t="s">
        <v>52</v>
      </c>
      <c r="B5" s="1329" t="s">
        <v>87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316"/>
      <c r="B6" s="1329"/>
      <c r="C6" s="356"/>
      <c r="D6" s="130"/>
      <c r="E6" s="197"/>
      <c r="F6" s="61"/>
      <c r="G6" s="47"/>
      <c r="H6" s="7">
        <f>E6-G6+E7+E5-G5</f>
        <v>886.77</v>
      </c>
    </row>
    <row r="7" spans="1:9" ht="15.75" thickBot="1" x14ac:dyDescent="0.3">
      <c r="A7" s="131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3">
        <f>F4+F5+F6+F7-C9</f>
        <v>34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886.77</v>
      </c>
    </row>
    <row r="10" spans="1:9" x14ac:dyDescent="0.25">
      <c r="A10" s="185"/>
      <c r="B10" s="605">
        <f>B9-C10</f>
        <v>34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886.77</v>
      </c>
    </row>
    <row r="11" spans="1:9" x14ac:dyDescent="0.25">
      <c r="A11" s="174"/>
      <c r="B11" s="605">
        <f t="shared" ref="B11:B33" si="1">B10-C11</f>
        <v>34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886.77</v>
      </c>
    </row>
    <row r="12" spans="1:9" x14ac:dyDescent="0.25">
      <c r="A12" s="174"/>
      <c r="B12" s="605">
        <f t="shared" si="1"/>
        <v>34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886.77</v>
      </c>
    </row>
    <row r="13" spans="1:9" x14ac:dyDescent="0.25">
      <c r="A13" s="81" t="s">
        <v>33</v>
      </c>
      <c r="B13" s="605">
        <f t="shared" si="1"/>
        <v>34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886.77</v>
      </c>
    </row>
    <row r="14" spans="1:9" x14ac:dyDescent="0.25">
      <c r="A14" s="72"/>
      <c r="B14" s="605">
        <f t="shared" si="1"/>
        <v>34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886.77</v>
      </c>
    </row>
    <row r="15" spans="1:9" x14ac:dyDescent="0.25">
      <c r="A15" s="72"/>
      <c r="B15" s="605">
        <f t="shared" si="1"/>
        <v>34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886.77</v>
      </c>
    </row>
    <row r="16" spans="1:9" x14ac:dyDescent="0.25">
      <c r="B16" s="605">
        <f t="shared" si="1"/>
        <v>34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886.77</v>
      </c>
    </row>
    <row r="17" spans="1:9" x14ac:dyDescent="0.25">
      <c r="B17" s="605">
        <f t="shared" si="1"/>
        <v>34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886.77</v>
      </c>
    </row>
    <row r="18" spans="1:9" x14ac:dyDescent="0.25">
      <c r="B18" s="605">
        <f t="shared" si="1"/>
        <v>34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886.77</v>
      </c>
    </row>
    <row r="19" spans="1:9" x14ac:dyDescent="0.25">
      <c r="B19" s="605">
        <f t="shared" si="1"/>
        <v>34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886.77</v>
      </c>
    </row>
    <row r="20" spans="1:9" x14ac:dyDescent="0.25">
      <c r="B20" s="605">
        <f t="shared" si="1"/>
        <v>34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886.77</v>
      </c>
    </row>
    <row r="21" spans="1:9" x14ac:dyDescent="0.25">
      <c r="A21" s="118"/>
      <c r="B21" s="605">
        <f t="shared" si="1"/>
        <v>34</v>
      </c>
      <c r="C21" s="446"/>
      <c r="D21" s="68"/>
      <c r="E21" s="191"/>
      <c r="F21" s="68">
        <f t="shared" si="0"/>
        <v>0</v>
      </c>
      <c r="G21" s="69"/>
      <c r="H21" s="70"/>
      <c r="I21" s="102">
        <f t="shared" si="2"/>
        <v>886.77</v>
      </c>
    </row>
    <row r="22" spans="1:9" x14ac:dyDescent="0.25">
      <c r="A22" s="118"/>
      <c r="B22" s="605">
        <f t="shared" si="1"/>
        <v>34</v>
      </c>
      <c r="C22" s="446"/>
      <c r="D22" s="68"/>
      <c r="E22" s="191"/>
      <c r="F22" s="68">
        <f t="shared" si="0"/>
        <v>0</v>
      </c>
      <c r="G22" s="69"/>
      <c r="H22" s="70"/>
      <c r="I22" s="102">
        <f t="shared" si="2"/>
        <v>886.77</v>
      </c>
    </row>
    <row r="23" spans="1:9" x14ac:dyDescent="0.25">
      <c r="A23" s="119"/>
      <c r="B23" s="605">
        <f t="shared" si="1"/>
        <v>34</v>
      </c>
      <c r="C23" s="446"/>
      <c r="D23" s="68"/>
      <c r="E23" s="191"/>
      <c r="F23" s="68">
        <f t="shared" si="0"/>
        <v>0</v>
      </c>
      <c r="G23" s="69"/>
      <c r="H23" s="70"/>
      <c r="I23" s="102">
        <f t="shared" si="2"/>
        <v>886.77</v>
      </c>
    </row>
    <row r="24" spans="1:9" x14ac:dyDescent="0.25">
      <c r="A24" s="118"/>
      <c r="B24" s="605">
        <f t="shared" si="1"/>
        <v>34</v>
      </c>
      <c r="C24" s="446"/>
      <c r="D24" s="68"/>
      <c r="E24" s="191"/>
      <c r="F24" s="68">
        <f t="shared" si="0"/>
        <v>0</v>
      </c>
      <c r="G24" s="69"/>
      <c r="H24" s="70"/>
      <c r="I24" s="102">
        <f t="shared" si="2"/>
        <v>886.77</v>
      </c>
    </row>
    <row r="25" spans="1:9" x14ac:dyDescent="0.25">
      <c r="A25" s="118"/>
      <c r="B25" s="605">
        <f t="shared" si="1"/>
        <v>34</v>
      </c>
      <c r="C25" s="446"/>
      <c r="D25" s="68"/>
      <c r="E25" s="191"/>
      <c r="F25" s="68">
        <f t="shared" si="0"/>
        <v>0</v>
      </c>
      <c r="G25" s="69"/>
      <c r="H25" s="70"/>
      <c r="I25" s="102">
        <f t="shared" si="2"/>
        <v>886.77</v>
      </c>
    </row>
    <row r="26" spans="1:9" x14ac:dyDescent="0.25">
      <c r="A26" s="118"/>
      <c r="B26" s="605">
        <f t="shared" si="1"/>
        <v>34</v>
      </c>
      <c r="C26" s="446"/>
      <c r="D26" s="68"/>
      <c r="E26" s="191"/>
      <c r="F26" s="68">
        <f t="shared" si="0"/>
        <v>0</v>
      </c>
      <c r="G26" s="69"/>
      <c r="H26" s="70"/>
      <c r="I26" s="102">
        <f t="shared" si="2"/>
        <v>886.77</v>
      </c>
    </row>
    <row r="27" spans="1:9" x14ac:dyDescent="0.25">
      <c r="A27" s="118"/>
      <c r="B27" s="605">
        <f t="shared" si="1"/>
        <v>34</v>
      </c>
      <c r="C27" s="446"/>
      <c r="D27" s="68"/>
      <c r="E27" s="191"/>
      <c r="F27" s="68">
        <f t="shared" si="0"/>
        <v>0</v>
      </c>
      <c r="G27" s="69"/>
      <c r="H27" s="70"/>
      <c r="I27" s="102">
        <f t="shared" si="2"/>
        <v>886.77</v>
      </c>
    </row>
    <row r="28" spans="1:9" x14ac:dyDescent="0.25">
      <c r="A28" s="118"/>
      <c r="B28" s="605">
        <f t="shared" si="1"/>
        <v>34</v>
      </c>
      <c r="C28" s="446"/>
      <c r="D28" s="68"/>
      <c r="E28" s="191"/>
      <c r="F28" s="68">
        <f t="shared" si="0"/>
        <v>0</v>
      </c>
      <c r="G28" s="69"/>
      <c r="H28" s="70"/>
      <c r="I28" s="102">
        <f t="shared" si="2"/>
        <v>886.77</v>
      </c>
    </row>
    <row r="29" spans="1:9" x14ac:dyDescent="0.25">
      <c r="A29" s="118"/>
      <c r="B29" s="605">
        <f t="shared" si="1"/>
        <v>34</v>
      </c>
      <c r="C29" s="446"/>
      <c r="D29" s="68"/>
      <c r="E29" s="191"/>
      <c r="F29" s="68">
        <f t="shared" si="0"/>
        <v>0</v>
      </c>
      <c r="G29" s="69"/>
      <c r="H29" s="70"/>
      <c r="I29" s="102">
        <f t="shared" si="2"/>
        <v>886.77</v>
      </c>
    </row>
    <row r="30" spans="1:9" x14ac:dyDescent="0.25">
      <c r="A30" s="118"/>
      <c r="B30" s="605">
        <f t="shared" si="1"/>
        <v>34</v>
      </c>
      <c r="C30" s="446"/>
      <c r="D30" s="68"/>
      <c r="E30" s="191"/>
      <c r="F30" s="68">
        <f t="shared" si="0"/>
        <v>0</v>
      </c>
      <c r="G30" s="69"/>
      <c r="H30" s="70"/>
      <c r="I30" s="102">
        <f t="shared" si="2"/>
        <v>886.77</v>
      </c>
    </row>
    <row r="31" spans="1:9" x14ac:dyDescent="0.25">
      <c r="A31" s="118"/>
      <c r="B31" s="605">
        <f t="shared" si="1"/>
        <v>34</v>
      </c>
      <c r="C31" s="446"/>
      <c r="D31" s="68"/>
      <c r="E31" s="191"/>
      <c r="F31" s="68">
        <f t="shared" si="0"/>
        <v>0</v>
      </c>
      <c r="G31" s="69"/>
      <c r="H31" s="70"/>
      <c r="I31" s="102">
        <f t="shared" si="2"/>
        <v>886.77</v>
      </c>
    </row>
    <row r="32" spans="1:9" x14ac:dyDescent="0.25">
      <c r="A32" s="118"/>
      <c r="B32" s="605">
        <f t="shared" si="1"/>
        <v>34</v>
      </c>
      <c r="C32" s="446"/>
      <c r="D32" s="68"/>
      <c r="E32" s="191"/>
      <c r="F32" s="68">
        <f t="shared" si="0"/>
        <v>0</v>
      </c>
      <c r="G32" s="69"/>
      <c r="H32" s="70"/>
      <c r="I32" s="102">
        <f t="shared" si="2"/>
        <v>886.77</v>
      </c>
    </row>
    <row r="33" spans="1:9" x14ac:dyDescent="0.25">
      <c r="A33" s="118"/>
      <c r="B33" s="605">
        <f t="shared" si="1"/>
        <v>34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886.77</v>
      </c>
    </row>
    <row r="34" spans="1:9" ht="15.75" thickBot="1" x14ac:dyDescent="0.3">
      <c r="A34" s="118"/>
      <c r="B34" s="606"/>
      <c r="C34" s="52"/>
      <c r="D34" s="734"/>
      <c r="E34" s="735"/>
      <c r="F34" s="736"/>
      <c r="G34" s="737"/>
      <c r="H34" s="352"/>
    </row>
    <row r="35" spans="1:9" ht="15.75" x14ac:dyDescent="0.25">
      <c r="C35" s="53">
        <f>SUM(C9:C34)</f>
        <v>0</v>
      </c>
      <c r="D35" s="44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34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E5+E6-F35+E7</f>
        <v>886.77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topLeftCell="A16" workbookViewId="0">
      <selection activeCell="F37" sqref="F36:F3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30" t="s">
        <v>384</v>
      </c>
      <c r="B1" s="1330"/>
      <c r="C1" s="1330"/>
      <c r="D1" s="1330"/>
      <c r="E1" s="1330"/>
      <c r="F1" s="1330"/>
      <c r="G1" s="1330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3"/>
      <c r="B4" s="1326" t="s">
        <v>67</v>
      </c>
      <c r="C4" s="230"/>
      <c r="D4" s="130"/>
      <c r="E4" s="428"/>
      <c r="F4" s="72"/>
      <c r="G4" s="151"/>
      <c r="H4" s="151"/>
    </row>
    <row r="5" spans="1:10" x14ac:dyDescent="0.25">
      <c r="A5" s="1328" t="s">
        <v>95</v>
      </c>
      <c r="B5" s="1327"/>
      <c r="C5" s="230">
        <v>121.5</v>
      </c>
      <c r="D5" s="130">
        <v>45197</v>
      </c>
      <c r="E5" s="428">
        <v>3359.96</v>
      </c>
      <c r="F5" s="72">
        <v>105</v>
      </c>
      <c r="G5" s="5"/>
    </row>
    <row r="6" spans="1:10" x14ac:dyDescent="0.25">
      <c r="A6" s="1328"/>
      <c r="B6" s="1327"/>
      <c r="C6" s="365"/>
      <c r="D6" s="130"/>
      <c r="E6" s="429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596"/>
      <c r="B7" s="1327"/>
      <c r="C7" s="220"/>
      <c r="D7" s="218"/>
      <c r="E7" s="428"/>
      <c r="F7" s="72"/>
    </row>
    <row r="8" spans="1:10" ht="15.75" thickBot="1" x14ac:dyDescent="0.3">
      <c r="A8" s="403"/>
      <c r="B8" s="144"/>
      <c r="C8" s="220"/>
      <c r="D8" s="218"/>
      <c r="E8" s="428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5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354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354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371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372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373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4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61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575"/>
      <c r="E16" s="1220"/>
      <c r="F16" s="575">
        <f t="shared" si="0"/>
        <v>0</v>
      </c>
      <c r="G16" s="732"/>
      <c r="H16" s="733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575"/>
      <c r="E17" s="1220"/>
      <c r="F17" s="575">
        <f t="shared" si="0"/>
        <v>0</v>
      </c>
      <c r="G17" s="732"/>
      <c r="H17" s="733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575"/>
      <c r="E18" s="1220"/>
      <c r="F18" s="575">
        <f t="shared" si="0"/>
        <v>0</v>
      </c>
      <c r="G18" s="732"/>
      <c r="H18" s="733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575"/>
      <c r="E19" s="1220"/>
      <c r="F19" s="575">
        <f t="shared" si="0"/>
        <v>0</v>
      </c>
      <c r="G19" s="732"/>
      <c r="H19" s="733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575"/>
      <c r="E20" s="1220"/>
      <c r="F20" s="575">
        <f t="shared" si="0"/>
        <v>0</v>
      </c>
      <c r="G20" s="732"/>
      <c r="H20" s="733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575"/>
      <c r="E21" s="1220"/>
      <c r="F21" s="575">
        <f t="shared" si="0"/>
        <v>0</v>
      </c>
      <c r="G21" s="732"/>
      <c r="H21" s="733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575"/>
      <c r="E22" s="1220"/>
      <c r="F22" s="575">
        <f t="shared" si="0"/>
        <v>0</v>
      </c>
      <c r="G22" s="732"/>
      <c r="H22" s="733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575"/>
      <c r="E23" s="1220"/>
      <c r="F23" s="575">
        <f t="shared" si="0"/>
        <v>0</v>
      </c>
      <c r="G23" s="732"/>
      <c r="H23" s="733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575"/>
      <c r="E24" s="1220"/>
      <c r="F24" s="575">
        <f t="shared" si="0"/>
        <v>0</v>
      </c>
      <c r="G24" s="732"/>
      <c r="H24" s="733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575"/>
      <c r="E25" s="1220"/>
      <c r="F25" s="575">
        <f t="shared" si="0"/>
        <v>0</v>
      </c>
      <c r="G25" s="732"/>
      <c r="H25" s="733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575"/>
      <c r="E26" s="1220"/>
      <c r="F26" s="575">
        <f t="shared" si="0"/>
        <v>0</v>
      </c>
      <c r="G26" s="732"/>
      <c r="H26" s="733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575"/>
      <c r="E27" s="1220"/>
      <c r="F27" s="575">
        <f t="shared" si="0"/>
        <v>0</v>
      </c>
      <c r="G27" s="732"/>
      <c r="H27" s="733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575"/>
      <c r="E28" s="1220"/>
      <c r="F28" s="575">
        <f t="shared" si="0"/>
        <v>0</v>
      </c>
      <c r="G28" s="732"/>
      <c r="H28" s="733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575"/>
      <c r="E29" s="1220"/>
      <c r="F29" s="575">
        <f t="shared" si="0"/>
        <v>0</v>
      </c>
      <c r="G29" s="732"/>
      <c r="H29" s="733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575"/>
      <c r="E30" s="1220"/>
      <c r="F30" s="575">
        <f t="shared" si="0"/>
        <v>0</v>
      </c>
      <c r="G30" s="732"/>
      <c r="H30" s="733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575"/>
      <c r="E31" s="1220"/>
      <c r="F31" s="575">
        <f t="shared" si="0"/>
        <v>0</v>
      </c>
      <c r="G31" s="732"/>
      <c r="H31" s="733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575"/>
      <c r="E32" s="1220"/>
      <c r="F32" s="575">
        <f t="shared" si="0"/>
        <v>0</v>
      </c>
      <c r="G32" s="732"/>
      <c r="H32" s="733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575"/>
      <c r="E33" s="1220"/>
      <c r="F33" s="575">
        <f t="shared" si="0"/>
        <v>0</v>
      </c>
      <c r="G33" s="732"/>
      <c r="H33" s="733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575"/>
      <c r="E34" s="1220"/>
      <c r="F34" s="575">
        <f t="shared" si="0"/>
        <v>0</v>
      </c>
      <c r="G34" s="732"/>
      <c r="H34" s="733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575"/>
      <c r="E35" s="1220"/>
      <c r="F35" s="575">
        <f t="shared" si="0"/>
        <v>0</v>
      </c>
      <c r="G35" s="732"/>
      <c r="H35" s="733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575"/>
      <c r="E36" s="1220"/>
      <c r="F36" s="575">
        <f t="shared" si="0"/>
        <v>0</v>
      </c>
      <c r="G36" s="732"/>
      <c r="H36" s="733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575"/>
      <c r="E37" s="1220"/>
      <c r="F37" s="575">
        <f t="shared" si="0"/>
        <v>0</v>
      </c>
      <c r="G37" s="732"/>
      <c r="H37" s="733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575"/>
      <c r="E38" s="1220"/>
      <c r="F38" s="575">
        <f t="shared" si="0"/>
        <v>0</v>
      </c>
      <c r="G38" s="732"/>
      <c r="H38" s="733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575"/>
      <c r="E39" s="1220"/>
      <c r="F39" s="575">
        <f t="shared" si="0"/>
        <v>0</v>
      </c>
      <c r="G39" s="732"/>
      <c r="H39" s="733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575"/>
      <c r="E40" s="1220"/>
      <c r="F40" s="575">
        <f t="shared" si="0"/>
        <v>0</v>
      </c>
      <c r="G40" s="732"/>
      <c r="H40" s="733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575"/>
      <c r="E41" s="1220"/>
      <c r="F41" s="575">
        <f t="shared" si="0"/>
        <v>0</v>
      </c>
      <c r="G41" s="732"/>
      <c r="H41" s="733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575"/>
      <c r="E42" s="1220"/>
      <c r="F42" s="575">
        <f t="shared" si="0"/>
        <v>0</v>
      </c>
      <c r="G42" s="732"/>
      <c r="H42" s="733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575"/>
      <c r="E43" s="1220"/>
      <c r="F43" s="575">
        <f t="shared" si="0"/>
        <v>0</v>
      </c>
      <c r="G43" s="732"/>
      <c r="H43" s="733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575"/>
      <c r="E44" s="1220"/>
      <c r="F44" s="575">
        <f t="shared" si="0"/>
        <v>0</v>
      </c>
      <c r="G44" s="732"/>
      <c r="H44" s="733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575"/>
      <c r="E45" s="1220"/>
      <c r="F45" s="575">
        <f t="shared" si="0"/>
        <v>0</v>
      </c>
      <c r="G45" s="732"/>
      <c r="H45" s="733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314" t="s">
        <v>11</v>
      </c>
      <c r="D84" s="1315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4" sqref="D14:H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30" t="s">
        <v>384</v>
      </c>
      <c r="B1" s="1330"/>
      <c r="C1" s="1330"/>
      <c r="D1" s="1330"/>
      <c r="E1" s="1330"/>
      <c r="F1" s="1330"/>
      <c r="G1" s="1330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9" ht="15" customHeight="1" x14ac:dyDescent="0.25">
      <c r="A5" s="1316" t="s">
        <v>79</v>
      </c>
      <c r="B5" s="1331" t="s">
        <v>174</v>
      </c>
      <c r="C5" s="357">
        <v>53</v>
      </c>
      <c r="D5" s="215">
        <v>45189</v>
      </c>
      <c r="E5" s="669">
        <v>1005</v>
      </c>
      <c r="F5" s="61">
        <v>67</v>
      </c>
      <c r="G5" s="5"/>
      <c r="H5" t="s">
        <v>41</v>
      </c>
    </row>
    <row r="6" spans="1:9" ht="15.75" x14ac:dyDescent="0.25">
      <c r="A6" s="1316"/>
      <c r="B6" s="1331"/>
      <c r="C6" s="421"/>
      <c r="D6" s="130"/>
      <c r="E6" s="77"/>
      <c r="F6" s="61"/>
      <c r="G6" s="47">
        <f>D35</f>
        <v>420</v>
      </c>
      <c r="H6" s="7">
        <f>E6-G6+E7+E5-G5+E4+E8</f>
        <v>585</v>
      </c>
      <c r="I6" s="5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326</v>
      </c>
      <c r="H10" s="70">
        <v>55</v>
      </c>
      <c r="I10" s="194">
        <f>E4+E5+E6+E7-F10+E8</f>
        <v>900</v>
      </c>
    </row>
    <row r="11" spans="1:9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339</v>
      </c>
      <c r="H11" s="70">
        <v>55</v>
      </c>
      <c r="I11" s="194">
        <f>I10-F11</f>
        <v>795</v>
      </c>
    </row>
    <row r="12" spans="1:9" x14ac:dyDescent="0.25">
      <c r="A12" s="174"/>
      <c r="B12" s="221">
        <f t="shared" ref="B12:B28" si="1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346</v>
      </c>
      <c r="H12" s="70">
        <v>55</v>
      </c>
      <c r="I12" s="194">
        <f t="shared" ref="I12:I30" si="2">I11-F12</f>
        <v>585</v>
      </c>
    </row>
    <row r="13" spans="1:9" x14ac:dyDescent="0.25">
      <c r="A13" s="81" t="s">
        <v>33</v>
      </c>
      <c r="B13" s="866">
        <f t="shared" si="1"/>
        <v>39</v>
      </c>
      <c r="C13" s="15"/>
      <c r="D13" s="68"/>
      <c r="E13" s="191"/>
      <c r="F13" s="68">
        <f t="shared" si="0"/>
        <v>0</v>
      </c>
      <c r="G13" s="69"/>
      <c r="H13" s="70"/>
      <c r="I13" s="867">
        <f t="shared" si="2"/>
        <v>585</v>
      </c>
    </row>
    <row r="14" spans="1:9" x14ac:dyDescent="0.25">
      <c r="A14" s="72"/>
      <c r="B14" s="221">
        <f t="shared" si="1"/>
        <v>39</v>
      </c>
      <c r="C14" s="15"/>
      <c r="D14" s="575"/>
      <c r="E14" s="1220"/>
      <c r="F14" s="575">
        <f t="shared" si="0"/>
        <v>0</v>
      </c>
      <c r="G14" s="732"/>
      <c r="H14" s="733"/>
      <c r="I14" s="194">
        <f t="shared" si="2"/>
        <v>585</v>
      </c>
    </row>
    <row r="15" spans="1:9" x14ac:dyDescent="0.25">
      <c r="A15" s="72"/>
      <c r="B15" s="221">
        <f t="shared" si="1"/>
        <v>39</v>
      </c>
      <c r="C15" s="15"/>
      <c r="D15" s="575"/>
      <c r="E15" s="1220"/>
      <c r="F15" s="575">
        <f t="shared" si="0"/>
        <v>0</v>
      </c>
      <c r="G15" s="732"/>
      <c r="H15" s="733"/>
      <c r="I15" s="194">
        <f t="shared" si="2"/>
        <v>585</v>
      </c>
    </row>
    <row r="16" spans="1:9" x14ac:dyDescent="0.25">
      <c r="B16" s="221">
        <f t="shared" si="1"/>
        <v>39</v>
      </c>
      <c r="C16" s="15"/>
      <c r="D16" s="575"/>
      <c r="E16" s="1220"/>
      <c r="F16" s="575">
        <f t="shared" si="0"/>
        <v>0</v>
      </c>
      <c r="G16" s="732"/>
      <c r="H16" s="733"/>
      <c r="I16" s="194">
        <f t="shared" si="2"/>
        <v>585</v>
      </c>
    </row>
    <row r="17" spans="1:9" x14ac:dyDescent="0.25">
      <c r="B17" s="221">
        <f t="shared" si="1"/>
        <v>39</v>
      </c>
      <c r="C17" s="15"/>
      <c r="D17" s="575"/>
      <c r="E17" s="1220"/>
      <c r="F17" s="575">
        <f t="shared" si="0"/>
        <v>0</v>
      </c>
      <c r="G17" s="732"/>
      <c r="H17" s="733"/>
      <c r="I17" s="194">
        <f t="shared" si="2"/>
        <v>585</v>
      </c>
    </row>
    <row r="18" spans="1:9" x14ac:dyDescent="0.25">
      <c r="A18" s="118"/>
      <c r="B18" s="221">
        <f t="shared" si="1"/>
        <v>39</v>
      </c>
      <c r="C18" s="15"/>
      <c r="D18" s="575"/>
      <c r="E18" s="1220"/>
      <c r="F18" s="575">
        <f t="shared" si="0"/>
        <v>0</v>
      </c>
      <c r="G18" s="732"/>
      <c r="H18" s="733"/>
      <c r="I18" s="194">
        <f t="shared" si="2"/>
        <v>585</v>
      </c>
    </row>
    <row r="19" spans="1:9" x14ac:dyDescent="0.25">
      <c r="A19" s="118"/>
      <c r="B19" s="221">
        <f t="shared" si="1"/>
        <v>39</v>
      </c>
      <c r="C19" s="15"/>
      <c r="D19" s="575"/>
      <c r="E19" s="1220"/>
      <c r="F19" s="575">
        <f t="shared" si="0"/>
        <v>0</v>
      </c>
      <c r="G19" s="732"/>
      <c r="H19" s="733"/>
      <c r="I19" s="194">
        <f t="shared" si="2"/>
        <v>585</v>
      </c>
    </row>
    <row r="20" spans="1:9" x14ac:dyDescent="0.25">
      <c r="A20" s="118"/>
      <c r="B20" s="221">
        <f t="shared" si="1"/>
        <v>39</v>
      </c>
      <c r="C20" s="15"/>
      <c r="D20" s="575"/>
      <c r="E20" s="1220"/>
      <c r="F20" s="575">
        <f t="shared" si="0"/>
        <v>0</v>
      </c>
      <c r="G20" s="732"/>
      <c r="H20" s="733"/>
      <c r="I20" s="194">
        <f t="shared" si="2"/>
        <v>585</v>
      </c>
    </row>
    <row r="21" spans="1:9" x14ac:dyDescent="0.25">
      <c r="A21" s="118"/>
      <c r="B21" s="221">
        <f t="shared" si="1"/>
        <v>39</v>
      </c>
      <c r="C21" s="15"/>
      <c r="D21" s="575"/>
      <c r="E21" s="1220"/>
      <c r="F21" s="575">
        <f t="shared" si="0"/>
        <v>0</v>
      </c>
      <c r="G21" s="732"/>
      <c r="H21" s="733"/>
      <c r="I21" s="194">
        <f t="shared" si="2"/>
        <v>585</v>
      </c>
    </row>
    <row r="22" spans="1:9" x14ac:dyDescent="0.25">
      <c r="A22" s="118"/>
      <c r="B22" s="221">
        <f t="shared" si="1"/>
        <v>39</v>
      </c>
      <c r="C22" s="15"/>
      <c r="D22" s="575"/>
      <c r="E22" s="1220"/>
      <c r="F22" s="575">
        <f t="shared" si="0"/>
        <v>0</v>
      </c>
      <c r="G22" s="732"/>
      <c r="H22" s="733"/>
      <c r="I22" s="194">
        <f t="shared" si="2"/>
        <v>585</v>
      </c>
    </row>
    <row r="23" spans="1:9" x14ac:dyDescent="0.25">
      <c r="A23" s="119"/>
      <c r="B23" s="221">
        <f t="shared" si="1"/>
        <v>39</v>
      </c>
      <c r="C23" s="15"/>
      <c r="D23" s="575"/>
      <c r="E23" s="1220"/>
      <c r="F23" s="575">
        <f t="shared" si="0"/>
        <v>0</v>
      </c>
      <c r="G23" s="732"/>
      <c r="H23" s="733"/>
      <c r="I23" s="194">
        <f t="shared" si="2"/>
        <v>585</v>
      </c>
    </row>
    <row r="24" spans="1:9" x14ac:dyDescent="0.25">
      <c r="A24" s="118"/>
      <c r="B24" s="221">
        <f t="shared" si="1"/>
        <v>39</v>
      </c>
      <c r="C24" s="15"/>
      <c r="D24" s="575"/>
      <c r="E24" s="1220"/>
      <c r="F24" s="575">
        <f t="shared" si="0"/>
        <v>0</v>
      </c>
      <c r="G24" s="732"/>
      <c r="H24" s="733"/>
      <c r="I24" s="194">
        <f t="shared" si="2"/>
        <v>585</v>
      </c>
    </row>
    <row r="25" spans="1:9" x14ac:dyDescent="0.25">
      <c r="A25" s="118"/>
      <c r="B25" s="221">
        <f t="shared" si="1"/>
        <v>39</v>
      </c>
      <c r="C25" s="15"/>
      <c r="D25" s="575"/>
      <c r="E25" s="1220"/>
      <c r="F25" s="575">
        <f t="shared" si="0"/>
        <v>0</v>
      </c>
      <c r="G25" s="732"/>
      <c r="H25" s="733"/>
      <c r="I25" s="194">
        <f t="shared" si="2"/>
        <v>585</v>
      </c>
    </row>
    <row r="26" spans="1:9" x14ac:dyDescent="0.25">
      <c r="A26" s="118"/>
      <c r="B26" s="221">
        <f t="shared" si="1"/>
        <v>39</v>
      </c>
      <c r="C26" s="15"/>
      <c r="D26" s="575"/>
      <c r="E26" s="1220"/>
      <c r="F26" s="575">
        <f t="shared" si="0"/>
        <v>0</v>
      </c>
      <c r="G26" s="732"/>
      <c r="H26" s="733"/>
      <c r="I26" s="194">
        <f t="shared" si="2"/>
        <v>585</v>
      </c>
    </row>
    <row r="27" spans="1:9" x14ac:dyDescent="0.25">
      <c r="A27" s="118"/>
      <c r="B27" s="221">
        <f t="shared" si="1"/>
        <v>39</v>
      </c>
      <c r="C27" s="15"/>
      <c r="D27" s="575"/>
      <c r="E27" s="1220"/>
      <c r="F27" s="575">
        <v>0</v>
      </c>
      <c r="G27" s="732"/>
      <c r="H27" s="733"/>
      <c r="I27" s="194">
        <f t="shared" si="2"/>
        <v>585</v>
      </c>
    </row>
    <row r="28" spans="1:9" x14ac:dyDescent="0.25">
      <c r="A28" s="118"/>
      <c r="B28" s="221">
        <f t="shared" si="1"/>
        <v>39</v>
      </c>
      <c r="C28" s="15"/>
      <c r="D28" s="575"/>
      <c r="E28" s="1220"/>
      <c r="F28" s="575">
        <f t="shared" ref="F28:F33" si="3">D28</f>
        <v>0</v>
      </c>
      <c r="G28" s="732"/>
      <c r="H28" s="733"/>
      <c r="I28" s="194">
        <f t="shared" si="2"/>
        <v>585</v>
      </c>
    </row>
    <row r="29" spans="1:9" x14ac:dyDescent="0.25">
      <c r="A29" s="118"/>
      <c r="B29" s="221"/>
      <c r="C29" s="15"/>
      <c r="D29" s="575"/>
      <c r="E29" s="1220"/>
      <c r="F29" s="575">
        <f t="shared" si="3"/>
        <v>0</v>
      </c>
      <c r="G29" s="732"/>
      <c r="H29" s="733"/>
      <c r="I29" s="194">
        <f t="shared" si="2"/>
        <v>585</v>
      </c>
    </row>
    <row r="30" spans="1:9" x14ac:dyDescent="0.25">
      <c r="A30" s="118"/>
      <c r="B30" s="221"/>
      <c r="C30" s="15"/>
      <c r="D30" s="575"/>
      <c r="E30" s="1220"/>
      <c r="F30" s="575">
        <f t="shared" si="3"/>
        <v>0</v>
      </c>
      <c r="G30" s="732"/>
      <c r="H30" s="733"/>
      <c r="I30" s="194">
        <f t="shared" si="2"/>
        <v>585</v>
      </c>
    </row>
    <row r="31" spans="1:9" x14ac:dyDescent="0.25">
      <c r="A31" s="118"/>
      <c r="B31" s="221"/>
      <c r="C31" s="15"/>
      <c r="D31" s="575"/>
      <c r="E31" s="1220"/>
      <c r="F31" s="575">
        <f t="shared" si="3"/>
        <v>0</v>
      </c>
      <c r="G31" s="732"/>
      <c r="H31" s="733"/>
      <c r="I31" s="70"/>
    </row>
    <row r="32" spans="1:9" x14ac:dyDescent="0.25">
      <c r="A32" s="118"/>
      <c r="B32" s="221"/>
      <c r="C32" s="15"/>
      <c r="D32" s="575"/>
      <c r="E32" s="1220"/>
      <c r="F32" s="575">
        <f t="shared" si="3"/>
        <v>0</v>
      </c>
      <c r="G32" s="732"/>
      <c r="H32" s="733"/>
      <c r="I32" s="70"/>
    </row>
    <row r="33" spans="1:9" x14ac:dyDescent="0.25">
      <c r="A33" s="118"/>
      <c r="B33" s="82"/>
      <c r="C33" s="15"/>
      <c r="D33" s="68"/>
      <c r="E33" s="191"/>
      <c r="F33" s="68">
        <f t="shared" si="3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28</v>
      </c>
      <c r="D35" s="6">
        <f>SUM(D10:D34)</f>
        <v>420</v>
      </c>
      <c r="F35" s="6">
        <f>SUM(F10:F34)</f>
        <v>420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39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E4+E5+E6+E7-F35</f>
        <v>585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9"/>
  </cols>
  <sheetData>
    <row r="1" spans="1:9" ht="40.5" x14ac:dyDescent="0.55000000000000004">
      <c r="A1" s="1312" t="s">
        <v>377</v>
      </c>
      <c r="B1" s="1312"/>
      <c r="C1" s="1312"/>
      <c r="D1" s="1312"/>
      <c r="E1" s="1312"/>
      <c r="F1" s="1312"/>
      <c r="G1" s="1312"/>
      <c r="H1" s="11">
        <v>1</v>
      </c>
      <c r="I1" s="48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0"/>
    </row>
    <row r="4" spans="1:9" ht="15.75" customHeight="1" thickTop="1" x14ac:dyDescent="0.25">
      <c r="A4" s="12"/>
      <c r="B4" s="1332" t="s">
        <v>175</v>
      </c>
      <c r="C4" s="365"/>
      <c r="D4" s="819"/>
      <c r="E4" s="58"/>
      <c r="F4" s="61"/>
      <c r="G4" s="151"/>
      <c r="H4" s="151"/>
      <c r="I4" s="490"/>
    </row>
    <row r="5" spans="1:9" ht="15" customHeight="1" x14ac:dyDescent="0.25">
      <c r="A5" s="1316" t="s">
        <v>408</v>
      </c>
      <c r="B5" s="1333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16"/>
      <c r="B6" s="1333"/>
      <c r="C6" s="421"/>
      <c r="D6" s="215"/>
      <c r="E6" s="77"/>
      <c r="F6" s="61"/>
      <c r="G6" s="47">
        <f>F35</f>
        <v>0</v>
      </c>
      <c r="H6" s="7">
        <f>E6-G6+E7+E5-G5+E4+E8</f>
        <v>1065.77</v>
      </c>
      <c r="I6" s="491"/>
    </row>
    <row r="7" spans="1:9" x14ac:dyDescent="0.25">
      <c r="B7" s="144"/>
      <c r="C7" s="220"/>
      <c r="D7" s="130"/>
      <c r="E7" s="77"/>
      <c r="F7" s="61"/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40</v>
      </c>
      <c r="C10" s="1169"/>
      <c r="D10" s="1010"/>
      <c r="E10" s="1161"/>
      <c r="F10" s="68">
        <f t="shared" ref="F10" si="0">D10</f>
        <v>0</v>
      </c>
      <c r="G10" s="69"/>
      <c r="H10" s="70"/>
      <c r="I10" s="59">
        <f>E4+E5+E6+E7-F10+E8</f>
        <v>1065.77</v>
      </c>
    </row>
    <row r="11" spans="1:9" x14ac:dyDescent="0.25">
      <c r="A11" s="185"/>
      <c r="B11" s="221">
        <f>B10-C11</f>
        <v>40</v>
      </c>
      <c r="C11" s="15"/>
      <c r="D11" s="1010"/>
      <c r="E11" s="1161"/>
      <c r="F11" s="1010">
        <f t="shared" ref="F11:F26" si="1">D11</f>
        <v>0</v>
      </c>
      <c r="G11" s="975"/>
      <c r="H11" s="997"/>
      <c r="I11" s="1170">
        <f>I10-F11</f>
        <v>1065.77</v>
      </c>
    </row>
    <row r="12" spans="1:9" x14ac:dyDescent="0.25">
      <c r="A12" s="174"/>
      <c r="B12" s="221">
        <f t="shared" ref="B12:B33" si="2">B11-C12</f>
        <v>40</v>
      </c>
      <c r="C12" s="15"/>
      <c r="D12" s="947"/>
      <c r="E12" s="1171"/>
      <c r="F12" s="1010">
        <f t="shared" si="1"/>
        <v>0</v>
      </c>
      <c r="G12" s="907"/>
      <c r="H12" s="908"/>
      <c r="I12" s="1170">
        <f t="shared" ref="I12:I33" si="3">I11-F12</f>
        <v>1065.77</v>
      </c>
    </row>
    <row r="13" spans="1:9" x14ac:dyDescent="0.25">
      <c r="A13" s="81" t="s">
        <v>33</v>
      </c>
      <c r="B13" s="221">
        <f t="shared" si="2"/>
        <v>40</v>
      </c>
      <c r="C13" s="15"/>
      <c r="D13" s="1010"/>
      <c r="E13" s="1161"/>
      <c r="F13" s="1010">
        <f t="shared" si="1"/>
        <v>0</v>
      </c>
      <c r="G13" s="975"/>
      <c r="H13" s="997"/>
      <c r="I13" s="1170">
        <f t="shared" si="3"/>
        <v>1065.77</v>
      </c>
    </row>
    <row r="14" spans="1:9" x14ac:dyDescent="0.25">
      <c r="A14" s="72"/>
      <c r="B14" s="221">
        <f t="shared" si="2"/>
        <v>40</v>
      </c>
      <c r="C14" s="15"/>
      <c r="D14" s="1010"/>
      <c r="E14" s="1161"/>
      <c r="F14" s="1010">
        <f t="shared" si="1"/>
        <v>0</v>
      </c>
      <c r="G14" s="975"/>
      <c r="H14" s="997"/>
      <c r="I14" s="1170">
        <f t="shared" si="3"/>
        <v>1065.77</v>
      </c>
    </row>
    <row r="15" spans="1:9" x14ac:dyDescent="0.25">
      <c r="A15" s="72"/>
      <c r="B15" s="221">
        <f t="shared" si="2"/>
        <v>40</v>
      </c>
      <c r="C15" s="15"/>
      <c r="D15" s="1010"/>
      <c r="E15" s="1161"/>
      <c r="F15" s="1010">
        <f t="shared" si="1"/>
        <v>0</v>
      </c>
      <c r="G15" s="975"/>
      <c r="H15" s="997"/>
      <c r="I15" s="1170">
        <f t="shared" si="3"/>
        <v>1065.77</v>
      </c>
    </row>
    <row r="16" spans="1:9" x14ac:dyDescent="0.25">
      <c r="B16" s="221">
        <f t="shared" si="2"/>
        <v>40</v>
      </c>
      <c r="C16" s="15"/>
      <c r="D16" s="1010"/>
      <c r="E16" s="1161"/>
      <c r="F16" s="1010">
        <f t="shared" si="1"/>
        <v>0</v>
      </c>
      <c r="G16" s="975"/>
      <c r="H16" s="997"/>
      <c r="I16" s="1170">
        <f t="shared" si="3"/>
        <v>1065.77</v>
      </c>
    </row>
    <row r="17" spans="1:9" x14ac:dyDescent="0.25">
      <c r="B17" s="221">
        <f t="shared" si="2"/>
        <v>40</v>
      </c>
      <c r="C17" s="15"/>
      <c r="D17" s="68"/>
      <c r="E17" s="191"/>
      <c r="F17" s="68">
        <f t="shared" si="1"/>
        <v>0</v>
      </c>
      <c r="G17" s="69"/>
      <c r="H17" s="70"/>
      <c r="I17" s="59">
        <f t="shared" si="3"/>
        <v>1065.77</v>
      </c>
    </row>
    <row r="18" spans="1:9" x14ac:dyDescent="0.25">
      <c r="A18" s="118"/>
      <c r="B18" s="221">
        <f t="shared" si="2"/>
        <v>40</v>
      </c>
      <c r="C18" s="15"/>
      <c r="D18" s="68"/>
      <c r="E18" s="191"/>
      <c r="F18" s="68">
        <f t="shared" si="1"/>
        <v>0</v>
      </c>
      <c r="G18" s="69"/>
      <c r="H18" s="70"/>
      <c r="I18" s="59">
        <f t="shared" si="3"/>
        <v>1065.77</v>
      </c>
    </row>
    <row r="19" spans="1:9" x14ac:dyDescent="0.25">
      <c r="A19" s="118"/>
      <c r="B19" s="221">
        <f t="shared" si="2"/>
        <v>40</v>
      </c>
      <c r="C19" s="15"/>
      <c r="D19" s="68"/>
      <c r="E19" s="191"/>
      <c r="F19" s="68">
        <f t="shared" si="1"/>
        <v>0</v>
      </c>
      <c r="G19" s="69"/>
      <c r="H19" s="70"/>
      <c r="I19" s="59">
        <f t="shared" si="3"/>
        <v>1065.77</v>
      </c>
    </row>
    <row r="20" spans="1:9" x14ac:dyDescent="0.25">
      <c r="A20" s="118"/>
      <c r="B20" s="221">
        <f t="shared" si="2"/>
        <v>40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1065.77</v>
      </c>
    </row>
    <row r="21" spans="1:9" x14ac:dyDescent="0.25">
      <c r="A21" s="118"/>
      <c r="B21" s="221">
        <f t="shared" si="2"/>
        <v>40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1065.77</v>
      </c>
    </row>
    <row r="22" spans="1:9" x14ac:dyDescent="0.25">
      <c r="A22" s="118"/>
      <c r="B22" s="221">
        <f t="shared" si="2"/>
        <v>40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1065.77</v>
      </c>
    </row>
    <row r="23" spans="1:9" x14ac:dyDescent="0.25">
      <c r="A23" s="119"/>
      <c r="B23" s="221">
        <f t="shared" si="2"/>
        <v>40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1065.77</v>
      </c>
    </row>
    <row r="24" spans="1:9" x14ac:dyDescent="0.25">
      <c r="A24" s="118"/>
      <c r="B24" s="221">
        <f t="shared" si="2"/>
        <v>40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1065.77</v>
      </c>
    </row>
    <row r="25" spans="1:9" x14ac:dyDescent="0.25">
      <c r="A25" s="118"/>
      <c r="B25" s="221">
        <f t="shared" si="2"/>
        <v>40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1065.77</v>
      </c>
    </row>
    <row r="26" spans="1:9" x14ac:dyDescent="0.25">
      <c r="A26" s="118"/>
      <c r="B26" s="221">
        <f t="shared" si="2"/>
        <v>40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1065.77</v>
      </c>
    </row>
    <row r="27" spans="1:9" x14ac:dyDescent="0.25">
      <c r="A27" s="118"/>
      <c r="B27" s="221">
        <f t="shared" si="2"/>
        <v>40</v>
      </c>
      <c r="C27" s="15"/>
      <c r="D27" s="68"/>
      <c r="E27" s="191"/>
      <c r="F27" s="68">
        <v>0</v>
      </c>
      <c r="G27" s="69"/>
      <c r="H27" s="70"/>
      <c r="I27" s="59">
        <f t="shared" si="3"/>
        <v>1065.77</v>
      </c>
    </row>
    <row r="28" spans="1:9" x14ac:dyDescent="0.25">
      <c r="A28" s="118"/>
      <c r="B28" s="221">
        <f t="shared" si="2"/>
        <v>40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1065.77</v>
      </c>
    </row>
    <row r="29" spans="1:9" x14ac:dyDescent="0.25">
      <c r="A29" s="118"/>
      <c r="B29" s="221">
        <f t="shared" si="2"/>
        <v>40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1065.77</v>
      </c>
    </row>
    <row r="30" spans="1:9" x14ac:dyDescent="0.25">
      <c r="A30" s="118"/>
      <c r="B30" s="221">
        <f t="shared" si="2"/>
        <v>40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1065.77</v>
      </c>
    </row>
    <row r="31" spans="1:9" x14ac:dyDescent="0.25">
      <c r="A31" s="118"/>
      <c r="B31" s="221">
        <f t="shared" si="2"/>
        <v>40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1065.77</v>
      </c>
    </row>
    <row r="32" spans="1:9" x14ac:dyDescent="0.25">
      <c r="A32" s="118"/>
      <c r="B32" s="221">
        <f t="shared" si="2"/>
        <v>40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1065.77</v>
      </c>
    </row>
    <row r="33" spans="1:9" x14ac:dyDescent="0.25">
      <c r="A33" s="118"/>
      <c r="B33" s="221">
        <f t="shared" si="2"/>
        <v>40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1065.77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40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E4+E5+E6+E7-F35</f>
        <v>1065.77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4"/>
      <c r="F4" s="61"/>
      <c r="G4" s="151"/>
      <c r="H4" s="151"/>
      <c r="I4" s="151"/>
    </row>
    <row r="5" spans="1:9" ht="15.75" x14ac:dyDescent="0.25">
      <c r="A5" s="1317"/>
      <c r="B5" s="1334" t="s">
        <v>104</v>
      </c>
      <c r="C5" s="677"/>
      <c r="D5" s="215"/>
      <c r="E5" s="675"/>
      <c r="F5" s="61"/>
      <c r="G5" s="5"/>
      <c r="H5" t="s">
        <v>41</v>
      </c>
    </row>
    <row r="6" spans="1:9" ht="15.75" x14ac:dyDescent="0.25">
      <c r="A6" s="1317"/>
      <c r="B6" s="1334"/>
      <c r="C6" s="676"/>
      <c r="D6" s="130"/>
      <c r="E6" s="675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6"/>
      <c r="D7" s="130"/>
      <c r="E7" s="675"/>
      <c r="F7" s="61"/>
    </row>
    <row r="8" spans="1:9" ht="16.5" thickBot="1" x14ac:dyDescent="0.3">
      <c r="B8" s="144"/>
      <c r="C8" s="676"/>
      <c r="D8" s="130"/>
      <c r="E8" s="67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03"/>
      <c r="E34" s="704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12" t="s">
        <v>377</v>
      </c>
      <c r="B1" s="1312"/>
      <c r="C1" s="1312"/>
      <c r="D1" s="1312"/>
      <c r="E1" s="1312"/>
      <c r="F1" s="1312"/>
      <c r="G1" s="131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16" t="s">
        <v>101</v>
      </c>
      <c r="B5" s="1334" t="s">
        <v>71</v>
      </c>
      <c r="C5" s="444">
        <v>75</v>
      </c>
      <c r="D5" s="494">
        <v>45203</v>
      </c>
      <c r="E5" s="445">
        <v>317.8</v>
      </c>
      <c r="F5" s="757">
        <v>18</v>
      </c>
      <c r="G5" s="87">
        <f>F36</f>
        <v>0</v>
      </c>
      <c r="H5" s="7">
        <f>E5-G5+E4+E6</f>
        <v>317.8</v>
      </c>
    </row>
    <row r="6" spans="1:10" ht="15.75" customHeight="1" thickBot="1" x14ac:dyDescent="0.3">
      <c r="A6" s="1316"/>
      <c r="B6" s="1335"/>
      <c r="C6" s="152"/>
      <c r="D6" s="145"/>
      <c r="E6" s="128"/>
      <c r="F6" s="72"/>
    </row>
    <row r="7" spans="1:10" ht="16.5" customHeight="1" thickTop="1" thickBot="1" x14ac:dyDescent="0.3">
      <c r="A7" s="72"/>
      <c r="B7" s="4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2"/>
      <c r="B8" s="473">
        <f>F4+F5+F6-C8</f>
        <v>18</v>
      </c>
      <c r="C8" s="15"/>
      <c r="D8" s="68">
        <v>0</v>
      </c>
      <c r="E8" s="231"/>
      <c r="F8" s="102">
        <f t="shared" ref="F8" si="0">D8</f>
        <v>0</v>
      </c>
      <c r="G8" s="69"/>
      <c r="H8" s="70"/>
      <c r="I8" s="203">
        <f>E5-F8+E4+E6</f>
        <v>317.8</v>
      </c>
    </row>
    <row r="9" spans="1:10" ht="15" customHeight="1" x14ac:dyDescent="0.25">
      <c r="B9" s="473">
        <f>B8-C9</f>
        <v>18</v>
      </c>
      <c r="C9" s="15"/>
      <c r="D9" s="68">
        <v>0</v>
      </c>
      <c r="E9" s="231"/>
      <c r="F9" s="102">
        <f t="shared" ref="F9:F35" si="1">D9</f>
        <v>0</v>
      </c>
      <c r="G9" s="69"/>
      <c r="H9" s="70"/>
      <c r="I9" s="203">
        <f>I8-F9</f>
        <v>317.8</v>
      </c>
    </row>
    <row r="10" spans="1:10" ht="15" customHeight="1" x14ac:dyDescent="0.25">
      <c r="B10" s="473">
        <f t="shared" ref="B10:B35" si="2">B9-C10</f>
        <v>18</v>
      </c>
      <c r="C10" s="1172"/>
      <c r="D10" s="1010">
        <v>0</v>
      </c>
      <c r="E10" s="996"/>
      <c r="F10" s="1162">
        <f t="shared" si="1"/>
        <v>0</v>
      </c>
      <c r="G10" s="975"/>
      <c r="H10" s="997"/>
      <c r="I10" s="909">
        <f>I9-F10</f>
        <v>317.8</v>
      </c>
      <c r="J10" s="910"/>
    </row>
    <row r="11" spans="1:10" ht="15" customHeight="1" x14ac:dyDescent="0.25">
      <c r="A11" s="54" t="s">
        <v>33</v>
      </c>
      <c r="B11" s="473">
        <f t="shared" si="2"/>
        <v>18</v>
      </c>
      <c r="C11" s="1173"/>
      <c r="D11" s="1010">
        <v>0</v>
      </c>
      <c r="E11" s="1174"/>
      <c r="F11" s="1162">
        <f t="shared" si="1"/>
        <v>0</v>
      </c>
      <c r="G11" s="1175"/>
      <c r="H11" s="1176"/>
      <c r="I11" s="909">
        <f t="shared" ref="I11:I34" si="3">I10-F11</f>
        <v>317.8</v>
      </c>
      <c r="J11" s="910"/>
    </row>
    <row r="12" spans="1:10" ht="15" customHeight="1" x14ac:dyDescent="0.25">
      <c r="A12" s="19"/>
      <c r="B12" s="473">
        <f t="shared" si="2"/>
        <v>18</v>
      </c>
      <c r="C12" s="1172"/>
      <c r="D12" s="1010">
        <v>0</v>
      </c>
      <c r="E12" s="996"/>
      <c r="F12" s="1162">
        <f t="shared" si="1"/>
        <v>0</v>
      </c>
      <c r="G12" s="975"/>
      <c r="H12" s="997"/>
      <c r="I12" s="909">
        <f t="shared" si="3"/>
        <v>317.8</v>
      </c>
      <c r="J12" s="910"/>
    </row>
    <row r="13" spans="1:10" ht="15" customHeight="1" x14ac:dyDescent="0.25">
      <c r="B13" s="473">
        <f t="shared" si="2"/>
        <v>18</v>
      </c>
      <c r="C13" s="1173"/>
      <c r="D13" s="1010">
        <v>0</v>
      </c>
      <c r="E13" s="1177"/>
      <c r="F13" s="1162">
        <f t="shared" si="1"/>
        <v>0</v>
      </c>
      <c r="G13" s="907"/>
      <c r="H13" s="908"/>
      <c r="I13" s="909">
        <f t="shared" si="3"/>
        <v>317.8</v>
      </c>
      <c r="J13" s="910"/>
    </row>
    <row r="14" spans="1:10" ht="15" customHeight="1" x14ac:dyDescent="0.25">
      <c r="B14" s="473">
        <f t="shared" si="2"/>
        <v>18</v>
      </c>
      <c r="C14" s="15"/>
      <c r="D14" s="68">
        <v>0</v>
      </c>
      <c r="E14" s="868"/>
      <c r="F14" s="102">
        <f t="shared" si="1"/>
        <v>0</v>
      </c>
      <c r="G14" s="763"/>
      <c r="H14" s="764"/>
      <c r="I14" s="203">
        <f t="shared" si="3"/>
        <v>317.8</v>
      </c>
    </row>
    <row r="15" spans="1:10" ht="15" customHeight="1" x14ac:dyDescent="0.25">
      <c r="B15" s="473">
        <f t="shared" si="2"/>
        <v>18</v>
      </c>
      <c r="C15" s="53"/>
      <c r="D15" s="68">
        <v>0</v>
      </c>
      <c r="E15" s="868"/>
      <c r="F15" s="102">
        <f t="shared" si="1"/>
        <v>0</v>
      </c>
      <c r="G15" s="763"/>
      <c r="H15" s="764"/>
      <c r="I15" s="203">
        <f t="shared" si="3"/>
        <v>317.8</v>
      </c>
    </row>
    <row r="16" spans="1:10" ht="15" customHeight="1" x14ac:dyDescent="0.25">
      <c r="B16" s="473">
        <f t="shared" si="2"/>
        <v>18</v>
      </c>
      <c r="C16" s="15"/>
      <c r="D16" s="68">
        <v>0</v>
      </c>
      <c r="E16" s="868"/>
      <c r="F16" s="102">
        <f t="shared" si="1"/>
        <v>0</v>
      </c>
      <c r="G16" s="907"/>
      <c r="H16" s="908"/>
      <c r="I16" s="909">
        <f t="shared" si="3"/>
        <v>317.8</v>
      </c>
      <c r="J16" s="910"/>
    </row>
    <row r="17" spans="1:10" ht="15" customHeight="1" x14ac:dyDescent="0.25">
      <c r="B17" s="473">
        <f t="shared" si="2"/>
        <v>18</v>
      </c>
      <c r="C17" s="15"/>
      <c r="D17" s="68">
        <v>0</v>
      </c>
      <c r="E17" s="868"/>
      <c r="F17" s="102">
        <f t="shared" si="1"/>
        <v>0</v>
      </c>
      <c r="G17" s="907"/>
      <c r="H17" s="908"/>
      <c r="I17" s="909">
        <f t="shared" si="3"/>
        <v>317.8</v>
      </c>
      <c r="J17" s="910"/>
    </row>
    <row r="18" spans="1:10" ht="15" customHeight="1" x14ac:dyDescent="0.25">
      <c r="B18" s="473">
        <f t="shared" si="2"/>
        <v>18</v>
      </c>
      <c r="C18" s="15"/>
      <c r="D18" s="68">
        <v>0</v>
      </c>
      <c r="E18" s="868"/>
      <c r="F18" s="102">
        <f t="shared" si="1"/>
        <v>0</v>
      </c>
      <c r="G18" s="907"/>
      <c r="H18" s="908"/>
      <c r="I18" s="909">
        <f t="shared" si="3"/>
        <v>317.8</v>
      </c>
      <c r="J18" s="910"/>
    </row>
    <row r="19" spans="1:10" ht="15" customHeight="1" x14ac:dyDescent="0.25">
      <c r="B19" s="473">
        <f t="shared" si="2"/>
        <v>18</v>
      </c>
      <c r="C19" s="15"/>
      <c r="D19" s="68">
        <v>0</v>
      </c>
      <c r="E19" s="868"/>
      <c r="F19" s="102">
        <f t="shared" si="1"/>
        <v>0</v>
      </c>
      <c r="G19" s="907"/>
      <c r="H19" s="908"/>
      <c r="I19" s="909">
        <f t="shared" si="3"/>
        <v>317.8</v>
      </c>
      <c r="J19" s="910"/>
    </row>
    <row r="20" spans="1:10" ht="15" customHeight="1" x14ac:dyDescent="0.25">
      <c r="B20" s="473">
        <f t="shared" si="2"/>
        <v>18</v>
      </c>
      <c r="C20" s="15"/>
      <c r="D20" s="68">
        <v>0</v>
      </c>
      <c r="E20" s="868"/>
      <c r="F20" s="102">
        <f t="shared" si="1"/>
        <v>0</v>
      </c>
      <c r="G20" s="907"/>
      <c r="H20" s="908"/>
      <c r="I20" s="909">
        <f t="shared" si="3"/>
        <v>317.8</v>
      </c>
      <c r="J20" s="910"/>
    </row>
    <row r="21" spans="1:10" ht="15" customHeight="1" x14ac:dyDescent="0.25">
      <c r="B21" s="473">
        <f t="shared" si="2"/>
        <v>18</v>
      </c>
      <c r="C21" s="15"/>
      <c r="D21" s="68">
        <v>0</v>
      </c>
      <c r="E21" s="868"/>
      <c r="F21" s="102">
        <f t="shared" si="1"/>
        <v>0</v>
      </c>
      <c r="G21" s="907"/>
      <c r="H21" s="908"/>
      <c r="I21" s="909">
        <f t="shared" si="3"/>
        <v>317.8</v>
      </c>
      <c r="J21" s="910"/>
    </row>
    <row r="22" spans="1:10" ht="15" customHeight="1" x14ac:dyDescent="0.25">
      <c r="B22" s="473">
        <f t="shared" si="2"/>
        <v>18</v>
      </c>
      <c r="C22" s="15"/>
      <c r="D22" s="68">
        <v>0</v>
      </c>
      <c r="E22" s="868"/>
      <c r="F22" s="102">
        <f t="shared" si="1"/>
        <v>0</v>
      </c>
      <c r="G22" s="763"/>
      <c r="H22" s="764"/>
      <c r="I22" s="203">
        <f t="shared" si="3"/>
        <v>317.8</v>
      </c>
    </row>
    <row r="23" spans="1:10" ht="15" customHeight="1" x14ac:dyDescent="0.25">
      <c r="B23" s="473">
        <f t="shared" si="2"/>
        <v>18</v>
      </c>
      <c r="C23" s="15"/>
      <c r="D23" s="68">
        <v>0</v>
      </c>
      <c r="E23" s="868"/>
      <c r="F23" s="102">
        <f t="shared" si="1"/>
        <v>0</v>
      </c>
      <c r="G23" s="763"/>
      <c r="H23" s="764"/>
      <c r="I23" s="203">
        <f t="shared" si="3"/>
        <v>317.8</v>
      </c>
    </row>
    <row r="24" spans="1:10" ht="15" customHeight="1" x14ac:dyDescent="0.25">
      <c r="B24" s="473">
        <f t="shared" si="2"/>
        <v>18</v>
      </c>
      <c r="C24" s="15"/>
      <c r="D24" s="68">
        <v>0</v>
      </c>
      <c r="E24" s="868"/>
      <c r="F24" s="102">
        <f t="shared" si="1"/>
        <v>0</v>
      </c>
      <c r="G24" s="763"/>
      <c r="H24" s="764"/>
      <c r="I24" s="203">
        <f t="shared" si="3"/>
        <v>317.8</v>
      </c>
    </row>
    <row r="25" spans="1:10" ht="15" customHeight="1" x14ac:dyDescent="0.25">
      <c r="B25" s="473">
        <f t="shared" si="2"/>
        <v>18</v>
      </c>
      <c r="C25" s="15"/>
      <c r="D25" s="68">
        <v>0</v>
      </c>
      <c r="E25" s="868"/>
      <c r="F25" s="102">
        <f t="shared" si="1"/>
        <v>0</v>
      </c>
      <c r="G25" s="763"/>
      <c r="H25" s="764"/>
      <c r="I25" s="203">
        <f t="shared" si="3"/>
        <v>317.8</v>
      </c>
    </row>
    <row r="26" spans="1:10" ht="15" customHeight="1" x14ac:dyDescent="0.25">
      <c r="B26" s="473">
        <f t="shared" si="2"/>
        <v>18</v>
      </c>
      <c r="C26" s="15"/>
      <c r="D26" s="68">
        <v>0</v>
      </c>
      <c r="E26" s="868"/>
      <c r="F26" s="102">
        <f t="shared" si="1"/>
        <v>0</v>
      </c>
      <c r="G26" s="763"/>
      <c r="H26" s="764"/>
      <c r="I26" s="203">
        <f t="shared" si="3"/>
        <v>317.8</v>
      </c>
    </row>
    <row r="27" spans="1:10" ht="15" customHeight="1" x14ac:dyDescent="0.25">
      <c r="B27" s="473">
        <f t="shared" si="2"/>
        <v>18</v>
      </c>
      <c r="C27" s="15"/>
      <c r="D27" s="68">
        <v>0</v>
      </c>
      <c r="E27" s="868"/>
      <c r="F27" s="102">
        <f t="shared" si="1"/>
        <v>0</v>
      </c>
      <c r="G27" s="763"/>
      <c r="H27" s="764"/>
      <c r="I27" s="203">
        <f t="shared" si="3"/>
        <v>317.8</v>
      </c>
    </row>
    <row r="28" spans="1:10" ht="15" customHeight="1" x14ac:dyDescent="0.25">
      <c r="A28" s="47"/>
      <c r="B28" s="473">
        <f t="shared" si="2"/>
        <v>18</v>
      </c>
      <c r="C28" s="15"/>
      <c r="D28" s="68">
        <v>0</v>
      </c>
      <c r="E28" s="868"/>
      <c r="F28" s="102">
        <f t="shared" si="1"/>
        <v>0</v>
      </c>
      <c r="G28" s="763"/>
      <c r="H28" s="764"/>
      <c r="I28" s="203">
        <f t="shared" si="3"/>
        <v>317.8</v>
      </c>
    </row>
    <row r="29" spans="1:10" ht="15" customHeight="1" x14ac:dyDescent="0.25">
      <c r="A29" s="47"/>
      <c r="B29" s="473">
        <f t="shared" si="2"/>
        <v>18</v>
      </c>
      <c r="C29" s="15"/>
      <c r="D29" s="68">
        <v>0</v>
      </c>
      <c r="E29" s="738"/>
      <c r="F29" s="102">
        <f t="shared" si="1"/>
        <v>0</v>
      </c>
      <c r="G29" s="513"/>
      <c r="H29" s="352"/>
      <c r="I29" s="203">
        <f t="shared" si="3"/>
        <v>317.8</v>
      </c>
    </row>
    <row r="30" spans="1:10" ht="15" customHeight="1" x14ac:dyDescent="0.25">
      <c r="A30" s="47"/>
      <c r="B30" s="473">
        <f t="shared" si="2"/>
        <v>18</v>
      </c>
      <c r="C30" s="15"/>
      <c r="D30" s="68">
        <v>0</v>
      </c>
      <c r="E30" s="738"/>
      <c r="F30" s="102">
        <f t="shared" si="1"/>
        <v>0</v>
      </c>
      <c r="G30" s="513"/>
      <c r="H30" s="352"/>
      <c r="I30" s="203">
        <f t="shared" si="3"/>
        <v>317.8</v>
      </c>
    </row>
    <row r="31" spans="1:10" ht="15" customHeight="1" x14ac:dyDescent="0.25">
      <c r="A31" s="47"/>
      <c r="B31" s="473">
        <f t="shared" si="2"/>
        <v>18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317.8</v>
      </c>
    </row>
    <row r="32" spans="1:10" ht="15" customHeight="1" x14ac:dyDescent="0.25">
      <c r="A32" s="47"/>
      <c r="B32" s="473">
        <f t="shared" si="2"/>
        <v>18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317.8</v>
      </c>
    </row>
    <row r="33" spans="1:9" ht="15" customHeight="1" x14ac:dyDescent="0.25">
      <c r="A33" s="47"/>
      <c r="B33" s="473">
        <f t="shared" si="2"/>
        <v>18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317.8</v>
      </c>
    </row>
    <row r="34" spans="1:9" ht="15" customHeight="1" x14ac:dyDescent="0.25">
      <c r="A34" s="47"/>
      <c r="B34" s="473">
        <f t="shared" si="2"/>
        <v>18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317.8</v>
      </c>
    </row>
    <row r="35" spans="1:9" ht="15.75" thickBot="1" x14ac:dyDescent="0.3">
      <c r="A35" s="117"/>
      <c r="B35" s="473">
        <f t="shared" si="2"/>
        <v>18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2"/>
      <c r="D38" s="1305" t="s">
        <v>21</v>
      </c>
      <c r="E38" s="1306"/>
      <c r="F38" s="137">
        <f>E4+E5-F36+E6</f>
        <v>317.8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18</v>
      </c>
    </row>
    <row r="40" spans="1:9" x14ac:dyDescent="0.25">
      <c r="B40" s="472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X1" zoomScaleNormal="100" workbookViewId="0">
      <pane ySplit="7" topLeftCell="A8" activePane="bottomLeft" state="frozen"/>
      <selection activeCell="AO1" sqref="AO1"/>
      <selection pane="bottomLeft" activeCell="CC7" sqref="CC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7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7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7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7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7" bestFit="1" customWidth="1"/>
    <col min="80" max="80" width="13.85546875" style="357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7" bestFit="1" customWidth="1"/>
    <col min="90" max="90" width="11.42578125" style="357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7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7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7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7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7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7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7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7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7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7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7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7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7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7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7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7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7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7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7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7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7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7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7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7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11" t="s">
        <v>376</v>
      </c>
      <c r="L1" s="1311"/>
      <c r="M1" s="1311"/>
      <c r="N1" s="1311"/>
      <c r="O1" s="1311"/>
      <c r="P1" s="1311"/>
      <c r="Q1" s="1311"/>
      <c r="R1" s="254">
        <f>I1+1</f>
        <v>1</v>
      </c>
      <c r="S1" s="254"/>
      <c r="U1" s="1309" t="s">
        <v>377</v>
      </c>
      <c r="V1" s="1309"/>
      <c r="W1" s="1309"/>
      <c r="X1" s="1309"/>
      <c r="Y1" s="1309"/>
      <c r="Z1" s="1309"/>
      <c r="AA1" s="1309"/>
      <c r="AB1" s="254">
        <f>R1+1</f>
        <v>2</v>
      </c>
      <c r="AC1" s="358"/>
      <c r="AE1" s="1309" t="str">
        <f>U1</f>
        <v>ENTRADA DEL MES DE OCTUBRE 2023</v>
      </c>
      <c r="AF1" s="1309"/>
      <c r="AG1" s="1309"/>
      <c r="AH1" s="1309"/>
      <c r="AI1" s="1309"/>
      <c r="AJ1" s="1309"/>
      <c r="AK1" s="1309"/>
      <c r="AL1" s="254">
        <f>AB1+1</f>
        <v>3</v>
      </c>
      <c r="AM1" s="254"/>
      <c r="AO1" s="1309" t="str">
        <f>AE1</f>
        <v>ENTRADA DEL MES DE OCTUBRE 2023</v>
      </c>
      <c r="AP1" s="1309"/>
      <c r="AQ1" s="1309"/>
      <c r="AR1" s="1309"/>
      <c r="AS1" s="1309"/>
      <c r="AT1" s="1309"/>
      <c r="AU1" s="1309"/>
      <c r="AV1" s="254">
        <f>AL1+1</f>
        <v>4</v>
      </c>
      <c r="AW1" s="358"/>
      <c r="AY1" s="1309" t="str">
        <f>AO1</f>
        <v>ENTRADA DEL MES DE OCTUBRE 2023</v>
      </c>
      <c r="AZ1" s="1309"/>
      <c r="BA1" s="1309"/>
      <c r="BB1" s="1309"/>
      <c r="BC1" s="1309"/>
      <c r="BD1" s="1309"/>
      <c r="BE1" s="1309"/>
      <c r="BF1" s="254">
        <f>AV1+1</f>
        <v>5</v>
      </c>
      <c r="BG1" s="370"/>
      <c r="BI1" s="1309" t="str">
        <f>AY1</f>
        <v>ENTRADA DEL MES DE OCTUBRE 2023</v>
      </c>
      <c r="BJ1" s="1309"/>
      <c r="BK1" s="1309"/>
      <c r="BL1" s="1309"/>
      <c r="BM1" s="1309"/>
      <c r="BN1" s="1309"/>
      <c r="BO1" s="1309"/>
      <c r="BP1" s="254">
        <f>BF1+1</f>
        <v>6</v>
      </c>
      <c r="BQ1" s="358"/>
      <c r="BS1" s="1309" t="str">
        <f>BI1</f>
        <v>ENTRADA DEL MES DE OCTUBRE 2023</v>
      </c>
      <c r="BT1" s="1309"/>
      <c r="BU1" s="1309"/>
      <c r="BV1" s="1309"/>
      <c r="BW1" s="1309"/>
      <c r="BX1" s="1309"/>
      <c r="BY1" s="1309"/>
      <c r="BZ1" s="254">
        <f>BP1+1</f>
        <v>7</v>
      </c>
      <c r="CC1" s="1309" t="str">
        <f>BS1</f>
        <v>ENTRADA DEL MES DE OCTUBRE 2023</v>
      </c>
      <c r="CD1" s="1309"/>
      <c r="CE1" s="1309"/>
      <c r="CF1" s="1309"/>
      <c r="CG1" s="1309"/>
      <c r="CH1" s="1309"/>
      <c r="CI1" s="1309"/>
      <c r="CJ1" s="254">
        <f>BZ1+1</f>
        <v>8</v>
      </c>
      <c r="CM1" s="1309" t="str">
        <f>CC1</f>
        <v>ENTRADA DEL MES DE OCTUBRE 2023</v>
      </c>
      <c r="CN1" s="1309"/>
      <c r="CO1" s="1309"/>
      <c r="CP1" s="1309"/>
      <c r="CQ1" s="1309"/>
      <c r="CR1" s="1309"/>
      <c r="CS1" s="1309"/>
      <c r="CT1" s="254">
        <f>CJ1+1</f>
        <v>9</v>
      </c>
      <c r="CU1" s="358"/>
      <c r="CW1" s="1309" t="str">
        <f>CM1</f>
        <v>ENTRADA DEL MES DE OCTUBRE 2023</v>
      </c>
      <c r="CX1" s="1309"/>
      <c r="CY1" s="1309"/>
      <c r="CZ1" s="1309"/>
      <c r="DA1" s="1309"/>
      <c r="DB1" s="1309"/>
      <c r="DC1" s="1309"/>
      <c r="DD1" s="254">
        <f>CT1+1</f>
        <v>10</v>
      </c>
      <c r="DE1" s="358"/>
      <c r="DG1" s="1309" t="str">
        <f>CW1</f>
        <v>ENTRADA DEL MES DE OCTUBRE 2023</v>
      </c>
      <c r="DH1" s="1309"/>
      <c r="DI1" s="1309"/>
      <c r="DJ1" s="1309"/>
      <c r="DK1" s="1309"/>
      <c r="DL1" s="1309"/>
      <c r="DM1" s="1309"/>
      <c r="DN1" s="254">
        <f>DD1+1</f>
        <v>11</v>
      </c>
      <c r="DO1" s="358"/>
      <c r="DQ1" s="1309" t="str">
        <f>DG1</f>
        <v>ENTRADA DEL MES DE OCTUBRE 2023</v>
      </c>
      <c r="DR1" s="1309"/>
      <c r="DS1" s="1309"/>
      <c r="DT1" s="1309"/>
      <c r="DU1" s="1309"/>
      <c r="DV1" s="1309"/>
      <c r="DW1" s="1309"/>
      <c r="DX1" s="254">
        <f>DN1+1</f>
        <v>12</v>
      </c>
      <c r="EA1" s="1309" t="str">
        <f>DQ1</f>
        <v>ENTRADA DEL MES DE OCTUBRE 2023</v>
      </c>
      <c r="EB1" s="1309"/>
      <c r="EC1" s="1309"/>
      <c r="ED1" s="1309"/>
      <c r="EE1" s="1309"/>
      <c r="EF1" s="1309"/>
      <c r="EG1" s="1309"/>
      <c r="EH1" s="254">
        <f>DX1+1</f>
        <v>13</v>
      </c>
      <c r="EI1" s="358"/>
      <c r="EK1" s="1309" t="str">
        <f>EA1</f>
        <v>ENTRADA DEL MES DE OCTUBRE 2023</v>
      </c>
      <c r="EL1" s="1309"/>
      <c r="EM1" s="1309"/>
      <c r="EN1" s="1309"/>
      <c r="EO1" s="1309"/>
      <c r="EP1" s="1309"/>
      <c r="EQ1" s="1309"/>
      <c r="ER1" s="254">
        <f>EH1+1</f>
        <v>14</v>
      </c>
      <c r="ES1" s="358"/>
      <c r="EU1" s="1309" t="str">
        <f>EK1</f>
        <v>ENTRADA DEL MES DE OCTUBRE 2023</v>
      </c>
      <c r="EV1" s="1309"/>
      <c r="EW1" s="1309"/>
      <c r="EX1" s="1309"/>
      <c r="EY1" s="1309"/>
      <c r="EZ1" s="1309"/>
      <c r="FA1" s="1309"/>
      <c r="FB1" s="254">
        <f>ER1+1</f>
        <v>15</v>
      </c>
      <c r="FC1" s="358"/>
      <c r="FE1" s="1309" t="str">
        <f>EU1</f>
        <v>ENTRADA DEL MES DE OCTUBRE 2023</v>
      </c>
      <c r="FF1" s="1309"/>
      <c r="FG1" s="1309"/>
      <c r="FH1" s="1309"/>
      <c r="FI1" s="1309"/>
      <c r="FJ1" s="1309"/>
      <c r="FK1" s="1309"/>
      <c r="FL1" s="254">
        <f>FB1+1</f>
        <v>16</v>
      </c>
      <c r="FM1" s="358"/>
      <c r="FO1" s="1309" t="str">
        <f>FE1</f>
        <v>ENTRADA DEL MES DE OCTUBRE 2023</v>
      </c>
      <c r="FP1" s="1309"/>
      <c r="FQ1" s="1309"/>
      <c r="FR1" s="1309"/>
      <c r="FS1" s="1309"/>
      <c r="FT1" s="1309"/>
      <c r="FU1" s="1309"/>
      <c r="FV1" s="254">
        <f>FL1+1</f>
        <v>17</v>
      </c>
      <c r="FW1" s="358"/>
      <c r="FY1" s="1309" t="str">
        <f>FO1</f>
        <v>ENTRADA DEL MES DE OCTUBRE 2023</v>
      </c>
      <c r="FZ1" s="1309"/>
      <c r="GA1" s="1309"/>
      <c r="GB1" s="1309"/>
      <c r="GC1" s="1309"/>
      <c r="GD1" s="1309"/>
      <c r="GE1" s="1309"/>
      <c r="GF1" s="254">
        <f>FV1+1</f>
        <v>18</v>
      </c>
      <c r="GG1" s="358"/>
      <c r="GH1" s="74" t="s">
        <v>37</v>
      </c>
      <c r="GI1" s="1309" t="str">
        <f>FY1</f>
        <v>ENTRADA DEL MES DE OCTUBRE 2023</v>
      </c>
      <c r="GJ1" s="1309"/>
      <c r="GK1" s="1309"/>
      <c r="GL1" s="1309"/>
      <c r="GM1" s="1309"/>
      <c r="GN1" s="1309"/>
      <c r="GO1" s="1309"/>
      <c r="GP1" s="254">
        <f>GF1+1</f>
        <v>19</v>
      </c>
      <c r="GQ1" s="358"/>
      <c r="GS1" s="1309" t="str">
        <f>GI1</f>
        <v>ENTRADA DEL MES DE OCTUBRE 2023</v>
      </c>
      <c r="GT1" s="1309"/>
      <c r="GU1" s="1309"/>
      <c r="GV1" s="1309"/>
      <c r="GW1" s="1309"/>
      <c r="GX1" s="1309"/>
      <c r="GY1" s="1309"/>
      <c r="GZ1" s="254">
        <f>GP1+1</f>
        <v>20</v>
      </c>
      <c r="HA1" s="358"/>
      <c r="HC1" s="1309" t="str">
        <f>GS1</f>
        <v>ENTRADA DEL MES DE OCTUBRE 2023</v>
      </c>
      <c r="HD1" s="1309"/>
      <c r="HE1" s="1309"/>
      <c r="HF1" s="1309"/>
      <c r="HG1" s="1309"/>
      <c r="HH1" s="1309"/>
      <c r="HI1" s="1309"/>
      <c r="HJ1" s="254">
        <f>GZ1+1</f>
        <v>21</v>
      </c>
      <c r="HK1" s="358"/>
      <c r="HM1" s="1309" t="str">
        <f>HC1</f>
        <v>ENTRADA DEL MES DE OCTUBRE 2023</v>
      </c>
      <c r="HN1" s="1309"/>
      <c r="HO1" s="1309"/>
      <c r="HP1" s="1309"/>
      <c r="HQ1" s="1309"/>
      <c r="HR1" s="1309"/>
      <c r="HS1" s="1309"/>
      <c r="HT1" s="254">
        <f>HJ1+1</f>
        <v>22</v>
      </c>
      <c r="HU1" s="358"/>
      <c r="HW1" s="1309" t="str">
        <f>HM1</f>
        <v>ENTRADA DEL MES DE OCTUBRE 2023</v>
      </c>
      <c r="HX1" s="1309"/>
      <c r="HY1" s="1309"/>
      <c r="HZ1" s="1309"/>
      <c r="IA1" s="1309"/>
      <c r="IB1" s="1309"/>
      <c r="IC1" s="1309"/>
      <c r="ID1" s="254">
        <f>HT1+1</f>
        <v>23</v>
      </c>
      <c r="IE1" s="358"/>
      <c r="IG1" s="1309" t="str">
        <f>HW1</f>
        <v>ENTRADA DEL MES DE OCTUBRE 2023</v>
      </c>
      <c r="IH1" s="1309"/>
      <c r="II1" s="1309"/>
      <c r="IJ1" s="1309"/>
      <c r="IK1" s="1309"/>
      <c r="IL1" s="1309"/>
      <c r="IM1" s="1309"/>
      <c r="IN1" s="254">
        <f>ID1+1</f>
        <v>24</v>
      </c>
      <c r="IO1" s="358"/>
      <c r="IQ1" s="1309" t="str">
        <f>IG1</f>
        <v>ENTRADA DEL MES DE OCTUBRE 2023</v>
      </c>
      <c r="IR1" s="1309"/>
      <c r="IS1" s="1309"/>
      <c r="IT1" s="1309"/>
      <c r="IU1" s="1309"/>
      <c r="IV1" s="1309"/>
      <c r="IW1" s="1309"/>
      <c r="IX1" s="254">
        <f>IN1+1</f>
        <v>25</v>
      </c>
      <c r="IY1" s="358"/>
      <c r="JA1" s="1309" t="str">
        <f>IQ1</f>
        <v>ENTRADA DEL MES DE OCTUBRE 2023</v>
      </c>
      <c r="JB1" s="1309"/>
      <c r="JC1" s="1309"/>
      <c r="JD1" s="1309"/>
      <c r="JE1" s="1309"/>
      <c r="JF1" s="1309"/>
      <c r="JG1" s="1309"/>
      <c r="JH1" s="254">
        <f>IX1+1</f>
        <v>26</v>
      </c>
      <c r="JI1" s="358"/>
      <c r="JK1" s="1310" t="str">
        <f>JA1</f>
        <v>ENTRADA DEL MES DE OCTUBRE 2023</v>
      </c>
      <c r="JL1" s="1310"/>
      <c r="JM1" s="1310"/>
      <c r="JN1" s="1310"/>
      <c r="JO1" s="1310"/>
      <c r="JP1" s="1310"/>
      <c r="JQ1" s="1310"/>
      <c r="JR1" s="254">
        <f>JH1+1</f>
        <v>27</v>
      </c>
      <c r="JS1" s="358"/>
      <c r="JU1" s="1309" t="str">
        <f>JK1</f>
        <v>ENTRADA DEL MES DE OCTUBRE 2023</v>
      </c>
      <c r="JV1" s="1309"/>
      <c r="JW1" s="1309"/>
      <c r="JX1" s="1309"/>
      <c r="JY1" s="1309"/>
      <c r="JZ1" s="1309"/>
      <c r="KA1" s="1309"/>
      <c r="KB1" s="254">
        <f>JR1+1</f>
        <v>28</v>
      </c>
      <c r="KC1" s="358"/>
      <c r="KE1" s="1309" t="str">
        <f>JU1</f>
        <v>ENTRADA DEL MES DE OCTUBRE 2023</v>
      </c>
      <c r="KF1" s="1309"/>
      <c r="KG1" s="1309"/>
      <c r="KH1" s="1309"/>
      <c r="KI1" s="1309"/>
      <c r="KJ1" s="1309"/>
      <c r="KK1" s="1309"/>
      <c r="KL1" s="254">
        <f>KB1+1</f>
        <v>29</v>
      </c>
      <c r="KM1" s="358"/>
      <c r="KO1" s="1309" t="str">
        <f>KE1</f>
        <v>ENTRADA DEL MES DE OCTUBRE 2023</v>
      </c>
      <c r="KP1" s="1309"/>
      <c r="KQ1" s="1309"/>
      <c r="KR1" s="1309"/>
      <c r="KS1" s="1309"/>
      <c r="KT1" s="1309"/>
      <c r="KU1" s="1309"/>
      <c r="KV1" s="254">
        <f>KL1+1</f>
        <v>30</v>
      </c>
      <c r="KW1" s="358"/>
      <c r="KY1" s="1309" t="str">
        <f>KO1</f>
        <v>ENTRADA DEL MES DE OCTUBRE 2023</v>
      </c>
      <c r="KZ1" s="1309"/>
      <c r="LA1" s="1309"/>
      <c r="LB1" s="1309"/>
      <c r="LC1" s="1309"/>
      <c r="LD1" s="1309"/>
      <c r="LE1" s="1309"/>
      <c r="LF1" s="254">
        <f>KV1+1</f>
        <v>31</v>
      </c>
      <c r="LG1" s="358"/>
      <c r="LH1" s="74" t="s">
        <v>41</v>
      </c>
      <c r="LI1" s="1309" t="str">
        <f>KY1</f>
        <v>ENTRADA DEL MES DE OCTUBRE 2023</v>
      </c>
      <c r="LJ1" s="1309"/>
      <c r="LK1" s="1309"/>
      <c r="LL1" s="1309"/>
      <c r="LM1" s="1309"/>
      <c r="LN1" s="1309"/>
      <c r="LO1" s="1309"/>
      <c r="LP1" s="254">
        <f>LF1+1</f>
        <v>32</v>
      </c>
      <c r="LQ1" s="358"/>
      <c r="LS1" s="1309" t="str">
        <f>LI1</f>
        <v>ENTRADA DEL MES DE OCTUBRE 2023</v>
      </c>
      <c r="LT1" s="1309"/>
      <c r="LU1" s="1309"/>
      <c r="LV1" s="1309"/>
      <c r="LW1" s="1309"/>
      <c r="LX1" s="1309"/>
      <c r="LY1" s="1309"/>
      <c r="LZ1" s="254">
        <f>LP1+1</f>
        <v>33</v>
      </c>
      <c r="MC1" s="1309" t="str">
        <f>LS1</f>
        <v>ENTRADA DEL MES DE OCTUBRE 2023</v>
      </c>
      <c r="MD1" s="1309"/>
      <c r="ME1" s="1309"/>
      <c r="MF1" s="1309"/>
      <c r="MG1" s="1309"/>
      <c r="MH1" s="1309"/>
      <c r="MI1" s="1309"/>
      <c r="MJ1" s="254">
        <f>LZ1+1</f>
        <v>34</v>
      </c>
      <c r="MK1" s="254"/>
      <c r="MM1" s="1309" t="str">
        <f>MC1</f>
        <v>ENTRADA DEL MES DE OCTUBRE 2023</v>
      </c>
      <c r="MN1" s="1309"/>
      <c r="MO1" s="1309"/>
      <c r="MP1" s="1309"/>
      <c r="MQ1" s="1309"/>
      <c r="MR1" s="1309"/>
      <c r="MS1" s="1309"/>
      <c r="MT1" s="254">
        <f>MJ1+1</f>
        <v>35</v>
      </c>
      <c r="MU1" s="254"/>
      <c r="MW1" s="1309" t="str">
        <f>MM1</f>
        <v>ENTRADA DEL MES DE OCTUBRE 2023</v>
      </c>
      <c r="MX1" s="1309"/>
      <c r="MY1" s="1309"/>
      <c r="MZ1" s="1309"/>
      <c r="NA1" s="1309"/>
      <c r="NB1" s="1309"/>
      <c r="NC1" s="1309"/>
      <c r="ND1" s="254">
        <f>MT1+1</f>
        <v>36</v>
      </c>
      <c r="NE1" s="254"/>
      <c r="NG1" s="1309" t="str">
        <f>MW1</f>
        <v>ENTRADA DEL MES DE OCTUBRE 2023</v>
      </c>
      <c r="NH1" s="1309"/>
      <c r="NI1" s="1309"/>
      <c r="NJ1" s="1309"/>
      <c r="NK1" s="1309"/>
      <c r="NL1" s="1309"/>
      <c r="NM1" s="1309"/>
      <c r="NN1" s="254">
        <f>ND1+1</f>
        <v>37</v>
      </c>
      <c r="NO1" s="254"/>
      <c r="NQ1" s="1309" t="str">
        <f>NG1</f>
        <v>ENTRADA DEL MES DE OCTUBRE 2023</v>
      </c>
      <c r="NR1" s="1309"/>
      <c r="NS1" s="1309"/>
      <c r="NT1" s="1309"/>
      <c r="NU1" s="1309"/>
      <c r="NV1" s="1309"/>
      <c r="NW1" s="1309"/>
      <c r="NX1" s="254">
        <f>NN1+1</f>
        <v>38</v>
      </c>
      <c r="NY1" s="254"/>
      <c r="OA1" s="1309" t="str">
        <f>NQ1</f>
        <v>ENTRADA DEL MES DE OCTUBRE 2023</v>
      </c>
      <c r="OB1" s="1309"/>
      <c r="OC1" s="1309"/>
      <c r="OD1" s="1309"/>
      <c r="OE1" s="1309"/>
      <c r="OF1" s="1309"/>
      <c r="OG1" s="1309"/>
      <c r="OH1" s="254">
        <f>NX1+1</f>
        <v>39</v>
      </c>
      <c r="OI1" s="254"/>
      <c r="OK1" s="1309" t="str">
        <f>OA1</f>
        <v>ENTRADA DEL MES DE OCTUBRE 2023</v>
      </c>
      <c r="OL1" s="1309"/>
      <c r="OM1" s="1309"/>
      <c r="ON1" s="1309"/>
      <c r="OO1" s="1309"/>
      <c r="OP1" s="1309"/>
      <c r="OQ1" s="1309"/>
      <c r="OR1" s="254">
        <f>OH1+1</f>
        <v>40</v>
      </c>
      <c r="OS1" s="254"/>
      <c r="OU1" s="1309" t="str">
        <f>OK1</f>
        <v>ENTRADA DEL MES DE OCTUBRE 2023</v>
      </c>
      <c r="OV1" s="1309"/>
      <c r="OW1" s="1309"/>
      <c r="OX1" s="1309"/>
      <c r="OY1" s="1309"/>
      <c r="OZ1" s="1309"/>
      <c r="PA1" s="1309"/>
      <c r="PB1" s="254">
        <f>OR1+1</f>
        <v>41</v>
      </c>
      <c r="PC1" s="254"/>
      <c r="PE1" s="1309" t="str">
        <f>OU1</f>
        <v>ENTRADA DEL MES DE OCTUBRE 2023</v>
      </c>
      <c r="PF1" s="1309"/>
      <c r="PG1" s="1309"/>
      <c r="PH1" s="1309"/>
      <c r="PI1" s="1309"/>
      <c r="PJ1" s="1309"/>
      <c r="PK1" s="1309"/>
      <c r="PL1" s="254">
        <f>PB1+1</f>
        <v>42</v>
      </c>
      <c r="PM1" s="254"/>
      <c r="PN1" s="254"/>
      <c r="PP1" s="1309" t="str">
        <f>PE1</f>
        <v>ENTRADA DEL MES DE OCTUBRE 2023</v>
      </c>
      <c r="PQ1" s="1309"/>
      <c r="PR1" s="1309"/>
      <c r="PS1" s="1309"/>
      <c r="PT1" s="1309"/>
      <c r="PU1" s="1309"/>
      <c r="PV1" s="1309"/>
      <c r="PW1" s="254">
        <f>PL1+1</f>
        <v>43</v>
      </c>
      <c r="PX1" s="254"/>
      <c r="PZ1" s="1309" t="str">
        <f>PP1</f>
        <v>ENTRADA DEL MES DE OCTUBRE 2023</v>
      </c>
      <c r="QA1" s="1309"/>
      <c r="QB1" s="1309"/>
      <c r="QC1" s="1309"/>
      <c r="QD1" s="1309"/>
      <c r="QE1" s="1309"/>
      <c r="QF1" s="1309"/>
      <c r="QG1" s="254">
        <f>PW1+1</f>
        <v>44</v>
      </c>
      <c r="QH1" s="254"/>
      <c r="QJ1" s="1309" t="str">
        <f>PZ1</f>
        <v>ENTRADA DEL MES DE OCTUBRE 2023</v>
      </c>
      <c r="QK1" s="1309"/>
      <c r="QL1" s="1309"/>
      <c r="QM1" s="1309"/>
      <c r="QN1" s="1309"/>
      <c r="QO1" s="1309"/>
      <c r="QP1" s="1309"/>
      <c r="QQ1" s="254">
        <f>QG1+1</f>
        <v>45</v>
      </c>
      <c r="QR1" s="254"/>
      <c r="QT1" s="1309" t="str">
        <f>QJ1</f>
        <v>ENTRADA DEL MES DE OCTUBRE 2023</v>
      </c>
      <c r="QU1" s="1309"/>
      <c r="QV1" s="1309"/>
      <c r="QW1" s="1309"/>
      <c r="QX1" s="1309"/>
      <c r="QY1" s="1309"/>
      <c r="QZ1" s="1309"/>
      <c r="RA1" s="254">
        <f>QQ1+1</f>
        <v>46</v>
      </c>
      <c r="RB1" s="254"/>
      <c r="RD1" s="1309" t="str">
        <f>QT1</f>
        <v>ENTRADA DEL MES DE OCTUBRE 2023</v>
      </c>
      <c r="RE1" s="1309"/>
      <c r="RF1" s="1309"/>
      <c r="RG1" s="1309"/>
      <c r="RH1" s="1309"/>
      <c r="RI1" s="1309"/>
      <c r="RJ1" s="1309"/>
      <c r="RK1" s="254">
        <f>RA1+1</f>
        <v>47</v>
      </c>
      <c r="RL1" s="254"/>
      <c r="RN1" s="1309" t="str">
        <f>RD1</f>
        <v>ENTRADA DEL MES DE OCTUBRE 2023</v>
      </c>
      <c r="RO1" s="1309"/>
      <c r="RP1" s="1309"/>
      <c r="RQ1" s="1309"/>
      <c r="RR1" s="1309"/>
      <c r="RS1" s="1309"/>
      <c r="RT1" s="1309"/>
      <c r="RU1" s="254">
        <f>RK1+1</f>
        <v>48</v>
      </c>
      <c r="RV1" s="254"/>
      <c r="RX1" s="1309" t="str">
        <f>RN1</f>
        <v>ENTRADA DEL MES DE OCTUBRE 2023</v>
      </c>
      <c r="RY1" s="1309"/>
      <c r="RZ1" s="1309"/>
      <c r="SA1" s="1309"/>
      <c r="SB1" s="1309"/>
      <c r="SC1" s="1309"/>
      <c r="SD1" s="1309"/>
      <c r="SE1" s="254">
        <f>RU1+1</f>
        <v>49</v>
      </c>
      <c r="SF1" s="254"/>
      <c r="SH1" s="1309" t="str">
        <f>RX1</f>
        <v>ENTRADA DEL MES DE OCTUBRE 2023</v>
      </c>
      <c r="SI1" s="1309"/>
      <c r="SJ1" s="1309"/>
      <c r="SK1" s="1309"/>
      <c r="SL1" s="1309"/>
      <c r="SM1" s="1309"/>
      <c r="SN1" s="1309"/>
      <c r="SO1" s="254">
        <f>SE1+1</f>
        <v>50</v>
      </c>
      <c r="SP1" s="254"/>
      <c r="SR1" s="1309" t="str">
        <f>SH1</f>
        <v>ENTRADA DEL MES DE OCTUBRE 2023</v>
      </c>
      <c r="SS1" s="1309"/>
      <c r="ST1" s="1309"/>
      <c r="SU1" s="1309"/>
      <c r="SV1" s="1309"/>
      <c r="SW1" s="1309"/>
      <c r="SX1" s="1309"/>
      <c r="SY1" s="254">
        <f>SO1+1</f>
        <v>51</v>
      </c>
      <c r="SZ1" s="254"/>
      <c r="TB1" s="1309" t="str">
        <f>SR1</f>
        <v>ENTRADA DEL MES DE OCTUBRE 2023</v>
      </c>
      <c r="TC1" s="1309"/>
      <c r="TD1" s="1309"/>
      <c r="TE1" s="1309"/>
      <c r="TF1" s="1309"/>
      <c r="TG1" s="1309"/>
      <c r="TH1" s="1309"/>
      <c r="TI1" s="254">
        <f>SY1+1</f>
        <v>52</v>
      </c>
      <c r="TJ1" s="254"/>
      <c r="TL1" s="1309" t="str">
        <f>TB1</f>
        <v>ENTRADA DEL MES DE OCTUBRE 2023</v>
      </c>
      <c r="TM1" s="1309"/>
      <c r="TN1" s="1309"/>
      <c r="TO1" s="1309"/>
      <c r="TP1" s="1309"/>
      <c r="TQ1" s="1309"/>
      <c r="TR1" s="1309"/>
      <c r="TS1" s="254">
        <f>TI1+1</f>
        <v>53</v>
      </c>
      <c r="TT1" s="254"/>
      <c r="TV1" s="1309" t="str">
        <f>TL1</f>
        <v>ENTRADA DEL MES DE OCTUBRE 2023</v>
      </c>
      <c r="TW1" s="1309"/>
      <c r="TX1" s="1309"/>
      <c r="TY1" s="1309"/>
      <c r="TZ1" s="1309"/>
      <c r="UA1" s="1309"/>
      <c r="UB1" s="1309"/>
      <c r="UC1" s="254">
        <f>TS1+1</f>
        <v>54</v>
      </c>
      <c r="UE1" s="1309" t="str">
        <f>TV1</f>
        <v>ENTRADA DEL MES DE OCTUBRE 2023</v>
      </c>
      <c r="UF1" s="1309"/>
      <c r="UG1" s="1309"/>
      <c r="UH1" s="1309"/>
      <c r="UI1" s="1309"/>
      <c r="UJ1" s="1309"/>
      <c r="UK1" s="1309"/>
      <c r="UL1" s="254">
        <f>UC1+1</f>
        <v>55</v>
      </c>
      <c r="UN1" s="1309" t="str">
        <f>UE1</f>
        <v>ENTRADA DEL MES DE OCTUBRE 2023</v>
      </c>
      <c r="UO1" s="1309"/>
      <c r="UP1" s="1309"/>
      <c r="UQ1" s="1309"/>
      <c r="UR1" s="1309"/>
      <c r="US1" s="1309"/>
      <c r="UT1" s="1309"/>
      <c r="UU1" s="254">
        <f>UL1+1</f>
        <v>56</v>
      </c>
      <c r="UW1" s="1309" t="str">
        <f>UN1</f>
        <v>ENTRADA DEL MES DE OCTUBRE 2023</v>
      </c>
      <c r="UX1" s="1309"/>
      <c r="UY1" s="1309"/>
      <c r="UZ1" s="1309"/>
      <c r="VA1" s="1309"/>
      <c r="VB1" s="1309"/>
      <c r="VC1" s="1309"/>
      <c r="VD1" s="254">
        <f>UU1+1</f>
        <v>57</v>
      </c>
      <c r="VF1" s="1309" t="str">
        <f>UW1</f>
        <v>ENTRADA DEL MES DE OCTUBRE 2023</v>
      </c>
      <c r="VG1" s="1309"/>
      <c r="VH1" s="1309"/>
      <c r="VI1" s="1309"/>
      <c r="VJ1" s="1309"/>
      <c r="VK1" s="1309"/>
      <c r="VL1" s="1309"/>
      <c r="VM1" s="254">
        <f>VD1+1</f>
        <v>58</v>
      </c>
      <c r="VO1" s="1309" t="str">
        <f>VF1</f>
        <v>ENTRADA DEL MES DE OCTUBRE 2023</v>
      </c>
      <c r="VP1" s="1309"/>
      <c r="VQ1" s="1309"/>
      <c r="VR1" s="1309"/>
      <c r="VS1" s="1309"/>
      <c r="VT1" s="1309"/>
      <c r="VU1" s="1309"/>
      <c r="VV1" s="254">
        <f>VM1+1</f>
        <v>59</v>
      </c>
      <c r="VX1" s="1309" t="str">
        <f>VO1</f>
        <v>ENTRADA DEL MES DE OCTUBRE 2023</v>
      </c>
      <c r="VY1" s="1309"/>
      <c r="VZ1" s="1309"/>
      <c r="WA1" s="1309"/>
      <c r="WB1" s="1309"/>
      <c r="WC1" s="1309"/>
      <c r="WD1" s="1309"/>
      <c r="WE1" s="254">
        <f>VV1+1</f>
        <v>60</v>
      </c>
      <c r="WG1" s="1309" t="str">
        <f>VX1</f>
        <v>ENTRADA DEL MES DE OCTUBRE 2023</v>
      </c>
      <c r="WH1" s="1309"/>
      <c r="WI1" s="1309"/>
      <c r="WJ1" s="1309"/>
      <c r="WK1" s="1309"/>
      <c r="WL1" s="1309"/>
      <c r="WM1" s="1309"/>
      <c r="WN1" s="254">
        <f>WE1+1</f>
        <v>61</v>
      </c>
      <c r="WP1" s="1309" t="str">
        <f>WG1</f>
        <v>ENTRADA DEL MES DE OCTUBRE 2023</v>
      </c>
      <c r="WQ1" s="1309"/>
      <c r="WR1" s="1309"/>
      <c r="WS1" s="1309"/>
      <c r="WT1" s="1309"/>
      <c r="WU1" s="1309"/>
      <c r="WV1" s="1309"/>
      <c r="WW1" s="254">
        <f>WN1+1</f>
        <v>62</v>
      </c>
      <c r="WY1" s="1309" t="str">
        <f>WP1</f>
        <v>ENTRADA DEL MES DE OCTUBRE 2023</v>
      </c>
      <c r="WZ1" s="1309"/>
      <c r="XA1" s="1309"/>
      <c r="XB1" s="1309"/>
      <c r="XC1" s="1309"/>
      <c r="XD1" s="1309"/>
      <c r="XE1" s="1309"/>
      <c r="XF1" s="254">
        <f>WW1+1</f>
        <v>63</v>
      </c>
      <c r="XH1" s="1309" t="str">
        <f>WY1</f>
        <v>ENTRADA DEL MES DE OCTUBRE 2023</v>
      </c>
      <c r="XI1" s="1309"/>
      <c r="XJ1" s="1309"/>
      <c r="XK1" s="1309"/>
      <c r="XL1" s="1309"/>
      <c r="XM1" s="1309"/>
      <c r="XN1" s="1309"/>
      <c r="XO1" s="254">
        <f>XF1+1</f>
        <v>64</v>
      </c>
      <c r="XQ1" s="1309" t="str">
        <f>XH1</f>
        <v>ENTRADA DEL MES DE OCTUBRE 2023</v>
      </c>
      <c r="XR1" s="1309"/>
      <c r="XS1" s="1309"/>
      <c r="XT1" s="1309"/>
      <c r="XU1" s="1309"/>
      <c r="XV1" s="1309"/>
      <c r="XW1" s="1309"/>
      <c r="XX1" s="254">
        <f>XO1+1</f>
        <v>65</v>
      </c>
      <c r="XZ1" s="1309" t="str">
        <f>XQ1</f>
        <v>ENTRADA DEL MES DE OCTUBRE 2023</v>
      </c>
      <c r="YA1" s="1309"/>
      <c r="YB1" s="1309"/>
      <c r="YC1" s="1309"/>
      <c r="YD1" s="1309"/>
      <c r="YE1" s="1309"/>
      <c r="YF1" s="1309"/>
      <c r="YG1" s="254">
        <f>XX1+1</f>
        <v>66</v>
      </c>
      <c r="YI1" s="1309" t="str">
        <f>XZ1</f>
        <v>ENTRADA DEL MES DE OCTUBRE 2023</v>
      </c>
      <c r="YJ1" s="1309"/>
      <c r="YK1" s="1309"/>
      <c r="YL1" s="1309"/>
      <c r="YM1" s="1309"/>
      <c r="YN1" s="1309"/>
      <c r="YO1" s="1309"/>
      <c r="YP1" s="254">
        <f>YG1+1</f>
        <v>67</v>
      </c>
      <c r="YR1" s="1309" t="str">
        <f>YI1</f>
        <v>ENTRADA DEL MES DE OCTUBRE 2023</v>
      </c>
      <c r="YS1" s="1309"/>
      <c r="YT1" s="1309"/>
      <c r="YU1" s="1309"/>
      <c r="YV1" s="1309"/>
      <c r="YW1" s="1309"/>
      <c r="YX1" s="1309"/>
      <c r="YY1" s="254">
        <f>YP1+1</f>
        <v>68</v>
      </c>
      <c r="ZA1" s="1309" t="str">
        <f>YR1</f>
        <v>ENTRADA DEL MES DE OCTUBRE 2023</v>
      </c>
      <c r="ZB1" s="1309"/>
      <c r="ZC1" s="1309"/>
      <c r="ZD1" s="1309"/>
      <c r="ZE1" s="1309"/>
      <c r="ZF1" s="1309"/>
      <c r="ZG1" s="1309"/>
      <c r="ZH1" s="254">
        <f>YY1+1</f>
        <v>69</v>
      </c>
      <c r="ZJ1" s="1309" t="str">
        <f>ZA1</f>
        <v>ENTRADA DEL MES DE OCTUBRE 2023</v>
      </c>
      <c r="ZK1" s="1309"/>
      <c r="ZL1" s="1309"/>
      <c r="ZM1" s="1309"/>
      <c r="ZN1" s="1309"/>
      <c r="ZO1" s="1309"/>
      <c r="ZP1" s="1309"/>
      <c r="ZQ1" s="254">
        <f>ZH1+1</f>
        <v>70</v>
      </c>
      <c r="ZS1" s="1309" t="str">
        <f>ZJ1</f>
        <v>ENTRADA DEL MES DE OCTUBRE 2023</v>
      </c>
      <c r="ZT1" s="1309"/>
      <c r="ZU1" s="1309"/>
      <c r="ZV1" s="1309"/>
      <c r="ZW1" s="1309"/>
      <c r="ZX1" s="1309"/>
      <c r="ZY1" s="1309"/>
      <c r="ZZ1" s="254">
        <f>ZQ1+1</f>
        <v>71</v>
      </c>
      <c r="AAB1" s="1309" t="str">
        <f>ZS1</f>
        <v>ENTRADA DEL MES DE OCTUBRE 2023</v>
      </c>
      <c r="AAC1" s="1309"/>
      <c r="AAD1" s="1309"/>
      <c r="AAE1" s="1309"/>
      <c r="AAF1" s="1309"/>
      <c r="AAG1" s="1309"/>
      <c r="AAH1" s="1309"/>
      <c r="AAI1" s="254">
        <f>ZZ1+1</f>
        <v>72</v>
      </c>
      <c r="AAK1" s="1309" t="str">
        <f>AAB1</f>
        <v>ENTRADA DEL MES DE OCTUBRE 2023</v>
      </c>
      <c r="AAL1" s="1309"/>
      <c r="AAM1" s="1309"/>
      <c r="AAN1" s="1309"/>
      <c r="AAO1" s="1309"/>
      <c r="AAP1" s="1309"/>
      <c r="AAQ1" s="1309"/>
      <c r="AAR1" s="254">
        <f>AAI1+1</f>
        <v>73</v>
      </c>
      <c r="AAT1" s="1309" t="str">
        <f>AAK1</f>
        <v>ENTRADA DEL MES DE OCTUBRE 2023</v>
      </c>
      <c r="AAU1" s="1309"/>
      <c r="AAV1" s="1309"/>
      <c r="AAW1" s="1309"/>
      <c r="AAX1" s="1309"/>
      <c r="AAY1" s="1309"/>
      <c r="AAZ1" s="1309"/>
      <c r="ABA1" s="254">
        <f>AAR1+1</f>
        <v>74</v>
      </c>
      <c r="ABC1" s="1309" t="str">
        <f>AAT1</f>
        <v>ENTRADA DEL MES DE OCTUBRE 2023</v>
      </c>
      <c r="ABD1" s="1309"/>
      <c r="ABE1" s="1309"/>
      <c r="ABF1" s="1309"/>
      <c r="ABG1" s="1309"/>
      <c r="ABH1" s="1309"/>
      <c r="ABI1" s="1309"/>
      <c r="ABJ1" s="254">
        <f>ABA1+1</f>
        <v>75</v>
      </c>
      <c r="ABL1" s="1309" t="str">
        <f>ABC1</f>
        <v>ENTRADA DEL MES DE OCTUBRE 2023</v>
      </c>
      <c r="ABM1" s="1309"/>
      <c r="ABN1" s="1309"/>
      <c r="ABO1" s="1309"/>
      <c r="ABP1" s="1309"/>
      <c r="ABQ1" s="1309"/>
      <c r="ABR1" s="1309"/>
      <c r="ABS1" s="254">
        <f>ABJ1+1</f>
        <v>76</v>
      </c>
      <c r="ABU1" s="1309" t="str">
        <f>ABL1</f>
        <v>ENTRADA DEL MES DE OCTUBRE 2023</v>
      </c>
      <c r="ABV1" s="1309"/>
      <c r="ABW1" s="1309"/>
      <c r="ABX1" s="1309"/>
      <c r="ABY1" s="1309"/>
      <c r="ABZ1" s="1309"/>
      <c r="ACA1" s="1309"/>
      <c r="ACB1" s="254">
        <f>ABS1+1</f>
        <v>77</v>
      </c>
      <c r="ACD1" s="1309" t="str">
        <f>ABU1</f>
        <v>ENTRADA DEL MES DE OCTUBRE 2023</v>
      </c>
      <c r="ACE1" s="1309"/>
      <c r="ACF1" s="1309"/>
      <c r="ACG1" s="1309"/>
      <c r="ACH1" s="1309"/>
      <c r="ACI1" s="1309"/>
      <c r="ACJ1" s="1309"/>
      <c r="ACK1" s="254">
        <f>ACB1+1</f>
        <v>78</v>
      </c>
      <c r="ACM1" s="1309" t="str">
        <f>ACD1</f>
        <v>ENTRADA DEL MES DE OCTUBRE 2023</v>
      </c>
      <c r="ACN1" s="1309"/>
      <c r="ACO1" s="1309"/>
      <c r="ACP1" s="1309"/>
      <c r="ACQ1" s="1309"/>
      <c r="ACR1" s="1309"/>
      <c r="ACS1" s="1309"/>
      <c r="ACT1" s="254">
        <f>ACK1+1</f>
        <v>79</v>
      </c>
      <c r="ACV1" s="1309" t="str">
        <f>ACM1</f>
        <v>ENTRADA DEL MES DE OCTUBRE 2023</v>
      </c>
      <c r="ACW1" s="1309"/>
      <c r="ACX1" s="1309"/>
      <c r="ACY1" s="1309"/>
      <c r="ACZ1" s="1309"/>
      <c r="ADA1" s="1309"/>
      <c r="ADB1" s="1309"/>
      <c r="ADC1" s="254">
        <f>ACT1+1</f>
        <v>80</v>
      </c>
      <c r="ADE1" s="1309" t="str">
        <f>ACV1</f>
        <v>ENTRADA DEL MES DE OCTUBRE 2023</v>
      </c>
      <c r="ADF1" s="1309"/>
      <c r="ADG1" s="1309"/>
      <c r="ADH1" s="1309"/>
      <c r="ADI1" s="1309"/>
      <c r="ADJ1" s="1309"/>
      <c r="ADK1" s="1309"/>
      <c r="ADL1" s="254">
        <f>ADC1+1</f>
        <v>81</v>
      </c>
      <c r="ADN1" s="1309" t="str">
        <f>ADE1</f>
        <v>ENTRADA DEL MES DE OCTUBRE 2023</v>
      </c>
      <c r="ADO1" s="1309"/>
      <c r="ADP1" s="1309"/>
      <c r="ADQ1" s="1309"/>
      <c r="ADR1" s="1309"/>
      <c r="ADS1" s="1309"/>
      <c r="ADT1" s="1309"/>
      <c r="ADU1" s="254">
        <f>ADL1+1</f>
        <v>82</v>
      </c>
      <c r="ADW1" s="1309" t="str">
        <f>ADN1</f>
        <v>ENTRADA DEL MES DE OCTUBRE 2023</v>
      </c>
      <c r="ADX1" s="1309"/>
      <c r="ADY1" s="1309"/>
      <c r="ADZ1" s="1309"/>
      <c r="AEA1" s="1309"/>
      <c r="AEB1" s="1309"/>
      <c r="AEC1" s="1309"/>
      <c r="AED1" s="254">
        <f>ADU1+1</f>
        <v>83</v>
      </c>
      <c r="AEF1" s="1309" t="str">
        <f>ADW1</f>
        <v>ENTRADA DEL MES DE OCTUBRE 2023</v>
      </c>
      <c r="AEG1" s="1309"/>
      <c r="AEH1" s="1309"/>
      <c r="AEI1" s="1309"/>
      <c r="AEJ1" s="1309"/>
      <c r="AEK1" s="1309"/>
      <c r="AEL1" s="1309"/>
      <c r="AEM1" s="254">
        <f>AED1+1</f>
        <v>84</v>
      </c>
      <c r="AEO1" s="1309" t="str">
        <f>AEF1</f>
        <v>ENTRADA DEL MES DE OCTUBRE 2023</v>
      </c>
      <c r="AEP1" s="1309"/>
      <c r="AEQ1" s="1309"/>
      <c r="AER1" s="1309"/>
      <c r="AES1" s="1309"/>
      <c r="AET1" s="1309"/>
      <c r="AEU1" s="1309"/>
      <c r="AEV1" s="254">
        <f>AEM1+1</f>
        <v>85</v>
      </c>
      <c r="AEX1" s="1309" t="str">
        <f>AEO1</f>
        <v>ENTRADA DEL MES DE OCTUBRE 2023</v>
      </c>
      <c r="AEY1" s="1309"/>
      <c r="AEZ1" s="1309"/>
      <c r="AFA1" s="1309"/>
      <c r="AFB1" s="1309"/>
      <c r="AFC1" s="1309"/>
      <c r="AFD1" s="130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9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9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9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9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9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9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9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9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9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9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9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9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9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9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9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9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9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9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9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9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9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9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9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9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9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9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9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58" t="str">
        <f t="shared" si="0"/>
        <v>PED. 103985202</v>
      </c>
      <c r="E4" s="759">
        <f t="shared" si="0"/>
        <v>45198</v>
      </c>
      <c r="F4" s="760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3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5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3"/>
      <c r="KF4" s="74" t="s">
        <v>23</v>
      </c>
      <c r="KK4" s="224"/>
      <c r="KO4" s="72"/>
      <c r="KP4" s="72" t="s">
        <v>23</v>
      </c>
      <c r="KU4" s="72"/>
      <c r="KV4" s="126"/>
      <c r="KW4" s="366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143</v>
      </c>
      <c r="L5" s="777" t="s">
        <v>144</v>
      </c>
      <c r="M5" s="212" t="s">
        <v>233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60"/>
      <c r="U5" s="964" t="s">
        <v>143</v>
      </c>
      <c r="V5" s="777" t="s">
        <v>144</v>
      </c>
      <c r="W5" s="968" t="s">
        <v>379</v>
      </c>
      <c r="X5" s="934">
        <v>45202</v>
      </c>
      <c r="Y5" s="959">
        <v>18931.8</v>
      </c>
      <c r="Z5" s="950">
        <v>21</v>
      </c>
      <c r="AA5" s="960">
        <v>18939.7</v>
      </c>
      <c r="AB5" s="134">
        <f>Y5-AA5</f>
        <v>-7.9000000000014552</v>
      </c>
      <c r="AC5" s="360"/>
      <c r="AE5" s="964" t="s">
        <v>222</v>
      </c>
      <c r="AF5" s="950" t="s">
        <v>144</v>
      </c>
      <c r="AG5" s="968" t="s">
        <v>381</v>
      </c>
      <c r="AH5" s="961">
        <v>45202</v>
      </c>
      <c r="AI5" s="959">
        <v>17269.259999999998</v>
      </c>
      <c r="AJ5" s="950">
        <v>19</v>
      </c>
      <c r="AK5" s="960">
        <v>17286.099999999999</v>
      </c>
      <c r="AL5" s="134">
        <f>AI5-AK5</f>
        <v>-16.840000000000146</v>
      </c>
      <c r="AM5" s="134"/>
      <c r="AO5" s="964" t="s">
        <v>143</v>
      </c>
      <c r="AP5" s="777" t="s">
        <v>144</v>
      </c>
      <c r="AQ5" s="968" t="s">
        <v>382</v>
      </c>
      <c r="AR5" s="961">
        <v>45202</v>
      </c>
      <c r="AS5" s="959">
        <v>17205.669999999998</v>
      </c>
      <c r="AT5" s="950">
        <v>19</v>
      </c>
      <c r="AU5" s="960">
        <v>17152.900000000001</v>
      </c>
      <c r="AV5" s="134">
        <f>AS5-AU5</f>
        <v>52.769999999996799</v>
      </c>
      <c r="AW5" s="134"/>
      <c r="AY5" s="964" t="s">
        <v>143</v>
      </c>
      <c r="AZ5" s="777" t="s">
        <v>144</v>
      </c>
      <c r="BA5" s="968" t="s">
        <v>397</v>
      </c>
      <c r="BB5" s="934">
        <v>45204</v>
      </c>
      <c r="BC5" s="959">
        <v>19040.59</v>
      </c>
      <c r="BD5" s="950">
        <v>21</v>
      </c>
      <c r="BE5" s="960">
        <v>19065.099999999999</v>
      </c>
      <c r="BF5" s="134">
        <f>BC5-BE5</f>
        <v>-24.509999999998399</v>
      </c>
      <c r="BG5" s="360"/>
      <c r="BI5" s="964" t="s">
        <v>399</v>
      </c>
      <c r="BJ5" s="777" t="s">
        <v>144</v>
      </c>
      <c r="BK5" s="968" t="s">
        <v>400</v>
      </c>
      <c r="BL5" s="934">
        <v>45205</v>
      </c>
      <c r="BM5" s="959">
        <v>18719.28</v>
      </c>
      <c r="BN5" s="950">
        <v>21</v>
      </c>
      <c r="BO5" s="960">
        <v>18622.2</v>
      </c>
      <c r="BP5" s="134">
        <f>BM5-BO5</f>
        <v>97.079999999998108</v>
      </c>
      <c r="BQ5" s="360"/>
      <c r="BS5" s="971" t="s">
        <v>143</v>
      </c>
      <c r="BT5" s="777" t="s">
        <v>144</v>
      </c>
      <c r="BU5" s="968" t="s">
        <v>402</v>
      </c>
      <c r="BV5" s="934">
        <v>45205</v>
      </c>
      <c r="BW5" s="959">
        <v>16870.830000000002</v>
      </c>
      <c r="BX5" s="950">
        <v>19</v>
      </c>
      <c r="BY5" s="960">
        <v>16842.599999999999</v>
      </c>
      <c r="BZ5" s="134">
        <f>BW5-BY5</f>
        <v>28.230000000003201</v>
      </c>
      <c r="CA5" s="360"/>
      <c r="CB5" s="230"/>
      <c r="CC5" s="922" t="s">
        <v>143</v>
      </c>
      <c r="CD5" s="891" t="s">
        <v>144</v>
      </c>
      <c r="CE5" s="968" t="s">
        <v>404</v>
      </c>
      <c r="CF5" s="934">
        <v>45205</v>
      </c>
      <c r="CG5" s="959">
        <v>16648.810000000001</v>
      </c>
      <c r="CH5" s="950">
        <v>19</v>
      </c>
      <c r="CI5" s="960">
        <v>16689.5</v>
      </c>
      <c r="CJ5" s="134">
        <f>CG5-CI5</f>
        <v>-40.68999999999869</v>
      </c>
      <c r="CK5" s="230"/>
      <c r="CL5" s="230"/>
      <c r="CM5" s="999" t="s">
        <v>405</v>
      </c>
      <c r="CN5" s="1237" t="s">
        <v>223</v>
      </c>
      <c r="CO5" s="958" t="s">
        <v>406</v>
      </c>
      <c r="CP5" s="934">
        <v>45206</v>
      </c>
      <c r="CQ5" s="959">
        <v>18479.18</v>
      </c>
      <c r="CR5" s="950">
        <v>20</v>
      </c>
      <c r="CS5" s="960">
        <v>18545.07</v>
      </c>
      <c r="CT5" s="134">
        <f>CQ5-CS5</f>
        <v>-65.889999999999418</v>
      </c>
      <c r="CU5" s="360"/>
      <c r="CW5" s="922" t="s">
        <v>143</v>
      </c>
      <c r="CX5" s="777" t="s">
        <v>144</v>
      </c>
      <c r="CY5" s="958" t="s">
        <v>412</v>
      </c>
      <c r="CZ5" s="934">
        <v>45209</v>
      </c>
      <c r="DA5" s="959">
        <v>19228.060000000001</v>
      </c>
      <c r="DB5" s="950">
        <v>21</v>
      </c>
      <c r="DC5" s="960">
        <v>19230.2</v>
      </c>
      <c r="DD5" s="134">
        <f>DA5-DC5</f>
        <v>-2.1399999999994179</v>
      </c>
      <c r="DE5" s="360"/>
      <c r="DG5" s="922" t="s">
        <v>222</v>
      </c>
      <c r="DH5" s="950" t="s">
        <v>144</v>
      </c>
      <c r="DI5" s="958" t="s">
        <v>415</v>
      </c>
      <c r="DJ5" s="934">
        <v>45209</v>
      </c>
      <c r="DK5" s="959">
        <v>17243.84</v>
      </c>
      <c r="DL5" s="950">
        <v>19</v>
      </c>
      <c r="DM5" s="960">
        <v>17307</v>
      </c>
      <c r="DN5" s="134">
        <f>DK5-DM5</f>
        <v>-63.159999999999854</v>
      </c>
      <c r="DO5" s="360"/>
      <c r="DQ5" s="992" t="s">
        <v>143</v>
      </c>
      <c r="DR5" s="893" t="s">
        <v>144</v>
      </c>
      <c r="DS5" s="968" t="s">
        <v>416</v>
      </c>
      <c r="DT5" s="934">
        <v>45209</v>
      </c>
      <c r="DU5" s="959">
        <v>19060.669999999998</v>
      </c>
      <c r="DV5" s="950">
        <v>21</v>
      </c>
      <c r="DW5" s="960">
        <v>19089.2</v>
      </c>
      <c r="DX5" s="134">
        <f>DU5-DW5</f>
        <v>-28.530000000002474</v>
      </c>
      <c r="DY5" s="230"/>
      <c r="EA5" s="922" t="s">
        <v>143</v>
      </c>
      <c r="EB5" s="893" t="s">
        <v>144</v>
      </c>
      <c r="EC5" s="968" t="s">
        <v>418</v>
      </c>
      <c r="ED5" s="934">
        <v>45210</v>
      </c>
      <c r="EE5" s="959">
        <v>17059.36</v>
      </c>
      <c r="EF5" s="950">
        <v>19</v>
      </c>
      <c r="EG5" s="960">
        <v>17102.2</v>
      </c>
      <c r="EH5" s="134">
        <f>EE5-EG5</f>
        <v>-42.840000000000146</v>
      </c>
      <c r="EI5" s="360"/>
      <c r="EJ5" s="74" t="s">
        <v>49</v>
      </c>
      <c r="EK5" s="998" t="s">
        <v>143</v>
      </c>
      <c r="EL5" s="893" t="s">
        <v>144</v>
      </c>
      <c r="EM5" s="968" t="s">
        <v>420</v>
      </c>
      <c r="EN5" s="934">
        <v>45211</v>
      </c>
      <c r="EO5" s="959">
        <v>18974.7</v>
      </c>
      <c r="EP5" s="950">
        <v>21</v>
      </c>
      <c r="EQ5" s="960">
        <v>19047.099999999999</v>
      </c>
      <c r="ER5" s="134">
        <f>EO5-EQ5</f>
        <v>-72.399999999997817</v>
      </c>
      <c r="ES5" s="360"/>
      <c r="ET5" s="74" t="s">
        <v>49</v>
      </c>
      <c r="EU5" s="922" t="s">
        <v>222</v>
      </c>
      <c r="EV5" s="1250" t="s">
        <v>223</v>
      </c>
      <c r="EW5" s="958" t="s">
        <v>422</v>
      </c>
      <c r="EX5" s="934">
        <v>45213</v>
      </c>
      <c r="EY5" s="959">
        <v>18565.68</v>
      </c>
      <c r="EZ5" s="950">
        <v>20</v>
      </c>
      <c r="FA5" s="973">
        <v>18607.16</v>
      </c>
      <c r="FB5" s="134">
        <f>EY5-FA5</f>
        <v>-41.479999999999563</v>
      </c>
      <c r="FC5" s="360"/>
      <c r="FE5" s="964"/>
      <c r="FF5" s="967"/>
      <c r="FG5" s="968"/>
      <c r="FH5" s="934"/>
      <c r="FI5" s="959"/>
      <c r="FJ5" s="950"/>
      <c r="FK5" s="973"/>
      <c r="FL5" s="134">
        <f>FI5-FK5</f>
        <v>0</v>
      </c>
      <c r="FM5" s="360"/>
      <c r="FO5" s="964"/>
      <c r="FP5" s="950"/>
      <c r="FQ5" s="968"/>
      <c r="FR5" s="934"/>
      <c r="FS5" s="959"/>
      <c r="FT5" s="950"/>
      <c r="FU5" s="973"/>
      <c r="FV5" s="134">
        <f>FS5-FU5</f>
        <v>0</v>
      </c>
      <c r="FW5" s="360"/>
      <c r="FY5" s="992"/>
      <c r="FZ5" s="950"/>
      <c r="GA5" s="968"/>
      <c r="GB5" s="934"/>
      <c r="GC5" s="959"/>
      <c r="GD5" s="950"/>
      <c r="GE5" s="960"/>
      <c r="GF5" s="134">
        <f>GC5-GE5</f>
        <v>0</v>
      </c>
      <c r="GG5" s="360"/>
      <c r="GI5" s="990"/>
      <c r="GJ5" s="967"/>
      <c r="GK5" s="968"/>
      <c r="GL5" s="961"/>
      <c r="GM5" s="959"/>
      <c r="GN5" s="950"/>
      <c r="GO5" s="960"/>
      <c r="GP5" s="134">
        <f>GM5-GO5</f>
        <v>0</v>
      </c>
      <c r="GQ5" s="360"/>
      <c r="GS5" s="982"/>
      <c r="GT5" s="950"/>
      <c r="GU5" s="950"/>
      <c r="GV5" s="961"/>
      <c r="GW5" s="959"/>
      <c r="GX5" s="950"/>
      <c r="GY5" s="960"/>
      <c r="GZ5" s="134">
        <f>GW5-GY5</f>
        <v>0</v>
      </c>
      <c r="HA5" s="360"/>
      <c r="HC5" s="986"/>
      <c r="HD5" s="950"/>
      <c r="HE5" s="968"/>
      <c r="HF5" s="961"/>
      <c r="HG5" s="959"/>
      <c r="HH5" s="950"/>
      <c r="HI5" s="960"/>
      <c r="HJ5" s="134">
        <f>HG5-HI5</f>
        <v>0</v>
      </c>
      <c r="HK5" s="360"/>
      <c r="HM5" s="964"/>
      <c r="HN5" s="950"/>
      <c r="HO5" s="968"/>
      <c r="HP5" s="934"/>
      <c r="HQ5" s="959"/>
      <c r="HR5" s="950"/>
      <c r="HS5" s="973"/>
      <c r="HT5" s="134">
        <f>HQ5-HS5</f>
        <v>0</v>
      </c>
      <c r="HU5" s="360"/>
      <c r="HW5" s="982"/>
      <c r="HX5" s="950"/>
      <c r="HY5" s="968"/>
      <c r="HZ5" s="934"/>
      <c r="IA5" s="959"/>
      <c r="IB5" s="950"/>
      <c r="IC5" s="960"/>
      <c r="ID5" s="134">
        <f>IA5-IC5</f>
        <v>0</v>
      </c>
      <c r="IE5" s="360"/>
      <c r="IG5" s="922"/>
      <c r="IH5" s="980"/>
      <c r="II5" s="958"/>
      <c r="IJ5" s="934"/>
      <c r="IK5" s="959"/>
      <c r="IL5" s="950"/>
      <c r="IM5" s="960"/>
      <c r="IN5" s="134">
        <f>IK5-IM5</f>
        <v>0</v>
      </c>
      <c r="IO5" s="360"/>
      <c r="IQ5" s="922"/>
      <c r="IR5" s="978"/>
      <c r="IS5" s="958"/>
      <c r="IT5" s="934"/>
      <c r="IU5" s="959"/>
      <c r="IV5" s="950"/>
      <c r="IW5" s="960"/>
      <c r="IX5" s="134">
        <f>IU5-IW5</f>
        <v>0</v>
      </c>
      <c r="IY5" s="360"/>
      <c r="JA5" s="964"/>
      <c r="JB5" s="950"/>
      <c r="JC5" s="958"/>
      <c r="JD5" s="934"/>
      <c r="JE5" s="959"/>
      <c r="JF5" s="950"/>
      <c r="JG5" s="960"/>
      <c r="JH5" s="134">
        <f>JE5-JG5</f>
        <v>0</v>
      </c>
      <c r="JI5" s="360"/>
      <c r="JK5" s="971"/>
      <c r="JL5" s="972"/>
      <c r="JM5" s="958"/>
      <c r="JN5" s="934"/>
      <c r="JO5" s="959"/>
      <c r="JP5" s="950"/>
      <c r="JQ5" s="973"/>
      <c r="JR5" s="134">
        <f>JO5-JQ5</f>
        <v>0</v>
      </c>
      <c r="JS5" s="360"/>
      <c r="JU5" s="922"/>
      <c r="JV5" s="950"/>
      <c r="JW5" s="958"/>
      <c r="JX5" s="934"/>
      <c r="JY5" s="959"/>
      <c r="JZ5" s="950"/>
      <c r="KA5" s="960"/>
      <c r="KB5" s="134">
        <f>JY5-KA5</f>
        <v>0</v>
      </c>
      <c r="KC5" s="360"/>
      <c r="KE5" s="922"/>
      <c r="KF5" s="967"/>
      <c r="KG5" s="968"/>
      <c r="KH5" s="934"/>
      <c r="KI5" s="959"/>
      <c r="KJ5" s="950"/>
      <c r="KK5" s="960"/>
      <c r="KL5" s="134">
        <f>KI5-KK5</f>
        <v>0</v>
      </c>
      <c r="KM5" s="360"/>
      <c r="KO5" s="922"/>
      <c r="KP5" s="950"/>
      <c r="KQ5" s="958"/>
      <c r="KR5" s="934"/>
      <c r="KS5" s="959"/>
      <c r="KT5" s="950"/>
      <c r="KU5" s="960"/>
      <c r="KV5" s="134">
        <f>KS5-KU5</f>
        <v>0</v>
      </c>
      <c r="KW5" s="360"/>
      <c r="KY5" s="922"/>
      <c r="KZ5" s="950"/>
      <c r="LA5" s="958"/>
      <c r="LB5" s="961"/>
      <c r="LC5" s="959"/>
      <c r="LD5" s="950"/>
      <c r="LE5" s="960"/>
      <c r="LF5" s="134">
        <f>LC5-LE5</f>
        <v>0</v>
      </c>
      <c r="LG5" s="360"/>
      <c r="LH5" s="74" t="s">
        <v>41</v>
      </c>
      <c r="LI5" s="964"/>
      <c r="LJ5" s="950"/>
      <c r="LK5" s="968"/>
      <c r="LL5" s="934"/>
      <c r="LM5" s="959"/>
      <c r="LN5" s="950"/>
      <c r="LO5" s="960"/>
      <c r="LP5" s="134">
        <f>LM5-LO5</f>
        <v>0</v>
      </c>
      <c r="LQ5" s="360"/>
      <c r="LT5" s="950"/>
      <c r="LU5" s="958"/>
      <c r="LV5" s="934"/>
      <c r="LW5" s="959"/>
      <c r="LX5" s="950"/>
      <c r="LY5" s="960"/>
      <c r="LZ5" s="134">
        <f>LW5-LY5</f>
        <v>0</v>
      </c>
      <c r="MA5" s="360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8" t="s">
        <v>234</v>
      </c>
      <c r="L6" s="214"/>
      <c r="Q6" s="72"/>
      <c r="S6" s="357"/>
      <c r="U6" s="1014" t="s">
        <v>378</v>
      </c>
      <c r="V6" s="966"/>
      <c r="W6" s="964"/>
      <c r="X6" s="964"/>
      <c r="Y6" s="964"/>
      <c r="Z6" s="964"/>
      <c r="AA6" s="950"/>
      <c r="AE6" s="1160" t="s">
        <v>380</v>
      </c>
      <c r="AF6" s="966"/>
      <c r="AG6" s="964"/>
      <c r="AH6" s="964"/>
      <c r="AI6" s="964"/>
      <c r="AJ6" s="964"/>
      <c r="AK6" s="950"/>
      <c r="AO6" s="977" t="s">
        <v>383</v>
      </c>
      <c r="AP6" s="989"/>
      <c r="AQ6" s="964"/>
      <c r="AR6" s="964"/>
      <c r="AS6" s="964"/>
      <c r="AT6" s="964"/>
      <c r="AU6" s="950"/>
      <c r="AW6" s="74"/>
      <c r="AY6" s="977" t="s">
        <v>398</v>
      </c>
      <c r="AZ6" s="966"/>
      <c r="BA6" s="964"/>
      <c r="BB6" s="964"/>
      <c r="BC6" s="964"/>
      <c r="BD6" s="964"/>
      <c r="BE6" s="950"/>
      <c r="BI6" s="977" t="s">
        <v>401</v>
      </c>
      <c r="BJ6" s="966"/>
      <c r="BK6" s="964"/>
      <c r="BL6" s="964"/>
      <c r="BM6" s="964"/>
      <c r="BN6" s="964"/>
      <c r="BO6" s="950"/>
      <c r="BQ6" s="230"/>
      <c r="BS6" s="988" t="s">
        <v>403</v>
      </c>
      <c r="BT6" s="966"/>
      <c r="BU6" s="964"/>
      <c r="BV6" s="964"/>
      <c r="BW6" s="964"/>
      <c r="BX6" s="964"/>
      <c r="BY6" s="950"/>
      <c r="CA6" s="230"/>
      <c r="CB6" s="230"/>
      <c r="CC6" s="981" t="s">
        <v>427</v>
      </c>
      <c r="CD6" s="966"/>
      <c r="CE6" s="964"/>
      <c r="CF6" s="964"/>
      <c r="CG6" s="964"/>
      <c r="CH6" s="964"/>
      <c r="CI6" s="950"/>
      <c r="CK6" s="230"/>
      <c r="CL6" s="230"/>
      <c r="CM6" s="988">
        <v>11777</v>
      </c>
      <c r="CN6" s="1000"/>
      <c r="CO6" s="964"/>
      <c r="CP6" s="964"/>
      <c r="CQ6" s="964"/>
      <c r="CR6" s="964"/>
      <c r="CS6" s="950"/>
      <c r="CU6" s="230"/>
      <c r="CW6" s="981" t="s">
        <v>413</v>
      </c>
      <c r="CX6" s="966"/>
      <c r="CY6" s="964"/>
      <c r="CZ6" s="964"/>
      <c r="DA6" s="964"/>
      <c r="DB6" s="964"/>
      <c r="DC6" s="950"/>
      <c r="DE6" s="230"/>
      <c r="DG6" s="1248" t="s">
        <v>414</v>
      </c>
      <c r="DH6" s="966"/>
      <c r="DI6" s="964"/>
      <c r="DJ6" s="964"/>
      <c r="DK6" s="964"/>
      <c r="DL6" s="964"/>
      <c r="DM6" s="950"/>
      <c r="DO6" s="230"/>
      <c r="DQ6" s="1249" t="s">
        <v>417</v>
      </c>
      <c r="DR6" s="966"/>
      <c r="DS6" s="964"/>
      <c r="DT6" s="964"/>
      <c r="DU6" s="964"/>
      <c r="DV6" s="964"/>
      <c r="DW6" s="950"/>
      <c r="DY6" s="230"/>
      <c r="EA6" s="993" t="s">
        <v>419</v>
      </c>
      <c r="EB6" s="966"/>
      <c r="EC6" s="964"/>
      <c r="ED6" s="964"/>
      <c r="EE6" s="964"/>
      <c r="EF6" s="964"/>
      <c r="EG6" s="950"/>
      <c r="EI6" s="230"/>
      <c r="EK6" s="994" t="s">
        <v>421</v>
      </c>
      <c r="EL6" s="966"/>
      <c r="EM6" s="964"/>
      <c r="EN6" s="964"/>
      <c r="EO6" s="964"/>
      <c r="EP6" s="964"/>
      <c r="EQ6" s="950"/>
      <c r="ES6" s="230"/>
      <c r="EU6" s="994">
        <v>11780</v>
      </c>
      <c r="EV6" s="966"/>
      <c r="EW6" s="964"/>
      <c r="EX6" s="964"/>
      <c r="EY6" s="964"/>
      <c r="EZ6" s="964"/>
      <c r="FA6" s="950"/>
      <c r="FC6" s="230"/>
      <c r="FE6" s="994"/>
      <c r="FF6" s="966"/>
      <c r="FG6" s="964"/>
      <c r="FH6" s="964"/>
      <c r="FI6" s="964"/>
      <c r="FJ6" s="964"/>
      <c r="FK6" s="950"/>
      <c r="FM6" s="230"/>
      <c r="FO6" s="994"/>
      <c r="FP6" s="966"/>
      <c r="FQ6" s="964"/>
      <c r="FR6" s="964"/>
      <c r="FS6" s="964"/>
      <c r="FT6" s="964"/>
      <c r="FU6" s="950"/>
      <c r="FW6" s="230"/>
      <c r="FY6" s="993"/>
      <c r="FZ6" s="966"/>
      <c r="GA6" s="964"/>
      <c r="GB6" s="964"/>
      <c r="GC6" s="964"/>
      <c r="GD6" s="964"/>
      <c r="GE6" s="950"/>
      <c r="GG6" s="230"/>
      <c r="GI6" s="988"/>
      <c r="GJ6" s="991"/>
      <c r="GK6" s="964"/>
      <c r="GL6" s="964"/>
      <c r="GM6" s="964"/>
      <c r="GN6" s="964"/>
      <c r="GO6" s="950"/>
      <c r="GQ6" s="230"/>
      <c r="GS6" s="988"/>
      <c r="GT6" s="989"/>
      <c r="GU6" s="964"/>
      <c r="GV6" s="964"/>
      <c r="GW6" s="964"/>
      <c r="GX6" s="964"/>
      <c r="GY6" s="950"/>
      <c r="HA6" s="230"/>
      <c r="HC6" s="987"/>
      <c r="HD6" s="966"/>
      <c r="HE6" s="964"/>
      <c r="HF6" s="964"/>
      <c r="HG6" s="964"/>
      <c r="HH6" s="964"/>
      <c r="HI6" s="950"/>
      <c r="HK6" s="230"/>
      <c r="HM6" s="984"/>
      <c r="HN6" s="966"/>
      <c r="HO6" s="964"/>
      <c r="HP6" s="964"/>
      <c r="HQ6" s="964"/>
      <c r="HR6" s="964"/>
      <c r="HS6" s="950"/>
      <c r="HU6" s="230"/>
      <c r="HW6" s="983"/>
      <c r="HX6" s="964"/>
      <c r="HY6" s="964"/>
      <c r="HZ6" s="964"/>
      <c r="IA6" s="964"/>
      <c r="IB6" s="964"/>
      <c r="IC6" s="950"/>
      <c r="IE6" s="230"/>
      <c r="IG6" s="981"/>
      <c r="IH6" s="966"/>
      <c r="II6" s="964"/>
      <c r="IJ6" s="964"/>
      <c r="IK6" s="964"/>
      <c r="IL6" s="964"/>
      <c r="IM6" s="950"/>
      <c r="IO6" s="230"/>
      <c r="IQ6" s="979"/>
      <c r="IR6" s="966"/>
      <c r="IS6" s="964"/>
      <c r="IT6" s="964"/>
      <c r="IU6" s="964"/>
      <c r="IV6" s="964"/>
      <c r="IW6" s="950"/>
      <c r="IY6" s="230"/>
      <c r="JA6" s="977"/>
      <c r="JB6" s="964"/>
      <c r="JC6" s="964"/>
      <c r="JD6" s="964"/>
      <c r="JE6" s="964"/>
      <c r="JF6" s="964"/>
      <c r="JG6" s="950"/>
      <c r="JI6" s="230"/>
      <c r="JK6" s="974"/>
      <c r="JL6" s="966"/>
      <c r="JM6" s="964"/>
      <c r="JN6" s="964"/>
      <c r="JO6" s="964"/>
      <c r="JP6" s="964"/>
      <c r="JQ6" s="950"/>
      <c r="JS6" s="230"/>
      <c r="JU6" s="962"/>
      <c r="JV6" s="966"/>
      <c r="JW6" s="964"/>
      <c r="JX6" s="964"/>
      <c r="JY6" s="964"/>
      <c r="JZ6" s="964"/>
      <c r="KA6" s="950"/>
      <c r="KC6" s="230"/>
      <c r="KE6" s="962"/>
      <c r="KF6" s="966"/>
      <c r="KG6" s="964"/>
      <c r="KH6" s="964"/>
      <c r="KI6" s="964"/>
      <c r="KJ6" s="964"/>
      <c r="KK6" s="950"/>
      <c r="KM6" s="230"/>
      <c r="KO6" s="965"/>
      <c r="KP6" s="966"/>
      <c r="KQ6" s="964"/>
      <c r="KR6" s="964"/>
      <c r="KS6" s="964"/>
      <c r="KT6" s="964"/>
      <c r="KU6" s="950"/>
      <c r="KW6" s="230"/>
      <c r="KY6" s="962"/>
      <c r="KZ6" s="963"/>
      <c r="LA6" s="964"/>
      <c r="LB6" s="964"/>
      <c r="LC6" s="964"/>
      <c r="LD6" s="964"/>
      <c r="LE6" s="950"/>
      <c r="LG6" s="230"/>
      <c r="LI6" s="1002"/>
      <c r="LJ6" s="966"/>
      <c r="LK6" s="964"/>
      <c r="LL6" s="964"/>
      <c r="LM6" s="964"/>
      <c r="LN6" s="964"/>
      <c r="LO6" s="950"/>
      <c r="LS6" s="260"/>
      <c r="LT6" s="214"/>
      <c r="LY6" s="72"/>
      <c r="MA6" s="357"/>
      <c r="MB6" s="357"/>
      <c r="MC6" s="816"/>
      <c r="MD6" s="214"/>
      <c r="MI6" s="72"/>
      <c r="MM6" s="818"/>
      <c r="MN6" s="549"/>
      <c r="MS6" s="72"/>
      <c r="MW6" s="850"/>
      <c r="MX6" s="549"/>
      <c r="NC6" s="72"/>
      <c r="NH6" s="214"/>
      <c r="NM6" s="72"/>
      <c r="NR6" s="214"/>
      <c r="NW6" s="72"/>
      <c r="OB6" s="214"/>
      <c r="OG6" s="72"/>
      <c r="OK6" s="608"/>
      <c r="OL6" s="214"/>
      <c r="OQ6" s="72"/>
      <c r="OU6" s="608"/>
      <c r="OV6" s="214"/>
      <c r="PA6" s="72"/>
      <c r="PK6" s="72"/>
      <c r="PZ6" s="608"/>
      <c r="QF6" s="72"/>
      <c r="QK6" s="586"/>
      <c r="QP6" s="72"/>
      <c r="QU6" s="586"/>
      <c r="QZ6" s="72"/>
      <c r="RD6" s="586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1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1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1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1"/>
      <c r="BR7" s="357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1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1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1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1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1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1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1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1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1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1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1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1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1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1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1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1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1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1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1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1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1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1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1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1"/>
      <c r="MB7" s="361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808"/>
      <c r="P8" s="1011"/>
      <c r="Q8" s="1012"/>
      <c r="R8" s="798"/>
      <c r="S8" s="1013">
        <f>R8*P8</f>
        <v>0</v>
      </c>
      <c r="U8" s="60"/>
      <c r="V8" s="103"/>
      <c r="W8" s="15">
        <v>1</v>
      </c>
      <c r="X8" s="995">
        <v>934.8</v>
      </c>
      <c r="Y8" s="996"/>
      <c r="Z8" s="995"/>
      <c r="AA8" s="1003"/>
      <c r="AB8" s="997"/>
      <c r="AC8" s="230">
        <f>AB8*Z8</f>
        <v>0</v>
      </c>
      <c r="AD8" s="964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/>
      <c r="AT8" s="91"/>
      <c r="AU8" s="94"/>
      <c r="AV8" s="70"/>
      <c r="AW8" s="70">
        <f>AV8*AT8</f>
        <v>0</v>
      </c>
      <c r="AY8" s="60"/>
      <c r="AZ8" s="969"/>
      <c r="BA8" s="15">
        <v>1</v>
      </c>
      <c r="BB8" s="91">
        <v>912.6</v>
      </c>
      <c r="BC8" s="231"/>
      <c r="BD8" s="91"/>
      <c r="BE8" s="94"/>
      <c r="BF8" s="70"/>
      <c r="BG8" s="357">
        <f>BF8*BD8</f>
        <v>0</v>
      </c>
      <c r="BI8" s="60"/>
      <c r="BJ8" s="103"/>
      <c r="BK8" s="15">
        <v>1</v>
      </c>
      <c r="BL8" s="91">
        <v>869.1</v>
      </c>
      <c r="BM8" s="231"/>
      <c r="BN8" s="91"/>
      <c r="BO8" s="94"/>
      <c r="BP8" s="70"/>
      <c r="BQ8" s="433">
        <f>BP8*BN8</f>
        <v>0</v>
      </c>
      <c r="BR8" s="357"/>
      <c r="BS8" s="60"/>
      <c r="BT8" s="103"/>
      <c r="BU8" s="15">
        <v>1</v>
      </c>
      <c r="BV8" s="91">
        <v>884.5</v>
      </c>
      <c r="BW8" s="275"/>
      <c r="BX8" s="91"/>
      <c r="BY8" s="495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/>
      <c r="CH8" s="91"/>
      <c r="CI8" s="277"/>
      <c r="CJ8" s="276"/>
      <c r="CK8" s="357">
        <f>CJ8*CH8</f>
        <v>0</v>
      </c>
      <c r="CM8" s="60"/>
      <c r="CN8" s="862"/>
      <c r="CO8" s="15">
        <v>1</v>
      </c>
      <c r="CP8" s="91">
        <v>957.07</v>
      </c>
      <c r="CQ8" s="275"/>
      <c r="CR8" s="91"/>
      <c r="CS8" s="277"/>
      <c r="CT8" s="276"/>
      <c r="CU8" s="362">
        <f>CT8*CR8</f>
        <v>0</v>
      </c>
      <c r="CW8" s="60"/>
      <c r="CX8" s="174"/>
      <c r="CY8" s="15">
        <v>1</v>
      </c>
      <c r="CZ8" s="91">
        <v>880</v>
      </c>
      <c r="DA8" s="231"/>
      <c r="DB8" s="91"/>
      <c r="DC8" s="94"/>
      <c r="DD8" s="70"/>
      <c r="DE8" s="357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7">
        <f>DN8*DL8</f>
        <v>0</v>
      </c>
      <c r="DQ8" s="60"/>
      <c r="DR8" s="103"/>
      <c r="DS8" s="15">
        <v>1</v>
      </c>
      <c r="DT8" s="91">
        <v>937.6</v>
      </c>
      <c r="DU8" s="275"/>
      <c r="DV8" s="91"/>
      <c r="DW8" s="277"/>
      <c r="DX8" s="276"/>
      <c r="DY8" s="357">
        <f>DX8*DV8</f>
        <v>0</v>
      </c>
      <c r="EA8" s="60"/>
      <c r="EB8" s="103"/>
      <c r="EC8" s="15">
        <v>1</v>
      </c>
      <c r="ED8" s="91">
        <v>861.8</v>
      </c>
      <c r="EE8" s="238"/>
      <c r="EF8" s="91"/>
      <c r="EG8" s="975"/>
      <c r="EH8" s="70"/>
      <c r="EI8" s="357">
        <f>EH8*EF8</f>
        <v>0</v>
      </c>
      <c r="EK8" s="60"/>
      <c r="EL8" s="103"/>
      <c r="EM8" s="15">
        <v>1</v>
      </c>
      <c r="EN8" s="91">
        <v>898.1</v>
      </c>
      <c r="EO8" s="238"/>
      <c r="EP8" s="91"/>
      <c r="EQ8" s="69"/>
      <c r="ER8" s="70"/>
      <c r="ES8" s="357">
        <f>ER8*EP8</f>
        <v>0</v>
      </c>
      <c r="EU8" s="60"/>
      <c r="EV8" s="93"/>
      <c r="EW8" s="15">
        <v>1</v>
      </c>
      <c r="EX8" s="91">
        <v>928.95</v>
      </c>
      <c r="EY8" s="231"/>
      <c r="EZ8" s="91"/>
      <c r="FA8" s="69"/>
      <c r="FB8" s="70"/>
      <c r="FC8" s="357">
        <f>FB8*EZ8</f>
        <v>0</v>
      </c>
      <c r="FE8" s="60"/>
      <c r="FF8" s="93"/>
      <c r="FG8" s="15">
        <v>1</v>
      </c>
      <c r="FH8" s="995"/>
      <c r="FI8" s="996"/>
      <c r="FJ8" s="995"/>
      <c r="FK8" s="975"/>
      <c r="FL8" s="997"/>
      <c r="FM8" s="230">
        <f>FL8*FJ8</f>
        <v>0</v>
      </c>
      <c r="FO8" s="60"/>
      <c r="FP8" s="316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103"/>
      <c r="GA8" s="15">
        <v>1</v>
      </c>
      <c r="GB8" s="91"/>
      <c r="GC8" s="231"/>
      <c r="GD8" s="91"/>
      <c r="GE8" s="69"/>
      <c r="GF8" s="70"/>
      <c r="GG8" s="357">
        <f>GF8*GD8</f>
        <v>0</v>
      </c>
      <c r="GI8" s="60"/>
      <c r="GJ8" s="103"/>
      <c r="GK8" s="15">
        <v>1</v>
      </c>
      <c r="GL8" s="330"/>
      <c r="GM8" s="231"/>
      <c r="GN8" s="330"/>
      <c r="GO8" s="94"/>
      <c r="GP8" s="70"/>
      <c r="GQ8" s="357">
        <f>GP8*GN8</f>
        <v>0</v>
      </c>
      <c r="GS8" s="60"/>
      <c r="GT8" s="103"/>
      <c r="GU8" s="15">
        <v>1</v>
      </c>
      <c r="GV8" s="846"/>
      <c r="GW8" s="231"/>
      <c r="GX8" s="846"/>
      <c r="GY8" s="94"/>
      <c r="GZ8" s="70"/>
      <c r="HA8" s="357">
        <f>GZ8*GX8</f>
        <v>0</v>
      </c>
      <c r="HC8" s="60"/>
      <c r="HD8" s="862"/>
      <c r="HE8" s="15">
        <v>1</v>
      </c>
      <c r="HF8" s="91"/>
      <c r="HG8" s="231"/>
      <c r="HH8" s="91"/>
      <c r="HI8" s="94"/>
      <c r="HJ8" s="70"/>
      <c r="HK8" s="357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7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7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7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975"/>
      <c r="JR8" s="70"/>
      <c r="JS8" s="357">
        <f>JR8*JP8</f>
        <v>0</v>
      </c>
      <c r="JU8" s="60"/>
      <c r="JV8" s="969"/>
      <c r="JW8" s="15">
        <v>1</v>
      </c>
      <c r="JX8" s="91"/>
      <c r="JY8" s="238"/>
      <c r="JZ8" s="91"/>
      <c r="KA8" s="69"/>
      <c r="KB8" s="70"/>
      <c r="KC8" s="357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7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7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7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7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7">
        <f>LZ8*LX8</f>
        <v>0</v>
      </c>
      <c r="MB8" s="357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808"/>
      <c r="P9" s="1011"/>
      <c r="Q9" s="1012"/>
      <c r="R9" s="798"/>
      <c r="S9" s="1008">
        <f t="shared" ref="S9:S29" si="8">R9*P9</f>
        <v>0</v>
      </c>
      <c r="V9" s="93"/>
      <c r="W9" s="15">
        <v>2</v>
      </c>
      <c r="X9" s="995">
        <v>897.2</v>
      </c>
      <c r="Y9" s="996"/>
      <c r="Z9" s="995"/>
      <c r="AA9" s="1003"/>
      <c r="AB9" s="997"/>
      <c r="AC9" s="230">
        <f t="shared" ref="AC9:AC29" si="9">AB9*Z9</f>
        <v>0</v>
      </c>
      <c r="AD9" s="964"/>
      <c r="AF9" s="93"/>
      <c r="AG9" s="15">
        <v>2</v>
      </c>
      <c r="AH9" s="282">
        <v>886.3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/>
      <c r="AT9" s="91"/>
      <c r="AU9" s="94"/>
      <c r="AV9" s="70"/>
      <c r="AW9" s="70">
        <f t="shared" ref="AW9:AW28" si="11">AV9*AT9</f>
        <v>0</v>
      </c>
      <c r="AZ9" s="969"/>
      <c r="BA9" s="15">
        <v>2</v>
      </c>
      <c r="BB9" s="91">
        <v>934.4</v>
      </c>
      <c r="BC9" s="231"/>
      <c r="BD9" s="91"/>
      <c r="BE9" s="94"/>
      <c r="BF9" s="70"/>
      <c r="BG9" s="357">
        <f t="shared" ref="BG9:BG29" si="12">BF9*BD9</f>
        <v>0</v>
      </c>
      <c r="BJ9" s="93"/>
      <c r="BK9" s="15">
        <v>2</v>
      </c>
      <c r="BL9" s="91">
        <v>862.7</v>
      </c>
      <c r="BM9" s="231"/>
      <c r="BN9" s="91"/>
      <c r="BO9" s="94"/>
      <c r="BP9" s="70"/>
      <c r="BQ9" s="433">
        <f t="shared" ref="BQ9:BQ29" si="13">BP9*BN9</f>
        <v>0</v>
      </c>
      <c r="BR9" s="357"/>
      <c r="BT9" s="103"/>
      <c r="BU9" s="15">
        <v>2</v>
      </c>
      <c r="BV9" s="91">
        <v>861.8</v>
      </c>
      <c r="BW9" s="275"/>
      <c r="BX9" s="91"/>
      <c r="BY9" s="495"/>
      <c r="BZ9" s="276"/>
      <c r="CA9" s="230">
        <f t="shared" si="5"/>
        <v>0</v>
      </c>
      <c r="CD9" s="202"/>
      <c r="CE9" s="15">
        <v>2</v>
      </c>
      <c r="CF9" s="91">
        <v>865.4</v>
      </c>
      <c r="CG9" s="275"/>
      <c r="CH9" s="91"/>
      <c r="CI9" s="277"/>
      <c r="CJ9" s="276"/>
      <c r="CK9" s="357">
        <f t="shared" ref="CK9:CK29" si="14">CJ9*CH9</f>
        <v>0</v>
      </c>
      <c r="CN9" s="862"/>
      <c r="CO9" s="15">
        <v>2</v>
      </c>
      <c r="CP9" s="91">
        <v>950</v>
      </c>
      <c r="CQ9" s="275"/>
      <c r="CR9" s="91"/>
      <c r="CS9" s="277"/>
      <c r="CT9" s="276"/>
      <c r="CU9" s="362">
        <f>CT9*CR9</f>
        <v>0</v>
      </c>
      <c r="CX9" s="174"/>
      <c r="CY9" s="15">
        <v>2</v>
      </c>
      <c r="CZ9" s="91">
        <v>894.5</v>
      </c>
      <c r="DA9" s="231"/>
      <c r="DB9" s="91"/>
      <c r="DC9" s="94"/>
      <c r="DD9" s="70"/>
      <c r="DE9" s="357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7">
        <f t="shared" ref="DO9:DO31" si="16">DN9*DL9</f>
        <v>0</v>
      </c>
      <c r="DR9" s="93"/>
      <c r="DS9" s="15">
        <v>2</v>
      </c>
      <c r="DT9" s="91">
        <v>883.1</v>
      </c>
      <c r="DU9" s="275"/>
      <c r="DV9" s="91"/>
      <c r="DW9" s="277"/>
      <c r="DX9" s="276"/>
      <c r="DY9" s="357">
        <f t="shared" ref="DY9:DY29" si="17">DX9*DV9</f>
        <v>0</v>
      </c>
      <c r="EB9" s="93"/>
      <c r="EC9" s="15">
        <v>2</v>
      </c>
      <c r="ED9" s="91">
        <v>904.5</v>
      </c>
      <c r="EE9" s="238"/>
      <c r="EF9" s="91"/>
      <c r="EG9" s="975"/>
      <c r="EH9" s="70"/>
      <c r="EI9" s="357">
        <f t="shared" ref="EI9:EI28" si="18">EH9*EF9</f>
        <v>0</v>
      </c>
      <c r="EL9" s="93"/>
      <c r="EM9" s="15">
        <v>2</v>
      </c>
      <c r="EN9" s="68">
        <v>898.1</v>
      </c>
      <c r="EO9" s="238"/>
      <c r="EP9" s="68"/>
      <c r="EQ9" s="69"/>
      <c r="ER9" s="70"/>
      <c r="ES9" s="357">
        <f t="shared" ref="ES9:ES28" si="19">ER9*EP9</f>
        <v>0</v>
      </c>
      <c r="EV9" s="93"/>
      <c r="EW9" s="15">
        <v>2</v>
      </c>
      <c r="EX9" s="91">
        <v>921.69</v>
      </c>
      <c r="EY9" s="231"/>
      <c r="EZ9" s="91"/>
      <c r="FA9" s="69"/>
      <c r="FB9" s="70"/>
      <c r="FC9" s="357">
        <f t="shared" ref="FC9:FC29" si="20">FB9*EZ9</f>
        <v>0</v>
      </c>
      <c r="FF9" s="93"/>
      <c r="FG9" s="15">
        <v>2</v>
      </c>
      <c r="FH9" s="995"/>
      <c r="FI9" s="996"/>
      <c r="FJ9" s="995"/>
      <c r="FK9" s="975"/>
      <c r="FL9" s="997"/>
      <c r="FM9" s="230">
        <f t="shared" ref="FM9:FM29" si="21">FL9*FJ9</f>
        <v>0</v>
      </c>
      <c r="FP9" s="316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 t="s">
        <v>41</v>
      </c>
      <c r="GA9" s="15">
        <v>2</v>
      </c>
      <c r="GB9" s="91"/>
      <c r="GC9" s="231"/>
      <c r="GD9" s="91"/>
      <c r="GE9" s="69"/>
      <c r="GF9" s="70"/>
      <c r="GG9" s="357">
        <f t="shared" ref="GG9:GG29" si="23">GF9*GD9</f>
        <v>0</v>
      </c>
      <c r="GJ9" s="93"/>
      <c r="GK9" s="15">
        <v>2</v>
      </c>
      <c r="GL9" s="331"/>
      <c r="GM9" s="231"/>
      <c r="GN9" s="331"/>
      <c r="GO9" s="94"/>
      <c r="GP9" s="70"/>
      <c r="GQ9" s="357">
        <f t="shared" ref="GQ9:GQ29" si="24">GP9*GN9</f>
        <v>0</v>
      </c>
      <c r="GT9" s="93"/>
      <c r="GU9" s="15">
        <v>2</v>
      </c>
      <c r="GV9" s="283"/>
      <c r="GW9" s="231"/>
      <c r="GX9" s="283"/>
      <c r="GY9" s="94"/>
      <c r="GZ9" s="70"/>
      <c r="HA9" s="357">
        <f t="shared" ref="HA9:HA28" si="25">GZ9*GX9</f>
        <v>0</v>
      </c>
      <c r="HD9" s="862"/>
      <c r="HE9" s="15">
        <v>2</v>
      </c>
      <c r="HF9" s="91"/>
      <c r="HG9" s="231"/>
      <c r="HH9" s="91"/>
      <c r="HI9" s="94"/>
      <c r="HJ9" s="70"/>
      <c r="HK9" s="357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985"/>
      <c r="HT9" s="70"/>
      <c r="HU9" s="357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7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7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976"/>
      <c r="JR9" s="70"/>
      <c r="JS9" s="357">
        <f t="shared" ref="JS9:JS27" si="31">JR9*JP9</f>
        <v>0</v>
      </c>
      <c r="JV9" s="969"/>
      <c r="JW9" s="15">
        <v>2</v>
      </c>
      <c r="JX9" s="68"/>
      <c r="JY9" s="238"/>
      <c r="JZ9" s="68"/>
      <c r="KA9" s="69"/>
      <c r="KB9" s="70"/>
      <c r="KC9" s="357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7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7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7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7">
        <f t="shared" ref="MA9:MA29" si="37">LZ9*LX9</f>
        <v>0</v>
      </c>
      <c r="MB9" s="357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356</v>
      </c>
      <c r="R10" s="70">
        <v>41</v>
      </c>
      <c r="S10" s="230">
        <f t="shared" si="8"/>
        <v>37679</v>
      </c>
      <c r="V10" s="93"/>
      <c r="W10" s="15">
        <v>3</v>
      </c>
      <c r="X10" s="995">
        <v>925.3</v>
      </c>
      <c r="Y10" s="1004"/>
      <c r="Z10" s="1005"/>
      <c r="AA10" s="1006"/>
      <c r="AB10" s="1007"/>
      <c r="AC10" s="1008">
        <f t="shared" si="9"/>
        <v>0</v>
      </c>
      <c r="AD10" s="964"/>
      <c r="AF10" s="93"/>
      <c r="AG10" s="15">
        <v>3</v>
      </c>
      <c r="AH10" s="282">
        <v>939.8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/>
      <c r="AT10" s="91"/>
      <c r="AU10" s="94"/>
      <c r="AV10" s="70"/>
      <c r="AW10" s="70">
        <f t="shared" si="11"/>
        <v>0</v>
      </c>
      <c r="AZ10" s="969"/>
      <c r="BA10" s="15">
        <v>3</v>
      </c>
      <c r="BB10" s="91">
        <v>930.8</v>
      </c>
      <c r="BC10" s="231"/>
      <c r="BD10" s="91"/>
      <c r="BE10" s="94"/>
      <c r="BF10" s="70"/>
      <c r="BG10" s="357">
        <f t="shared" si="12"/>
        <v>0</v>
      </c>
      <c r="BJ10" s="93"/>
      <c r="BK10" s="15">
        <v>3</v>
      </c>
      <c r="BL10" s="91">
        <v>889</v>
      </c>
      <c r="BM10" s="231"/>
      <c r="BN10" s="91"/>
      <c r="BO10" s="94"/>
      <c r="BP10" s="70"/>
      <c r="BQ10" s="433">
        <f t="shared" si="13"/>
        <v>0</v>
      </c>
      <c r="BR10" s="357"/>
      <c r="BT10" s="103"/>
      <c r="BU10" s="15">
        <v>3</v>
      </c>
      <c r="BV10" s="91">
        <v>888.1</v>
      </c>
      <c r="BW10" s="275"/>
      <c r="BX10" s="91"/>
      <c r="BY10" s="495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/>
      <c r="CH10" s="91"/>
      <c r="CI10" s="277"/>
      <c r="CJ10" s="276"/>
      <c r="CK10" s="357">
        <f t="shared" si="14"/>
        <v>0</v>
      </c>
      <c r="CN10" s="862"/>
      <c r="CO10" s="15">
        <v>3</v>
      </c>
      <c r="CP10" s="91">
        <v>922</v>
      </c>
      <c r="CQ10" s="275"/>
      <c r="CR10" s="91"/>
      <c r="CS10" s="277"/>
      <c r="CT10" s="276"/>
      <c r="CU10" s="362">
        <f t="shared" ref="CU10:CU30" si="58">CT10*CR10</f>
        <v>0</v>
      </c>
      <c r="CX10" s="174"/>
      <c r="CY10" s="15">
        <v>3</v>
      </c>
      <c r="CZ10" s="91">
        <v>940.7</v>
      </c>
      <c r="DA10" s="231"/>
      <c r="DB10" s="91"/>
      <c r="DC10" s="94"/>
      <c r="DD10" s="70"/>
      <c r="DE10" s="357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7">
        <f t="shared" si="16"/>
        <v>0</v>
      </c>
      <c r="DR10" s="93"/>
      <c r="DS10" s="15">
        <v>3</v>
      </c>
      <c r="DT10" s="91">
        <v>906.7</v>
      </c>
      <c r="DU10" s="275"/>
      <c r="DV10" s="91"/>
      <c r="DW10" s="277"/>
      <c r="DX10" s="276"/>
      <c r="DY10" s="357">
        <f t="shared" si="17"/>
        <v>0</v>
      </c>
      <c r="EB10" s="93"/>
      <c r="EC10" s="15">
        <v>3</v>
      </c>
      <c r="ED10" s="68">
        <v>871.8</v>
      </c>
      <c r="EE10" s="238"/>
      <c r="EF10" s="68"/>
      <c r="EG10" s="975"/>
      <c r="EH10" s="70"/>
      <c r="EI10" s="357">
        <f t="shared" si="18"/>
        <v>0</v>
      </c>
      <c r="EL10" s="93"/>
      <c r="EM10" s="15">
        <v>3</v>
      </c>
      <c r="EN10" s="68">
        <v>909</v>
      </c>
      <c r="EO10" s="238"/>
      <c r="EP10" s="68"/>
      <c r="EQ10" s="69"/>
      <c r="ER10" s="70"/>
      <c r="ES10" s="357">
        <f t="shared" si="19"/>
        <v>0</v>
      </c>
      <c r="EV10" s="93"/>
      <c r="EW10" s="15">
        <v>3</v>
      </c>
      <c r="EX10" s="91">
        <v>953.45</v>
      </c>
      <c r="EY10" s="231"/>
      <c r="EZ10" s="91"/>
      <c r="FA10" s="69"/>
      <c r="FB10" s="70"/>
      <c r="FC10" s="357">
        <f t="shared" si="20"/>
        <v>0</v>
      </c>
      <c r="FF10" s="93"/>
      <c r="FG10" s="15">
        <v>3</v>
      </c>
      <c r="FH10" s="995"/>
      <c r="FI10" s="996"/>
      <c r="FJ10" s="995"/>
      <c r="FK10" s="975"/>
      <c r="FL10" s="997"/>
      <c r="FM10" s="230">
        <f t="shared" si="21"/>
        <v>0</v>
      </c>
      <c r="FP10" s="316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/>
      <c r="GG10" s="357">
        <f t="shared" si="23"/>
        <v>0</v>
      </c>
      <c r="GJ10" s="93"/>
      <c r="GK10" s="15">
        <v>3</v>
      </c>
      <c r="GL10" s="331"/>
      <c r="GM10" s="231"/>
      <c r="GN10" s="331"/>
      <c r="GO10" s="94"/>
      <c r="GP10" s="70"/>
      <c r="GQ10" s="357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7">
        <f t="shared" si="25"/>
        <v>0</v>
      </c>
      <c r="HD10" s="862"/>
      <c r="HE10" s="15">
        <v>3</v>
      </c>
      <c r="HF10" s="91"/>
      <c r="HG10" s="231"/>
      <c r="HH10" s="91"/>
      <c r="HI10" s="94"/>
      <c r="HJ10" s="70"/>
      <c r="HK10" s="357">
        <f t="shared" si="26"/>
        <v>0</v>
      </c>
      <c r="HN10" s="93"/>
      <c r="HO10" s="15">
        <v>3</v>
      </c>
      <c r="HP10" s="91">
        <v>878.2</v>
      </c>
      <c r="HQ10" s="231"/>
      <c r="HR10" s="91"/>
      <c r="HS10" s="985"/>
      <c r="HT10" s="70"/>
      <c r="HU10" s="357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7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7">
        <f t="shared" si="30"/>
        <v>0</v>
      </c>
      <c r="JJ10" s="68"/>
      <c r="JL10" s="93"/>
      <c r="JM10" s="15">
        <v>3</v>
      </c>
      <c r="JN10" s="91"/>
      <c r="JO10" s="231"/>
      <c r="JP10" s="91"/>
      <c r="JQ10" s="976"/>
      <c r="JR10" s="70"/>
      <c r="JS10" s="357">
        <f t="shared" si="31"/>
        <v>0</v>
      </c>
      <c r="JV10" s="969"/>
      <c r="JW10" s="15">
        <v>3</v>
      </c>
      <c r="JX10" s="68"/>
      <c r="JY10" s="238"/>
      <c r="JZ10" s="68"/>
      <c r="KA10" s="69"/>
      <c r="KB10" s="70"/>
      <c r="KC10" s="357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7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7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7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7">
        <f t="shared" si="37"/>
        <v>0</v>
      </c>
      <c r="MB10" s="357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808"/>
      <c r="P11" s="1011"/>
      <c r="Q11" s="1012"/>
      <c r="R11" s="798"/>
      <c r="S11" s="1008">
        <f t="shared" si="8"/>
        <v>0</v>
      </c>
      <c r="U11" s="60"/>
      <c r="V11" s="103"/>
      <c r="W11" s="15">
        <v>4</v>
      </c>
      <c r="X11" s="995">
        <v>885.9</v>
      </c>
      <c r="Y11" s="996"/>
      <c r="Z11" s="995"/>
      <c r="AA11" s="1003"/>
      <c r="AB11" s="997"/>
      <c r="AC11" s="230">
        <f t="shared" si="9"/>
        <v>0</v>
      </c>
      <c r="AD11" s="964"/>
      <c r="AE11" s="60"/>
      <c r="AF11" s="103"/>
      <c r="AG11" s="15">
        <v>4</v>
      </c>
      <c r="AH11" s="282">
        <v>920.8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/>
      <c r="AT11" s="91"/>
      <c r="AU11" s="94"/>
      <c r="AV11" s="70"/>
      <c r="AW11" s="70">
        <f t="shared" si="11"/>
        <v>0</v>
      </c>
      <c r="AY11" s="60"/>
      <c r="AZ11" s="969"/>
      <c r="BA11" s="15">
        <v>4</v>
      </c>
      <c r="BB11" s="91">
        <v>934.4</v>
      </c>
      <c r="BC11" s="231"/>
      <c r="BD11" s="91"/>
      <c r="BE11" s="94"/>
      <c r="BF11" s="70"/>
      <c r="BG11" s="357">
        <f t="shared" si="12"/>
        <v>0</v>
      </c>
      <c r="BI11" s="60"/>
      <c r="BJ11" s="103"/>
      <c r="BK11" s="15">
        <v>4</v>
      </c>
      <c r="BL11" s="91">
        <v>921.7</v>
      </c>
      <c r="BM11" s="231"/>
      <c r="BN11" s="91"/>
      <c r="BO11" s="94"/>
      <c r="BP11" s="70"/>
      <c r="BQ11" s="433">
        <f t="shared" si="13"/>
        <v>0</v>
      </c>
      <c r="BR11" s="357"/>
      <c r="BS11" s="60"/>
      <c r="BT11" s="103"/>
      <c r="BU11" s="15">
        <v>4</v>
      </c>
      <c r="BV11" s="91">
        <v>904.5</v>
      </c>
      <c r="BW11" s="275"/>
      <c r="BX11" s="91"/>
      <c r="BY11" s="495"/>
      <c r="BZ11" s="276"/>
      <c r="CA11" s="230">
        <f t="shared" si="5"/>
        <v>0</v>
      </c>
      <c r="CC11" s="60"/>
      <c r="CD11" s="202"/>
      <c r="CE11" s="15">
        <v>4</v>
      </c>
      <c r="CF11" s="91">
        <v>911.7</v>
      </c>
      <c r="CG11" s="275"/>
      <c r="CH11" s="91"/>
      <c r="CI11" s="277"/>
      <c r="CJ11" s="276"/>
      <c r="CK11" s="357">
        <f t="shared" si="14"/>
        <v>0</v>
      </c>
      <c r="CM11" s="60"/>
      <c r="CN11" s="862"/>
      <c r="CO11" s="15">
        <v>4</v>
      </c>
      <c r="CP11" s="91">
        <v>901.74</v>
      </c>
      <c r="CQ11" s="275"/>
      <c r="CR11" s="91"/>
      <c r="CS11" s="277"/>
      <c r="CT11" s="276"/>
      <c r="CU11" s="362">
        <f t="shared" si="58"/>
        <v>0</v>
      </c>
      <c r="CW11" s="60"/>
      <c r="CX11" s="174"/>
      <c r="CY11" s="15">
        <v>4</v>
      </c>
      <c r="CZ11" s="91">
        <v>875.4</v>
      </c>
      <c r="DA11" s="231"/>
      <c r="DB11" s="91"/>
      <c r="DC11" s="94"/>
      <c r="DD11" s="70"/>
      <c r="DE11" s="357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7">
        <f t="shared" si="16"/>
        <v>0</v>
      </c>
      <c r="DQ11" s="60"/>
      <c r="DR11" s="103"/>
      <c r="DS11" s="15">
        <v>4</v>
      </c>
      <c r="DT11" s="91">
        <v>922.6</v>
      </c>
      <c r="DU11" s="275"/>
      <c r="DV11" s="91"/>
      <c r="DW11" s="277"/>
      <c r="DX11" s="276"/>
      <c r="DY11" s="357">
        <f t="shared" si="17"/>
        <v>0</v>
      </c>
      <c r="EA11" s="60"/>
      <c r="EB11" s="103"/>
      <c r="EC11" s="15">
        <v>4</v>
      </c>
      <c r="ED11" s="68">
        <v>927.1</v>
      </c>
      <c r="EE11" s="238"/>
      <c r="EF11" s="68"/>
      <c r="EG11" s="975"/>
      <c r="EH11" s="70"/>
      <c r="EI11" s="357">
        <f t="shared" si="18"/>
        <v>0</v>
      </c>
      <c r="EK11" s="60"/>
      <c r="EL11" s="103"/>
      <c r="EM11" s="15">
        <v>4</v>
      </c>
      <c r="EN11" s="68">
        <v>866.4</v>
      </c>
      <c r="EO11" s="238"/>
      <c r="EP11" s="68"/>
      <c r="EQ11" s="69"/>
      <c r="ER11" s="70"/>
      <c r="ES11" s="357">
        <f t="shared" si="19"/>
        <v>0</v>
      </c>
      <c r="EU11" s="448"/>
      <c r="EV11" s="93"/>
      <c r="EW11" s="15">
        <v>4</v>
      </c>
      <c r="EX11" s="91">
        <v>947.1</v>
      </c>
      <c r="EY11" s="231"/>
      <c r="EZ11" s="91"/>
      <c r="FA11" s="69"/>
      <c r="FB11" s="70"/>
      <c r="FC11" s="357">
        <f t="shared" si="20"/>
        <v>0</v>
      </c>
      <c r="FE11" s="60"/>
      <c r="FF11" s="93"/>
      <c r="FG11" s="15">
        <v>4</v>
      </c>
      <c r="FH11" s="995"/>
      <c r="FI11" s="996"/>
      <c r="FJ11" s="995"/>
      <c r="FK11" s="975"/>
      <c r="FL11" s="997"/>
      <c r="FM11" s="230">
        <f t="shared" si="21"/>
        <v>0</v>
      </c>
      <c r="FO11" s="60"/>
      <c r="FP11" s="316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103"/>
      <c r="GA11" s="15">
        <v>4</v>
      </c>
      <c r="GB11" s="91"/>
      <c r="GC11" s="231"/>
      <c r="GD11" s="91"/>
      <c r="GE11" s="69"/>
      <c r="GF11" s="70"/>
      <c r="GG11" s="357">
        <f t="shared" si="23"/>
        <v>0</v>
      </c>
      <c r="GI11" s="60"/>
      <c r="GJ11" s="103"/>
      <c r="GK11" s="15">
        <v>4</v>
      </c>
      <c r="GL11" s="331"/>
      <c r="GM11" s="231"/>
      <c r="GN11" s="331"/>
      <c r="GO11" s="94"/>
      <c r="GP11" s="70"/>
      <c r="GQ11" s="357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7">
        <f t="shared" si="25"/>
        <v>0</v>
      </c>
      <c r="HC11" s="60"/>
      <c r="HD11" s="862"/>
      <c r="HE11" s="15">
        <v>4</v>
      </c>
      <c r="HF11" s="91"/>
      <c r="HG11" s="231"/>
      <c r="HH11" s="91"/>
      <c r="HI11" s="94"/>
      <c r="HJ11" s="70"/>
      <c r="HK11" s="357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985"/>
      <c r="HT11" s="70"/>
      <c r="HU11" s="357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7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7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976"/>
      <c r="JR11" s="70"/>
      <c r="JS11" s="357">
        <f t="shared" si="31"/>
        <v>0</v>
      </c>
      <c r="JU11" s="60"/>
      <c r="JV11" s="969"/>
      <c r="JW11" s="15">
        <v>4</v>
      </c>
      <c r="JX11" s="68"/>
      <c r="JY11" s="238"/>
      <c r="JZ11" s="68"/>
      <c r="KA11" s="69"/>
      <c r="KB11" s="70"/>
      <c r="KC11" s="357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7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7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7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7">
        <f t="shared" si="37"/>
        <v>0</v>
      </c>
      <c r="MB11" s="357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808"/>
      <c r="P12" s="1011"/>
      <c r="Q12" s="1012"/>
      <c r="R12" s="798"/>
      <c r="S12" s="1008">
        <f t="shared" si="8"/>
        <v>0</v>
      </c>
      <c r="V12" s="103"/>
      <c r="W12" s="15">
        <v>5</v>
      </c>
      <c r="X12" s="995">
        <v>909</v>
      </c>
      <c r="Y12" s="1004"/>
      <c r="Z12" s="1005"/>
      <c r="AA12" s="1006"/>
      <c r="AB12" s="1007"/>
      <c r="AC12" s="1008">
        <f t="shared" si="9"/>
        <v>0</v>
      </c>
      <c r="AD12" s="964"/>
      <c r="AF12" s="103"/>
      <c r="AG12" s="15">
        <v>5</v>
      </c>
      <c r="AH12" s="282">
        <v>938.9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/>
      <c r="AT12" s="91"/>
      <c r="AU12" s="94"/>
      <c r="AV12" s="70"/>
      <c r="AW12" s="70">
        <f t="shared" si="11"/>
        <v>0</v>
      </c>
      <c r="AZ12" s="969"/>
      <c r="BA12" s="15">
        <v>5</v>
      </c>
      <c r="BB12" s="91">
        <v>917.2</v>
      </c>
      <c r="BC12" s="231"/>
      <c r="BD12" s="91"/>
      <c r="BE12" s="94"/>
      <c r="BF12" s="70"/>
      <c r="BG12" s="357">
        <f t="shared" si="12"/>
        <v>0</v>
      </c>
      <c r="BJ12" s="103"/>
      <c r="BK12" s="15">
        <v>5</v>
      </c>
      <c r="BL12" s="91">
        <v>893.6</v>
      </c>
      <c r="BM12" s="231"/>
      <c r="BN12" s="91"/>
      <c r="BO12" s="94"/>
      <c r="BP12" s="70"/>
      <c r="BQ12" s="433">
        <f t="shared" si="13"/>
        <v>0</v>
      </c>
      <c r="BR12" s="357"/>
      <c r="BT12" s="103"/>
      <c r="BU12" s="15">
        <v>5</v>
      </c>
      <c r="BV12" s="91">
        <v>911.7</v>
      </c>
      <c r="BW12" s="275"/>
      <c r="BX12" s="91"/>
      <c r="BY12" s="495"/>
      <c r="BZ12" s="276"/>
      <c r="CA12" s="230">
        <f t="shared" si="5"/>
        <v>0</v>
      </c>
      <c r="CD12" s="202"/>
      <c r="CE12" s="15">
        <v>5</v>
      </c>
      <c r="CF12" s="91">
        <v>866.4</v>
      </c>
      <c r="CG12" s="275"/>
      <c r="CH12" s="91"/>
      <c r="CI12" s="277"/>
      <c r="CJ12" s="276"/>
      <c r="CK12" s="357">
        <f t="shared" si="14"/>
        <v>0</v>
      </c>
      <c r="CN12" s="862"/>
      <c r="CO12" s="15">
        <v>5</v>
      </c>
      <c r="CP12" s="91">
        <v>899.02</v>
      </c>
      <c r="CQ12" s="275"/>
      <c r="CR12" s="91"/>
      <c r="CS12" s="277"/>
      <c r="CT12" s="276"/>
      <c r="CU12" s="362">
        <f t="shared" si="58"/>
        <v>0</v>
      </c>
      <c r="CX12" s="174"/>
      <c r="CY12" s="15">
        <v>5</v>
      </c>
      <c r="CZ12" s="91">
        <v>940.7</v>
      </c>
      <c r="DA12" s="231"/>
      <c r="DB12" s="91"/>
      <c r="DC12" s="94"/>
      <c r="DD12" s="70"/>
      <c r="DE12" s="357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7">
        <f t="shared" si="16"/>
        <v>0</v>
      </c>
      <c r="DR12" s="103"/>
      <c r="DS12" s="15">
        <v>5</v>
      </c>
      <c r="DT12" s="91">
        <v>870</v>
      </c>
      <c r="DU12" s="275"/>
      <c r="DV12" s="91"/>
      <c r="DW12" s="277"/>
      <c r="DX12" s="276"/>
      <c r="DY12" s="357">
        <f t="shared" si="17"/>
        <v>0</v>
      </c>
      <c r="EB12" s="103"/>
      <c r="EC12" s="15">
        <v>5</v>
      </c>
      <c r="ED12" s="68">
        <v>933.5</v>
      </c>
      <c r="EE12" s="238"/>
      <c r="EF12" s="68"/>
      <c r="EG12" s="975"/>
      <c r="EH12" s="70"/>
      <c r="EI12" s="357">
        <f t="shared" si="18"/>
        <v>0</v>
      </c>
      <c r="EL12" s="103"/>
      <c r="EM12" s="15">
        <v>5</v>
      </c>
      <c r="EN12" s="68">
        <v>870.9</v>
      </c>
      <c r="EO12" s="238"/>
      <c r="EP12" s="68"/>
      <c r="EQ12" s="69"/>
      <c r="ER12" s="70"/>
      <c r="ES12" s="357">
        <f t="shared" si="19"/>
        <v>0</v>
      </c>
      <c r="EV12" s="93"/>
      <c r="EW12" s="15">
        <v>5</v>
      </c>
      <c r="EX12" s="91">
        <v>916.25</v>
      </c>
      <c r="EY12" s="231"/>
      <c r="EZ12" s="91"/>
      <c r="FA12" s="69"/>
      <c r="FB12" s="70"/>
      <c r="FC12" s="357">
        <f t="shared" si="20"/>
        <v>0</v>
      </c>
      <c r="FF12" s="93"/>
      <c r="FG12" s="15">
        <v>5</v>
      </c>
      <c r="FH12" s="995"/>
      <c r="FI12" s="996"/>
      <c r="FJ12" s="995"/>
      <c r="FK12" s="975"/>
      <c r="FL12" s="997"/>
      <c r="FM12" s="230">
        <f t="shared" si="21"/>
        <v>0</v>
      </c>
      <c r="FN12" s="74" t="s">
        <v>41</v>
      </c>
      <c r="FP12" s="316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103"/>
      <c r="GA12" s="15">
        <v>5</v>
      </c>
      <c r="GB12" s="91"/>
      <c r="GC12" s="231"/>
      <c r="GD12" s="91"/>
      <c r="GE12" s="69"/>
      <c r="GF12" s="70"/>
      <c r="GG12" s="357">
        <f t="shared" si="23"/>
        <v>0</v>
      </c>
      <c r="GJ12" s="103"/>
      <c r="GK12" s="15">
        <v>5</v>
      </c>
      <c r="GL12" s="331"/>
      <c r="GM12" s="231"/>
      <c r="GN12" s="331"/>
      <c r="GO12" s="94"/>
      <c r="GP12" s="70"/>
      <c r="GQ12" s="357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7">
        <f t="shared" si="25"/>
        <v>0</v>
      </c>
      <c r="HD12" s="862"/>
      <c r="HE12" s="15">
        <v>5</v>
      </c>
      <c r="HF12" s="91"/>
      <c r="HG12" s="231"/>
      <c r="HH12" s="91"/>
      <c r="HI12" s="94"/>
      <c r="HJ12" s="70"/>
      <c r="HK12" s="357">
        <f t="shared" si="26"/>
        <v>0</v>
      </c>
      <c r="HN12" s="103"/>
      <c r="HO12" s="15">
        <v>5</v>
      </c>
      <c r="HP12" s="91">
        <v>933.5</v>
      </c>
      <c r="HQ12" s="231"/>
      <c r="HR12" s="91"/>
      <c r="HS12" s="985"/>
      <c r="HT12" s="70"/>
      <c r="HU12" s="357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7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7">
        <f t="shared" si="30"/>
        <v>0</v>
      </c>
      <c r="JJ12" s="68"/>
      <c r="JL12" s="103"/>
      <c r="JM12" s="15">
        <v>5</v>
      </c>
      <c r="JN12" s="91"/>
      <c r="JO12" s="231"/>
      <c r="JP12" s="91"/>
      <c r="JQ12" s="976"/>
      <c r="JR12" s="70"/>
      <c r="JS12" s="357">
        <f t="shared" si="31"/>
        <v>0</v>
      </c>
      <c r="JV12" s="969"/>
      <c r="JW12" s="15">
        <v>5</v>
      </c>
      <c r="JX12" s="68"/>
      <c r="JY12" s="238"/>
      <c r="JZ12" s="68"/>
      <c r="KA12" s="69"/>
      <c r="KB12" s="70"/>
      <c r="KC12" s="357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7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7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7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7">
        <f t="shared" si="37"/>
        <v>0</v>
      </c>
      <c r="MB12" s="357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356</v>
      </c>
      <c r="R13" s="70">
        <v>41</v>
      </c>
      <c r="S13" s="230">
        <f t="shared" si="8"/>
        <v>36412.1</v>
      </c>
      <c r="V13" s="103"/>
      <c r="W13" s="15">
        <v>6</v>
      </c>
      <c r="X13" s="995">
        <v>893.6</v>
      </c>
      <c r="Y13" s="1004"/>
      <c r="Z13" s="1005"/>
      <c r="AA13" s="1006"/>
      <c r="AB13" s="1007"/>
      <c r="AC13" s="1008">
        <f t="shared" si="9"/>
        <v>0</v>
      </c>
      <c r="AD13" s="964"/>
      <c r="AF13" s="103"/>
      <c r="AG13" s="15">
        <v>6</v>
      </c>
      <c r="AH13" s="282">
        <v>926.2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/>
      <c r="AT13" s="91"/>
      <c r="AU13" s="94"/>
      <c r="AV13" s="70"/>
      <c r="AW13" s="70">
        <f t="shared" si="11"/>
        <v>0</v>
      </c>
      <c r="AZ13" s="969"/>
      <c r="BA13" s="15">
        <v>6</v>
      </c>
      <c r="BB13" s="91">
        <v>902.6</v>
      </c>
      <c r="BC13" s="231"/>
      <c r="BD13" s="91"/>
      <c r="BE13" s="94"/>
      <c r="BF13" s="70"/>
      <c r="BG13" s="357">
        <f t="shared" si="12"/>
        <v>0</v>
      </c>
      <c r="BJ13" s="103"/>
      <c r="BK13" s="15">
        <v>6</v>
      </c>
      <c r="BL13" s="91">
        <v>900.8</v>
      </c>
      <c r="BM13" s="231"/>
      <c r="BN13" s="91"/>
      <c r="BO13" s="94"/>
      <c r="BP13" s="70"/>
      <c r="BQ13" s="433">
        <f t="shared" si="13"/>
        <v>0</v>
      </c>
      <c r="BR13" s="357"/>
      <c r="BT13" s="103"/>
      <c r="BU13" s="15">
        <v>6</v>
      </c>
      <c r="BV13" s="91">
        <v>893.6</v>
      </c>
      <c r="BW13" s="275"/>
      <c r="BX13" s="91"/>
      <c r="BY13" s="495"/>
      <c r="BZ13" s="276"/>
      <c r="CA13" s="230">
        <f t="shared" si="5"/>
        <v>0</v>
      </c>
      <c r="CD13" s="202"/>
      <c r="CE13" s="15">
        <v>6</v>
      </c>
      <c r="CF13" s="91">
        <v>866.4</v>
      </c>
      <c r="CG13" s="275"/>
      <c r="CH13" s="91"/>
      <c r="CI13" s="277"/>
      <c r="CJ13" s="276"/>
      <c r="CK13" s="357">
        <f t="shared" si="14"/>
        <v>0</v>
      </c>
      <c r="CN13" s="862"/>
      <c r="CO13" s="15">
        <v>6</v>
      </c>
      <c r="CP13" s="91">
        <v>926.23</v>
      </c>
      <c r="CQ13" s="275"/>
      <c r="CR13" s="91"/>
      <c r="CS13" s="277"/>
      <c r="CT13" s="276"/>
      <c r="CU13" s="362">
        <f t="shared" si="58"/>
        <v>0</v>
      </c>
      <c r="CX13" s="103"/>
      <c r="CY13" s="15">
        <v>6</v>
      </c>
      <c r="CZ13" s="91">
        <v>889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930.3</v>
      </c>
      <c r="DU13" s="275"/>
      <c r="DV13" s="91"/>
      <c r="DW13" s="277"/>
      <c r="DX13" s="276"/>
      <c r="DY13" s="357">
        <f t="shared" si="17"/>
        <v>0</v>
      </c>
      <c r="EB13" s="103"/>
      <c r="EC13" s="15">
        <v>6</v>
      </c>
      <c r="ED13" s="68">
        <v>907.2</v>
      </c>
      <c r="EE13" s="238"/>
      <c r="EF13" s="68"/>
      <c r="EG13" s="975"/>
      <c r="EH13" s="70"/>
      <c r="EI13" s="357">
        <f t="shared" si="18"/>
        <v>0</v>
      </c>
      <c r="EL13" s="103"/>
      <c r="EM13" s="15">
        <v>6</v>
      </c>
      <c r="EN13" s="68">
        <v>884.5</v>
      </c>
      <c r="EO13" s="238"/>
      <c r="EP13" s="68"/>
      <c r="EQ13" s="69"/>
      <c r="ER13" s="70"/>
      <c r="ES13" s="357">
        <f t="shared" si="19"/>
        <v>0</v>
      </c>
      <c r="EV13" s="93"/>
      <c r="EW13" s="15">
        <v>6</v>
      </c>
      <c r="EX13" s="91">
        <v>912.62</v>
      </c>
      <c r="EY13" s="231"/>
      <c r="EZ13" s="91"/>
      <c r="FA13" s="69"/>
      <c r="FB13" s="70"/>
      <c r="FC13" s="357">
        <f t="shared" si="20"/>
        <v>0</v>
      </c>
      <c r="FF13" s="93"/>
      <c r="FG13" s="15">
        <v>6</v>
      </c>
      <c r="FH13" s="995"/>
      <c r="FI13" s="996"/>
      <c r="FJ13" s="995"/>
      <c r="FK13" s="975"/>
      <c r="FL13" s="997"/>
      <c r="FM13" s="230">
        <f t="shared" si="21"/>
        <v>0</v>
      </c>
      <c r="FP13" s="316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/>
      <c r="GG13" s="357">
        <f t="shared" si="23"/>
        <v>0</v>
      </c>
      <c r="GJ13" s="103"/>
      <c r="GK13" s="15">
        <v>6</v>
      </c>
      <c r="GL13" s="331"/>
      <c r="GM13" s="231"/>
      <c r="GN13" s="331"/>
      <c r="GO13" s="94"/>
      <c r="GP13" s="70"/>
      <c r="GQ13" s="357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7">
        <f t="shared" si="25"/>
        <v>0</v>
      </c>
      <c r="HD13" s="862"/>
      <c r="HE13" s="15">
        <v>6</v>
      </c>
      <c r="HF13" s="91"/>
      <c r="HG13" s="231"/>
      <c r="HH13" s="91"/>
      <c r="HI13" s="94"/>
      <c r="HJ13" s="70"/>
      <c r="HK13" s="357">
        <f t="shared" si="26"/>
        <v>0</v>
      </c>
      <c r="HN13" s="103"/>
      <c r="HO13" s="15">
        <v>6</v>
      </c>
      <c r="HP13" s="91">
        <v>870.9</v>
      </c>
      <c r="HQ13" s="231"/>
      <c r="HR13" s="91"/>
      <c r="HS13" s="985"/>
      <c r="HT13" s="70"/>
      <c r="HU13" s="357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7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7">
        <f t="shared" si="30"/>
        <v>0</v>
      </c>
      <c r="JJ13" s="68"/>
      <c r="JL13" s="103"/>
      <c r="JM13" s="15">
        <v>6</v>
      </c>
      <c r="JN13" s="91"/>
      <c r="JO13" s="231"/>
      <c r="JP13" s="91"/>
      <c r="JQ13" s="976"/>
      <c r="JR13" s="70"/>
      <c r="JS13" s="357">
        <f t="shared" si="31"/>
        <v>0</v>
      </c>
      <c r="JV13" s="969"/>
      <c r="JW13" s="15">
        <v>6</v>
      </c>
      <c r="JX13" s="68"/>
      <c r="JY13" s="238"/>
      <c r="JZ13" s="68"/>
      <c r="KA13" s="69"/>
      <c r="KB13" s="70"/>
      <c r="KC13" s="357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7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7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7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7">
        <f t="shared" si="37"/>
        <v>0</v>
      </c>
      <c r="MB13" s="357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808"/>
      <c r="P14" s="1011"/>
      <c r="Q14" s="1012"/>
      <c r="R14" s="798"/>
      <c r="S14" s="1008">
        <f t="shared" si="8"/>
        <v>0</v>
      </c>
      <c r="V14" s="103"/>
      <c r="W14" s="15">
        <v>7</v>
      </c>
      <c r="X14" s="995">
        <v>869.5</v>
      </c>
      <c r="Y14" s="996"/>
      <c r="Z14" s="995"/>
      <c r="AA14" s="1003"/>
      <c r="AB14" s="997"/>
      <c r="AC14" s="230">
        <f t="shared" si="9"/>
        <v>0</v>
      </c>
      <c r="AD14" s="964"/>
      <c r="AF14" s="103"/>
      <c r="AG14" s="15">
        <v>7</v>
      </c>
      <c r="AH14" s="282">
        <v>899.9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/>
      <c r="AT14" s="91"/>
      <c r="AU14" s="94"/>
      <c r="AV14" s="70"/>
      <c r="AW14" s="70">
        <f t="shared" si="11"/>
        <v>0</v>
      </c>
      <c r="AZ14" s="969"/>
      <c r="BA14" s="15">
        <v>7</v>
      </c>
      <c r="BB14" s="91">
        <v>884.5</v>
      </c>
      <c r="BC14" s="231"/>
      <c r="BD14" s="91"/>
      <c r="BE14" s="94"/>
      <c r="BF14" s="70"/>
      <c r="BG14" s="357">
        <f t="shared" si="12"/>
        <v>0</v>
      </c>
      <c r="BJ14" s="103"/>
      <c r="BK14" s="15">
        <v>7</v>
      </c>
      <c r="BL14" s="91">
        <v>899.9</v>
      </c>
      <c r="BM14" s="231"/>
      <c r="BN14" s="91"/>
      <c r="BO14" s="94"/>
      <c r="BP14" s="70"/>
      <c r="BQ14" s="433">
        <f t="shared" si="13"/>
        <v>0</v>
      </c>
      <c r="BR14" s="357"/>
      <c r="BT14" s="103"/>
      <c r="BU14" s="15">
        <v>7</v>
      </c>
      <c r="BV14" s="68">
        <v>874.5</v>
      </c>
      <c r="BW14" s="275"/>
      <c r="BX14" s="68"/>
      <c r="BY14" s="495"/>
      <c r="BZ14" s="276"/>
      <c r="CA14" s="230">
        <f t="shared" si="5"/>
        <v>0</v>
      </c>
      <c r="CD14" s="202"/>
      <c r="CE14" s="15">
        <v>7</v>
      </c>
      <c r="CF14" s="91">
        <v>919</v>
      </c>
      <c r="CG14" s="275"/>
      <c r="CH14" s="91"/>
      <c r="CI14" s="277"/>
      <c r="CJ14" s="276"/>
      <c r="CK14" s="357">
        <f t="shared" si="14"/>
        <v>0</v>
      </c>
      <c r="CN14" s="862"/>
      <c r="CO14" s="15">
        <v>7</v>
      </c>
      <c r="CP14" s="91">
        <v>921.69</v>
      </c>
      <c r="CQ14" s="275"/>
      <c r="CR14" s="91"/>
      <c r="CS14" s="277"/>
      <c r="CT14" s="276"/>
      <c r="CU14" s="362">
        <f t="shared" si="58"/>
        <v>0</v>
      </c>
      <c r="CX14" s="174"/>
      <c r="CY14" s="15">
        <v>7</v>
      </c>
      <c r="CZ14" s="91">
        <v>938.9</v>
      </c>
      <c r="DA14" s="231"/>
      <c r="DB14" s="91"/>
      <c r="DC14" s="94"/>
      <c r="DD14" s="70"/>
      <c r="DE14" s="357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7">
        <f t="shared" si="16"/>
        <v>0</v>
      </c>
      <c r="DR14" s="103"/>
      <c r="DS14" s="15">
        <v>7</v>
      </c>
      <c r="DT14" s="91">
        <v>933.9</v>
      </c>
      <c r="DU14" s="275"/>
      <c r="DV14" s="91"/>
      <c r="DW14" s="277"/>
      <c r="DX14" s="276"/>
      <c r="DY14" s="357">
        <f t="shared" si="17"/>
        <v>0</v>
      </c>
      <c r="EB14" s="103"/>
      <c r="EC14" s="15">
        <v>7</v>
      </c>
      <c r="ED14" s="68">
        <v>934.4</v>
      </c>
      <c r="EE14" s="238"/>
      <c r="EF14" s="68"/>
      <c r="EG14" s="975"/>
      <c r="EH14" s="70"/>
      <c r="EI14" s="357">
        <f t="shared" si="18"/>
        <v>0</v>
      </c>
      <c r="EL14" s="103"/>
      <c r="EM14" s="15">
        <v>7</v>
      </c>
      <c r="EN14" s="68">
        <v>935.3</v>
      </c>
      <c r="EO14" s="238"/>
      <c r="EP14" s="68"/>
      <c r="EQ14" s="69"/>
      <c r="ER14" s="70"/>
      <c r="ES14" s="357">
        <f t="shared" si="19"/>
        <v>0</v>
      </c>
      <c r="EV14" s="93"/>
      <c r="EW14" s="15">
        <v>7</v>
      </c>
      <c r="EX14" s="91">
        <v>944.37</v>
      </c>
      <c r="EY14" s="231"/>
      <c r="EZ14" s="91"/>
      <c r="FA14" s="69"/>
      <c r="FB14" s="70"/>
      <c r="FC14" s="357">
        <f t="shared" si="20"/>
        <v>0</v>
      </c>
      <c r="FF14" s="93"/>
      <c r="FG14" s="15">
        <v>7</v>
      </c>
      <c r="FH14" s="995"/>
      <c r="FI14" s="996"/>
      <c r="FJ14" s="995"/>
      <c r="FK14" s="975"/>
      <c r="FL14" s="997"/>
      <c r="FM14" s="230">
        <f t="shared" si="21"/>
        <v>0</v>
      </c>
      <c r="FP14" s="316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/>
      <c r="GG14" s="357">
        <f t="shared" si="23"/>
        <v>0</v>
      </c>
      <c r="GJ14" s="103"/>
      <c r="GK14" s="15">
        <v>7</v>
      </c>
      <c r="GL14" s="331"/>
      <c r="GM14" s="231"/>
      <c r="GN14" s="331"/>
      <c r="GO14" s="94"/>
      <c r="GP14" s="70"/>
      <c r="GQ14" s="357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7">
        <f t="shared" si="25"/>
        <v>0</v>
      </c>
      <c r="HD14" s="103"/>
      <c r="HE14" s="15">
        <v>7</v>
      </c>
      <c r="HF14" s="91"/>
      <c r="HG14" s="231"/>
      <c r="HH14" s="91"/>
      <c r="HI14" s="94"/>
      <c r="HJ14" s="70"/>
      <c r="HK14" s="357">
        <f t="shared" si="26"/>
        <v>0</v>
      </c>
      <c r="HN14" s="103"/>
      <c r="HO14" s="15">
        <v>7</v>
      </c>
      <c r="HP14" s="91">
        <v>907.2</v>
      </c>
      <c r="HQ14" s="231"/>
      <c r="HR14" s="91"/>
      <c r="HS14" s="985"/>
      <c r="HT14" s="70"/>
      <c r="HU14" s="357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7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7">
        <f t="shared" si="30"/>
        <v>0</v>
      </c>
      <c r="JJ14" s="68"/>
      <c r="JL14" s="103"/>
      <c r="JM14" s="15">
        <v>7</v>
      </c>
      <c r="JN14" s="91"/>
      <c r="JO14" s="231"/>
      <c r="JP14" s="91"/>
      <c r="JQ14" s="976"/>
      <c r="JR14" s="70"/>
      <c r="JS14" s="357">
        <f t="shared" si="31"/>
        <v>0</v>
      </c>
      <c r="JV14" s="969"/>
      <c r="JW14" s="15">
        <v>7</v>
      </c>
      <c r="JX14" s="68"/>
      <c r="JY14" s="238"/>
      <c r="JZ14" s="68"/>
      <c r="KA14" s="69"/>
      <c r="KB14" s="70"/>
      <c r="KC14" s="357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7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7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7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7">
        <f t="shared" si="37"/>
        <v>0</v>
      </c>
      <c r="MB14" s="357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356</v>
      </c>
      <c r="R15" s="70">
        <v>41</v>
      </c>
      <c r="S15" s="230">
        <f t="shared" si="8"/>
        <v>36432.6</v>
      </c>
      <c r="V15" s="103"/>
      <c r="W15" s="15">
        <v>8</v>
      </c>
      <c r="X15" s="995">
        <v>894.5</v>
      </c>
      <c r="Y15" s="996"/>
      <c r="Z15" s="995"/>
      <c r="AA15" s="1003"/>
      <c r="AB15" s="997"/>
      <c r="AC15" s="230">
        <f t="shared" si="9"/>
        <v>0</v>
      </c>
      <c r="AD15" s="964"/>
      <c r="AF15" s="103"/>
      <c r="AG15" s="15">
        <v>8</v>
      </c>
      <c r="AH15" s="282">
        <v>896.3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/>
      <c r="AT15" s="91"/>
      <c r="AU15" s="94"/>
      <c r="AV15" s="70"/>
      <c r="AW15" s="70">
        <f t="shared" si="11"/>
        <v>0</v>
      </c>
      <c r="AZ15" s="969"/>
      <c r="BA15" s="15">
        <v>8</v>
      </c>
      <c r="BB15" s="91">
        <v>894.5</v>
      </c>
      <c r="BC15" s="231"/>
      <c r="BD15" s="91"/>
      <c r="BE15" s="94"/>
      <c r="BF15" s="70"/>
      <c r="BG15" s="357">
        <f t="shared" si="12"/>
        <v>0</v>
      </c>
      <c r="BJ15" s="103"/>
      <c r="BK15" s="15">
        <v>8</v>
      </c>
      <c r="BL15" s="91">
        <v>893.6</v>
      </c>
      <c r="BM15" s="231"/>
      <c r="BN15" s="91"/>
      <c r="BO15" s="94"/>
      <c r="BP15" s="70"/>
      <c r="BQ15" s="433">
        <f t="shared" si="13"/>
        <v>0</v>
      </c>
      <c r="BR15" s="357"/>
      <c r="BT15" s="103"/>
      <c r="BU15" s="15">
        <v>8</v>
      </c>
      <c r="BV15" s="91">
        <v>889</v>
      </c>
      <c r="BW15" s="275"/>
      <c r="BX15" s="91"/>
      <c r="BY15" s="495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/>
      <c r="CH15" s="91"/>
      <c r="CI15" s="277"/>
      <c r="CJ15" s="276"/>
      <c r="CK15" s="357">
        <f t="shared" si="14"/>
        <v>0</v>
      </c>
      <c r="CN15" s="862"/>
      <c r="CO15" s="15">
        <v>8</v>
      </c>
      <c r="CP15" s="91">
        <v>958.89</v>
      </c>
      <c r="CQ15" s="275"/>
      <c r="CR15" s="91"/>
      <c r="CS15" s="277"/>
      <c r="CT15" s="276"/>
      <c r="CU15" s="362">
        <f t="shared" si="58"/>
        <v>0</v>
      </c>
      <c r="CX15" s="174"/>
      <c r="CY15" s="15">
        <v>8</v>
      </c>
      <c r="CZ15" s="91">
        <v>936.2</v>
      </c>
      <c r="DA15" s="231"/>
      <c r="DB15" s="91"/>
      <c r="DC15" s="94"/>
      <c r="DD15" s="70"/>
      <c r="DE15" s="357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7">
        <f t="shared" si="16"/>
        <v>0</v>
      </c>
      <c r="DR15" s="103"/>
      <c r="DS15" s="15">
        <v>8</v>
      </c>
      <c r="DT15" s="91">
        <v>910.4</v>
      </c>
      <c r="DU15" s="275"/>
      <c r="DV15" s="91"/>
      <c r="DW15" s="277"/>
      <c r="DX15" s="276"/>
      <c r="DY15" s="357">
        <f t="shared" si="17"/>
        <v>0</v>
      </c>
      <c r="EB15" s="103"/>
      <c r="EC15" s="15">
        <v>8</v>
      </c>
      <c r="ED15" s="68">
        <v>911.7</v>
      </c>
      <c r="EE15" s="238"/>
      <c r="EF15" s="68"/>
      <c r="EG15" s="975"/>
      <c r="EH15" s="70"/>
      <c r="EI15" s="357">
        <f t="shared" si="18"/>
        <v>0</v>
      </c>
      <c r="EL15" s="103"/>
      <c r="EM15" s="15">
        <v>8</v>
      </c>
      <c r="EN15" s="68">
        <v>886.3</v>
      </c>
      <c r="EO15" s="238"/>
      <c r="EP15" s="68"/>
      <c r="EQ15" s="69"/>
      <c r="ER15" s="70"/>
      <c r="ES15" s="357">
        <f t="shared" si="19"/>
        <v>0</v>
      </c>
      <c r="EV15" s="93"/>
      <c r="EW15" s="15">
        <v>8</v>
      </c>
      <c r="EX15" s="91">
        <v>933.49</v>
      </c>
      <c r="EY15" s="231"/>
      <c r="EZ15" s="91"/>
      <c r="FA15" s="69"/>
      <c r="FB15" s="70"/>
      <c r="FC15" s="357">
        <f t="shared" si="20"/>
        <v>0</v>
      </c>
      <c r="FF15" s="93"/>
      <c r="FG15" s="15">
        <v>8</v>
      </c>
      <c r="FH15" s="995"/>
      <c r="FI15" s="996"/>
      <c r="FJ15" s="995"/>
      <c r="FK15" s="975"/>
      <c r="FL15" s="997"/>
      <c r="FM15" s="230">
        <f t="shared" si="21"/>
        <v>0</v>
      </c>
      <c r="FP15" s="316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103"/>
      <c r="GA15" s="15">
        <v>8</v>
      </c>
      <c r="GB15" s="91"/>
      <c r="GC15" s="231"/>
      <c r="GD15" s="91"/>
      <c r="GE15" s="69"/>
      <c r="GF15" s="70"/>
      <c r="GG15" s="357">
        <f t="shared" si="23"/>
        <v>0</v>
      </c>
      <c r="GJ15" s="103"/>
      <c r="GK15" s="15">
        <v>8</v>
      </c>
      <c r="GL15" s="331"/>
      <c r="GM15" s="231"/>
      <c r="GN15" s="331"/>
      <c r="GO15" s="94"/>
      <c r="GP15" s="70"/>
      <c r="GQ15" s="357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7">
        <f t="shared" si="25"/>
        <v>0</v>
      </c>
      <c r="HD15" s="862"/>
      <c r="HE15" s="15">
        <v>8</v>
      </c>
      <c r="HF15" s="91"/>
      <c r="HG15" s="231"/>
      <c r="HH15" s="91"/>
      <c r="HI15" s="94"/>
      <c r="HJ15" s="70"/>
      <c r="HK15" s="357">
        <f t="shared" si="26"/>
        <v>0</v>
      </c>
      <c r="HN15" s="103"/>
      <c r="HO15" s="15">
        <v>8</v>
      </c>
      <c r="HP15" s="91">
        <v>908.1</v>
      </c>
      <c r="HQ15" s="231"/>
      <c r="HR15" s="91"/>
      <c r="HS15" s="985"/>
      <c r="HT15" s="70"/>
      <c r="HU15" s="357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7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7">
        <f t="shared" si="30"/>
        <v>0</v>
      </c>
      <c r="JJ15" s="68"/>
      <c r="JL15" s="103"/>
      <c r="JM15" s="15">
        <v>8</v>
      </c>
      <c r="JN15" s="91"/>
      <c r="JO15" s="231"/>
      <c r="JP15" s="91"/>
      <c r="JQ15" s="976"/>
      <c r="JR15" s="70"/>
      <c r="JS15" s="357">
        <f t="shared" si="31"/>
        <v>0</v>
      </c>
      <c r="JV15" s="969"/>
      <c r="JW15" s="15">
        <v>8</v>
      </c>
      <c r="JX15" s="68"/>
      <c r="JY15" s="238"/>
      <c r="JZ15" s="68"/>
      <c r="KA15" s="69"/>
      <c r="KB15" s="70"/>
      <c r="KC15" s="357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7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7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7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7">
        <f t="shared" si="37"/>
        <v>0</v>
      </c>
      <c r="MB15" s="357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356</v>
      </c>
      <c r="R16" s="70">
        <v>41</v>
      </c>
      <c r="S16" s="230">
        <f t="shared" si="8"/>
        <v>35838.1</v>
      </c>
      <c r="V16" s="103"/>
      <c r="W16" s="15">
        <v>9</v>
      </c>
      <c r="X16" s="995">
        <v>925.3</v>
      </c>
      <c r="Y16" s="996"/>
      <c r="Z16" s="995"/>
      <c r="AA16" s="1003"/>
      <c r="AB16" s="997"/>
      <c r="AC16" s="230">
        <f t="shared" si="9"/>
        <v>0</v>
      </c>
      <c r="AD16" s="964"/>
      <c r="AF16" s="103"/>
      <c r="AG16" s="15">
        <v>9</v>
      </c>
      <c r="AH16" s="282">
        <v>887.2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/>
      <c r="AT16" s="91"/>
      <c r="AU16" s="94"/>
      <c r="AV16" s="70"/>
      <c r="AW16" s="70">
        <f t="shared" si="11"/>
        <v>0</v>
      </c>
      <c r="AZ16" s="969"/>
      <c r="BA16" s="15">
        <v>9</v>
      </c>
      <c r="BB16" s="91">
        <v>887.2</v>
      </c>
      <c r="BC16" s="231"/>
      <c r="BD16" s="91"/>
      <c r="BE16" s="94"/>
      <c r="BF16" s="70"/>
      <c r="BG16" s="357">
        <f t="shared" si="12"/>
        <v>0</v>
      </c>
      <c r="BJ16" s="103"/>
      <c r="BK16" s="15">
        <v>9</v>
      </c>
      <c r="BL16" s="91">
        <v>919</v>
      </c>
      <c r="BM16" s="231"/>
      <c r="BN16" s="91"/>
      <c r="BO16" s="94"/>
      <c r="BP16" s="70"/>
      <c r="BQ16" s="433">
        <f t="shared" si="13"/>
        <v>0</v>
      </c>
      <c r="BR16" s="357"/>
      <c r="BT16" s="103"/>
      <c r="BU16" s="15">
        <v>9</v>
      </c>
      <c r="BV16" s="91">
        <v>876.3</v>
      </c>
      <c r="BW16" s="275"/>
      <c r="BX16" s="91"/>
      <c r="BY16" s="495"/>
      <c r="BZ16" s="276"/>
      <c r="CA16" s="357">
        <f t="shared" si="5"/>
        <v>0</v>
      </c>
      <c r="CD16" s="202"/>
      <c r="CE16" s="15">
        <v>9</v>
      </c>
      <c r="CF16" s="91">
        <v>873.6</v>
      </c>
      <c r="CG16" s="275"/>
      <c r="CH16" s="91"/>
      <c r="CI16" s="277"/>
      <c r="CJ16" s="276"/>
      <c r="CK16" s="357">
        <f t="shared" si="14"/>
        <v>0</v>
      </c>
      <c r="CN16" s="862"/>
      <c r="CO16" s="15">
        <v>9</v>
      </c>
      <c r="CP16" s="91">
        <v>927.14</v>
      </c>
      <c r="CQ16" s="275"/>
      <c r="CR16" s="91"/>
      <c r="CS16" s="277"/>
      <c r="CT16" s="276"/>
      <c r="CU16" s="362">
        <f t="shared" si="58"/>
        <v>0</v>
      </c>
      <c r="CX16" s="174"/>
      <c r="CY16" s="15">
        <v>9</v>
      </c>
      <c r="CZ16" s="91">
        <v>940.7</v>
      </c>
      <c r="DA16" s="231"/>
      <c r="DB16" s="91"/>
      <c r="DC16" s="94"/>
      <c r="DD16" s="70"/>
      <c r="DE16" s="357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7">
        <f t="shared" si="16"/>
        <v>0</v>
      </c>
      <c r="DR16" s="103"/>
      <c r="DS16" s="15">
        <v>9</v>
      </c>
      <c r="DT16" s="91">
        <v>895.8</v>
      </c>
      <c r="DU16" s="275"/>
      <c r="DV16" s="91"/>
      <c r="DW16" s="277"/>
      <c r="DX16" s="276"/>
      <c r="DY16" s="357">
        <f t="shared" si="17"/>
        <v>0</v>
      </c>
      <c r="EB16" s="103"/>
      <c r="EC16" s="15">
        <v>9</v>
      </c>
      <c r="ED16" s="68">
        <v>889.9</v>
      </c>
      <c r="EE16" s="238"/>
      <c r="EF16" s="68"/>
      <c r="EG16" s="975"/>
      <c r="EH16" s="70"/>
      <c r="EI16" s="357">
        <f t="shared" si="18"/>
        <v>0</v>
      </c>
      <c r="EL16" s="103"/>
      <c r="EM16" s="15">
        <v>9</v>
      </c>
      <c r="EN16" s="68">
        <v>925.3</v>
      </c>
      <c r="EO16" s="238"/>
      <c r="EP16" s="68"/>
      <c r="EQ16" s="69"/>
      <c r="ER16" s="70"/>
      <c r="ES16" s="357">
        <f t="shared" si="19"/>
        <v>0</v>
      </c>
      <c r="EV16" s="93"/>
      <c r="EW16" s="15">
        <v>9</v>
      </c>
      <c r="EX16" s="91">
        <v>946.19</v>
      </c>
      <c r="EY16" s="231"/>
      <c r="EZ16" s="91"/>
      <c r="FA16" s="69"/>
      <c r="FB16" s="70"/>
      <c r="FC16" s="357">
        <f t="shared" si="20"/>
        <v>0</v>
      </c>
      <c r="FF16" s="93"/>
      <c r="FG16" s="15">
        <v>9</v>
      </c>
      <c r="FH16" s="995"/>
      <c r="FI16" s="996"/>
      <c r="FJ16" s="995"/>
      <c r="FK16" s="975"/>
      <c r="FL16" s="997"/>
      <c r="FM16" s="230">
        <f t="shared" si="21"/>
        <v>0</v>
      </c>
      <c r="FP16" s="316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103"/>
      <c r="GA16" s="15">
        <v>9</v>
      </c>
      <c r="GB16" s="91"/>
      <c r="GC16" s="231"/>
      <c r="GD16" s="91"/>
      <c r="GE16" s="69"/>
      <c r="GF16" s="70"/>
      <c r="GG16" s="357">
        <f t="shared" si="23"/>
        <v>0</v>
      </c>
      <c r="GJ16" s="103"/>
      <c r="GK16" s="15">
        <v>9</v>
      </c>
      <c r="GL16" s="331"/>
      <c r="GM16" s="231"/>
      <c r="GN16" s="331"/>
      <c r="GO16" s="94"/>
      <c r="GP16" s="70"/>
      <c r="GQ16" s="357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7">
        <f t="shared" si="25"/>
        <v>0</v>
      </c>
      <c r="HD16" s="862"/>
      <c r="HE16" s="15">
        <v>9</v>
      </c>
      <c r="HF16" s="91"/>
      <c r="HG16" s="231"/>
      <c r="HH16" s="91"/>
      <c r="HI16" s="94"/>
      <c r="HJ16" s="70"/>
      <c r="HK16" s="357">
        <f t="shared" si="26"/>
        <v>0</v>
      </c>
      <c r="HN16" s="103"/>
      <c r="HO16" s="15">
        <v>9</v>
      </c>
      <c r="HP16" s="91">
        <v>911.7</v>
      </c>
      <c r="HQ16" s="231"/>
      <c r="HR16" s="91"/>
      <c r="HS16" s="985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7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7">
        <f t="shared" si="30"/>
        <v>0</v>
      </c>
      <c r="JJ16" s="68"/>
      <c r="JL16" s="103"/>
      <c r="JM16" s="15">
        <v>9</v>
      </c>
      <c r="JN16" s="91"/>
      <c r="JO16" s="231"/>
      <c r="JP16" s="91"/>
      <c r="JQ16" s="976"/>
      <c r="JR16" s="70"/>
      <c r="JS16" s="357">
        <f t="shared" si="31"/>
        <v>0</v>
      </c>
      <c r="JV16" s="969"/>
      <c r="JW16" s="15">
        <v>9</v>
      </c>
      <c r="JX16" s="68"/>
      <c r="JY16" s="238"/>
      <c r="JZ16" s="68"/>
      <c r="KA16" s="69"/>
      <c r="KB16" s="70"/>
      <c r="KC16" s="357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7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7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7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7">
        <f t="shared" si="37"/>
        <v>0</v>
      </c>
      <c r="MB16" s="357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808"/>
      <c r="P17" s="1011"/>
      <c r="Q17" s="1012"/>
      <c r="R17" s="798"/>
      <c r="S17" s="1008">
        <f t="shared" si="8"/>
        <v>0</v>
      </c>
      <c r="V17" s="103"/>
      <c r="W17" s="15">
        <v>10</v>
      </c>
      <c r="X17" s="995">
        <v>898.1</v>
      </c>
      <c r="Y17" s="996"/>
      <c r="Z17" s="995"/>
      <c r="AA17" s="1003"/>
      <c r="AB17" s="997"/>
      <c r="AC17" s="230">
        <f t="shared" si="9"/>
        <v>0</v>
      </c>
      <c r="AD17" s="964"/>
      <c r="AF17" s="103"/>
      <c r="AG17" s="15">
        <v>10</v>
      </c>
      <c r="AH17" s="282">
        <v>874.5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/>
      <c r="AT17" s="68"/>
      <c r="AU17" s="94"/>
      <c r="AV17" s="70"/>
      <c r="AW17" s="70">
        <f t="shared" si="11"/>
        <v>0</v>
      </c>
      <c r="AZ17" s="969"/>
      <c r="BA17" s="15">
        <v>10</v>
      </c>
      <c r="BB17" s="91">
        <v>907.2</v>
      </c>
      <c r="BC17" s="231"/>
      <c r="BD17" s="91"/>
      <c r="BE17" s="94"/>
      <c r="BF17" s="70"/>
      <c r="BG17" s="357">
        <f t="shared" si="12"/>
        <v>0</v>
      </c>
      <c r="BJ17" s="103"/>
      <c r="BK17" s="15">
        <v>10</v>
      </c>
      <c r="BL17" s="91">
        <v>902.6</v>
      </c>
      <c r="BM17" s="231"/>
      <c r="BN17" s="91"/>
      <c r="BO17" s="94"/>
      <c r="BP17" s="70"/>
      <c r="BQ17" s="433">
        <f t="shared" si="13"/>
        <v>0</v>
      </c>
      <c r="BR17" s="357"/>
      <c r="BT17" s="103"/>
      <c r="BU17" s="15">
        <v>10</v>
      </c>
      <c r="BV17" s="91">
        <v>907.2</v>
      </c>
      <c r="BW17" s="275"/>
      <c r="BX17" s="91"/>
      <c r="BY17" s="495"/>
      <c r="BZ17" s="276"/>
      <c r="CA17" s="357">
        <f t="shared" si="5"/>
        <v>0</v>
      </c>
      <c r="CD17" s="202"/>
      <c r="CE17" s="15">
        <v>10</v>
      </c>
      <c r="CF17" s="91">
        <v>861.8</v>
      </c>
      <c r="CG17" s="275"/>
      <c r="CH17" s="91"/>
      <c r="CI17" s="277"/>
      <c r="CJ17" s="276"/>
      <c r="CK17" s="357">
        <f t="shared" si="14"/>
        <v>0</v>
      </c>
      <c r="CN17" s="862"/>
      <c r="CO17" s="15">
        <v>10</v>
      </c>
      <c r="CP17" s="91">
        <v>962.52</v>
      </c>
      <c r="CQ17" s="275"/>
      <c r="CR17" s="91"/>
      <c r="CS17" s="277"/>
      <c r="CT17" s="276"/>
      <c r="CU17" s="362">
        <f t="shared" si="58"/>
        <v>0</v>
      </c>
      <c r="CX17" s="103"/>
      <c r="CY17" s="15">
        <v>10</v>
      </c>
      <c r="CZ17" s="91">
        <v>919</v>
      </c>
      <c r="DA17" s="231"/>
      <c r="DB17" s="91"/>
      <c r="DC17" s="94"/>
      <c r="DD17" s="70"/>
      <c r="DE17" s="357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7">
        <f t="shared" si="16"/>
        <v>0</v>
      </c>
      <c r="DR17" s="103"/>
      <c r="DS17" s="15">
        <v>10</v>
      </c>
      <c r="DT17" s="91">
        <v>912.2</v>
      </c>
      <c r="DU17" s="275"/>
      <c r="DV17" s="91"/>
      <c r="DW17" s="277"/>
      <c r="DX17" s="276"/>
      <c r="DY17" s="357">
        <f t="shared" si="17"/>
        <v>0</v>
      </c>
      <c r="EB17" s="103"/>
      <c r="EC17" s="15">
        <v>10</v>
      </c>
      <c r="ED17" s="68">
        <v>861.8</v>
      </c>
      <c r="EE17" s="238"/>
      <c r="EF17" s="68"/>
      <c r="EG17" s="975"/>
      <c r="EH17" s="70"/>
      <c r="EI17" s="357">
        <f t="shared" si="18"/>
        <v>0</v>
      </c>
      <c r="EL17" s="103"/>
      <c r="EM17" s="15">
        <v>10</v>
      </c>
      <c r="EN17" s="68">
        <v>871.8</v>
      </c>
      <c r="EO17" s="238"/>
      <c r="EP17" s="68"/>
      <c r="EQ17" s="69"/>
      <c r="ER17" s="70"/>
      <c r="ES17" s="357">
        <f t="shared" si="19"/>
        <v>0</v>
      </c>
      <c r="EV17" s="93"/>
      <c r="EW17" s="15">
        <v>10</v>
      </c>
      <c r="EX17" s="91">
        <v>892.66</v>
      </c>
      <c r="EY17" s="231"/>
      <c r="EZ17" s="91"/>
      <c r="FA17" s="69"/>
      <c r="FB17" s="70"/>
      <c r="FC17" s="357">
        <f t="shared" si="20"/>
        <v>0</v>
      </c>
      <c r="FF17" s="93"/>
      <c r="FG17" s="15">
        <v>10</v>
      </c>
      <c r="FH17" s="995"/>
      <c r="FI17" s="996"/>
      <c r="FJ17" s="995"/>
      <c r="FK17" s="975"/>
      <c r="FL17" s="997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103"/>
      <c r="GA17" s="15">
        <v>10</v>
      </c>
      <c r="GB17" s="91"/>
      <c r="GC17" s="231"/>
      <c r="GD17" s="91"/>
      <c r="GE17" s="69"/>
      <c r="GF17" s="70"/>
      <c r="GG17" s="357">
        <f t="shared" si="23"/>
        <v>0</v>
      </c>
      <c r="GJ17" s="103"/>
      <c r="GK17" s="15">
        <v>10</v>
      </c>
      <c r="GL17" s="331"/>
      <c r="GM17" s="231"/>
      <c r="GN17" s="331"/>
      <c r="GO17" s="94"/>
      <c r="GP17" s="70"/>
      <c r="GQ17" s="357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7">
        <f t="shared" si="25"/>
        <v>0</v>
      </c>
      <c r="HD17" s="862"/>
      <c r="HE17" s="15">
        <v>10</v>
      </c>
      <c r="HF17" s="91"/>
      <c r="HG17" s="231"/>
      <c r="HH17" s="91"/>
      <c r="HI17" s="94"/>
      <c r="HJ17" s="70"/>
      <c r="HK17" s="357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985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7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913"/>
      <c r="JF17" s="91"/>
      <c r="JG17" s="69"/>
      <c r="JH17" s="70"/>
      <c r="JI17" s="357">
        <f t="shared" si="30"/>
        <v>0</v>
      </c>
      <c r="JJ17" s="68"/>
      <c r="JL17" s="103"/>
      <c r="JM17" s="15">
        <v>10</v>
      </c>
      <c r="JN17" s="91"/>
      <c r="JO17" s="231"/>
      <c r="JP17" s="91"/>
      <c r="JQ17" s="976"/>
      <c r="JR17" s="70"/>
      <c r="JS17" s="357">
        <f t="shared" si="31"/>
        <v>0</v>
      </c>
      <c r="JV17" s="969"/>
      <c r="JW17" s="15">
        <v>10</v>
      </c>
      <c r="JX17" s="68"/>
      <c r="JY17" s="238"/>
      <c r="JZ17" s="68"/>
      <c r="KA17" s="69"/>
      <c r="KB17" s="70"/>
      <c r="KC17" s="357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7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7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7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7">
        <f t="shared" si="37"/>
        <v>0</v>
      </c>
      <c r="MB17" s="357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808"/>
      <c r="P18" s="1011"/>
      <c r="Q18" s="1012"/>
      <c r="R18" s="798"/>
      <c r="S18" s="1008">
        <f t="shared" si="8"/>
        <v>0</v>
      </c>
      <c r="V18" s="103"/>
      <c r="W18" s="15">
        <v>11</v>
      </c>
      <c r="X18" s="995">
        <v>866.8</v>
      </c>
      <c r="Y18" s="996"/>
      <c r="Z18" s="995"/>
      <c r="AA18" s="1003"/>
      <c r="AB18" s="997"/>
      <c r="AC18" s="230">
        <f t="shared" si="9"/>
        <v>0</v>
      </c>
      <c r="AD18" s="964"/>
      <c r="AF18" s="103"/>
      <c r="AG18" s="15">
        <v>11</v>
      </c>
      <c r="AH18" s="282">
        <v>909.9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/>
      <c r="AT18" s="91"/>
      <c r="AU18" s="94"/>
      <c r="AV18" s="70"/>
      <c r="AW18" s="70">
        <f t="shared" si="11"/>
        <v>0</v>
      </c>
      <c r="AZ18" s="969"/>
      <c r="BA18" s="15">
        <v>11</v>
      </c>
      <c r="BB18" s="91">
        <v>938.9</v>
      </c>
      <c r="BC18" s="231"/>
      <c r="BD18" s="91"/>
      <c r="BE18" s="94"/>
      <c r="BF18" s="70"/>
      <c r="BG18" s="357">
        <f t="shared" si="12"/>
        <v>0</v>
      </c>
      <c r="BJ18" s="103"/>
      <c r="BK18" s="15">
        <v>11</v>
      </c>
      <c r="BL18" s="91">
        <v>866.4</v>
      </c>
      <c r="BM18" s="231"/>
      <c r="BN18" s="91"/>
      <c r="BO18" s="94"/>
      <c r="BP18" s="70"/>
      <c r="BQ18" s="433">
        <f t="shared" si="13"/>
        <v>0</v>
      </c>
      <c r="BR18" s="357"/>
      <c r="BT18" s="103"/>
      <c r="BU18" s="15">
        <v>11</v>
      </c>
      <c r="BV18" s="91">
        <v>896.3</v>
      </c>
      <c r="BW18" s="275"/>
      <c r="BX18" s="91"/>
      <c r="BY18" s="495"/>
      <c r="BZ18" s="276"/>
      <c r="CA18" s="357">
        <f t="shared" si="5"/>
        <v>0</v>
      </c>
      <c r="CD18" s="202"/>
      <c r="CE18" s="15">
        <v>11</v>
      </c>
      <c r="CF18" s="68">
        <v>867.3</v>
      </c>
      <c r="CG18" s="275"/>
      <c r="CH18" s="68"/>
      <c r="CI18" s="277"/>
      <c r="CJ18" s="276"/>
      <c r="CK18" s="357">
        <f t="shared" si="14"/>
        <v>0</v>
      </c>
      <c r="CN18" s="862"/>
      <c r="CO18" s="15">
        <v>11</v>
      </c>
      <c r="CP18" s="68">
        <v>934.4</v>
      </c>
      <c r="CQ18" s="275"/>
      <c r="CR18" s="68"/>
      <c r="CS18" s="277"/>
      <c r="CT18" s="276"/>
      <c r="CU18" s="362">
        <f t="shared" si="58"/>
        <v>0</v>
      </c>
      <c r="CX18" s="103"/>
      <c r="CY18" s="15">
        <v>11</v>
      </c>
      <c r="CZ18" s="91">
        <v>897.2</v>
      </c>
      <c r="DA18" s="231"/>
      <c r="DB18" s="91"/>
      <c r="DC18" s="94"/>
      <c r="DD18" s="70"/>
      <c r="DE18" s="357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7">
        <f t="shared" si="16"/>
        <v>0</v>
      </c>
      <c r="DR18" s="103"/>
      <c r="DS18" s="15">
        <v>11</v>
      </c>
      <c r="DT18" s="68">
        <v>918.5</v>
      </c>
      <c r="DU18" s="275"/>
      <c r="DV18" s="68"/>
      <c r="DW18" s="277"/>
      <c r="DX18" s="276"/>
      <c r="DY18" s="357">
        <f t="shared" si="17"/>
        <v>0</v>
      </c>
      <c r="EB18" s="103"/>
      <c r="EC18" s="15">
        <v>11</v>
      </c>
      <c r="ED18" s="68">
        <v>904.5</v>
      </c>
      <c r="EE18" s="238"/>
      <c r="EF18" s="68"/>
      <c r="EG18" s="975"/>
      <c r="EH18" s="70"/>
      <c r="EI18" s="357">
        <f t="shared" si="18"/>
        <v>0</v>
      </c>
      <c r="EL18" s="103"/>
      <c r="EM18" s="15">
        <v>11</v>
      </c>
      <c r="EN18" s="68">
        <v>926.2</v>
      </c>
      <c r="EO18" s="238"/>
      <c r="EP18" s="68"/>
      <c r="EQ18" s="69"/>
      <c r="ER18" s="70"/>
      <c r="ES18" s="357">
        <f t="shared" si="19"/>
        <v>0</v>
      </c>
      <c r="EV18" s="93"/>
      <c r="EW18" s="15">
        <v>11</v>
      </c>
      <c r="EX18" s="91">
        <v>918.07</v>
      </c>
      <c r="EY18" s="231"/>
      <c r="EZ18" s="91"/>
      <c r="FA18" s="69"/>
      <c r="FB18" s="70"/>
      <c r="FC18" s="357">
        <f t="shared" si="20"/>
        <v>0</v>
      </c>
      <c r="FF18" s="93"/>
      <c r="FG18" s="15">
        <v>11</v>
      </c>
      <c r="FH18" s="995"/>
      <c r="FI18" s="996"/>
      <c r="FJ18" s="995"/>
      <c r="FK18" s="975"/>
      <c r="FL18" s="997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103"/>
      <c r="GA18" s="15">
        <v>11</v>
      </c>
      <c r="GB18" s="91"/>
      <c r="GC18" s="231"/>
      <c r="GD18" s="91"/>
      <c r="GE18" s="69"/>
      <c r="GF18" s="70"/>
      <c r="GG18" s="357">
        <f t="shared" si="23"/>
        <v>0</v>
      </c>
      <c r="GJ18" s="103"/>
      <c r="GK18" s="15">
        <v>11</v>
      </c>
      <c r="GL18" s="331"/>
      <c r="GM18" s="231"/>
      <c r="GN18" s="331"/>
      <c r="GO18" s="94"/>
      <c r="GP18" s="70"/>
      <c r="GQ18" s="357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7">
        <f t="shared" si="25"/>
        <v>0</v>
      </c>
      <c r="HD18" s="862"/>
      <c r="HE18" s="15">
        <v>11</v>
      </c>
      <c r="HF18" s="91"/>
      <c r="HG18" s="231"/>
      <c r="HH18" s="91"/>
      <c r="HI18" s="94"/>
      <c r="HJ18" s="70"/>
      <c r="HK18" s="357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985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7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7">
        <f t="shared" si="30"/>
        <v>0</v>
      </c>
      <c r="JJ18" s="102"/>
      <c r="JL18" s="103"/>
      <c r="JM18" s="15">
        <v>11</v>
      </c>
      <c r="JN18" s="91"/>
      <c r="JO18" s="231"/>
      <c r="JP18" s="91"/>
      <c r="JQ18" s="976"/>
      <c r="JR18" s="70"/>
      <c r="JS18" s="357">
        <f t="shared" si="31"/>
        <v>0</v>
      </c>
      <c r="JV18" s="970"/>
      <c r="JW18" s="15">
        <v>11</v>
      </c>
      <c r="JX18" s="68"/>
      <c r="JY18" s="238"/>
      <c r="JZ18" s="68"/>
      <c r="KA18" s="69"/>
      <c r="KB18" s="70"/>
      <c r="KC18" s="357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7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7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7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7">
        <f t="shared" si="37"/>
        <v>0</v>
      </c>
      <c r="MB18" s="357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356</v>
      </c>
      <c r="R19" s="70">
        <v>41</v>
      </c>
      <c r="S19" s="230">
        <f t="shared" si="8"/>
        <v>36432.6</v>
      </c>
      <c r="V19" s="103"/>
      <c r="W19" s="15">
        <v>12</v>
      </c>
      <c r="X19" s="995">
        <v>935.8</v>
      </c>
      <c r="Y19" s="996"/>
      <c r="Z19" s="995"/>
      <c r="AA19" s="1003"/>
      <c r="AB19" s="997"/>
      <c r="AC19" s="230">
        <f t="shared" si="9"/>
        <v>0</v>
      </c>
      <c r="AD19" s="964"/>
      <c r="AF19" s="103"/>
      <c r="AG19" s="15">
        <v>12</v>
      </c>
      <c r="AH19" s="282">
        <v>899.9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/>
      <c r="AT19" s="91"/>
      <c r="AU19" s="94"/>
      <c r="AV19" s="70"/>
      <c r="AW19" s="70">
        <f t="shared" si="11"/>
        <v>0</v>
      </c>
      <c r="AZ19" s="970"/>
      <c r="BA19" s="15">
        <v>12</v>
      </c>
      <c r="BB19" s="91">
        <v>911.7</v>
      </c>
      <c r="BC19" s="231"/>
      <c r="BD19" s="91"/>
      <c r="BE19" s="94"/>
      <c r="BF19" s="70"/>
      <c r="BG19" s="357">
        <f t="shared" si="12"/>
        <v>0</v>
      </c>
      <c r="BJ19" s="103"/>
      <c r="BK19" s="15">
        <v>12</v>
      </c>
      <c r="BL19" s="91">
        <v>890.9</v>
      </c>
      <c r="BM19" s="231"/>
      <c r="BN19" s="91"/>
      <c r="BO19" s="94"/>
      <c r="BP19" s="70"/>
      <c r="BQ19" s="433">
        <f t="shared" si="13"/>
        <v>0</v>
      </c>
      <c r="BR19" s="357"/>
      <c r="BT19" s="103"/>
      <c r="BU19" s="15">
        <v>12</v>
      </c>
      <c r="BV19" s="91">
        <v>889</v>
      </c>
      <c r="BW19" s="275"/>
      <c r="BX19" s="91"/>
      <c r="BY19" s="495"/>
      <c r="BZ19" s="276"/>
      <c r="CA19" s="357">
        <f t="shared" si="5"/>
        <v>0</v>
      </c>
      <c r="CD19" s="202"/>
      <c r="CE19" s="15">
        <v>12</v>
      </c>
      <c r="CF19" s="91">
        <v>868.2</v>
      </c>
      <c r="CG19" s="275"/>
      <c r="CH19" s="91"/>
      <c r="CI19" s="277"/>
      <c r="CJ19" s="276"/>
      <c r="CK19" s="230">
        <f t="shared" si="14"/>
        <v>0</v>
      </c>
      <c r="CN19" s="862"/>
      <c r="CO19" s="15">
        <v>12</v>
      </c>
      <c r="CP19" s="91">
        <v>889.94</v>
      </c>
      <c r="CQ19" s="275"/>
      <c r="CR19" s="91"/>
      <c r="CS19" s="277"/>
      <c r="CT19" s="276"/>
      <c r="CU19" s="362">
        <f t="shared" si="58"/>
        <v>0</v>
      </c>
      <c r="CX19" s="103"/>
      <c r="CY19" s="15">
        <v>12</v>
      </c>
      <c r="CZ19" s="91">
        <v>907.2</v>
      </c>
      <c r="DA19" s="231"/>
      <c r="DB19" s="91"/>
      <c r="DC19" s="94"/>
      <c r="DD19" s="70"/>
      <c r="DE19" s="357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7">
        <f t="shared" si="16"/>
        <v>0</v>
      </c>
      <c r="DR19" s="103"/>
      <c r="DS19" s="15">
        <v>12</v>
      </c>
      <c r="DT19" s="91">
        <v>882.7</v>
      </c>
      <c r="DU19" s="275"/>
      <c r="DV19" s="91"/>
      <c r="DW19" s="277"/>
      <c r="DX19" s="276"/>
      <c r="DY19" s="357">
        <f t="shared" si="17"/>
        <v>0</v>
      </c>
      <c r="EB19" s="103"/>
      <c r="EC19" s="15">
        <v>12</v>
      </c>
      <c r="ED19" s="68">
        <v>898.1</v>
      </c>
      <c r="EE19" s="238"/>
      <c r="EF19" s="68"/>
      <c r="EG19" s="975"/>
      <c r="EH19" s="70"/>
      <c r="EI19" s="357">
        <f t="shared" si="18"/>
        <v>0</v>
      </c>
      <c r="EL19" s="103"/>
      <c r="EM19" s="15">
        <v>12</v>
      </c>
      <c r="EN19" s="68">
        <v>939.8</v>
      </c>
      <c r="EO19" s="238"/>
      <c r="EP19" s="68"/>
      <c r="EQ19" s="69"/>
      <c r="ER19" s="70"/>
      <c r="ES19" s="357">
        <f t="shared" si="19"/>
        <v>0</v>
      </c>
      <c r="EV19" s="911"/>
      <c r="EW19" s="15">
        <v>12</v>
      </c>
      <c r="EX19" s="91">
        <v>926.23</v>
      </c>
      <c r="EY19" s="231"/>
      <c r="EZ19" s="91"/>
      <c r="FA19" s="69"/>
      <c r="FB19" s="70"/>
      <c r="FC19" s="357">
        <f t="shared" si="20"/>
        <v>0</v>
      </c>
      <c r="FF19" s="93"/>
      <c r="FG19" s="15">
        <v>12</v>
      </c>
      <c r="FH19" s="995"/>
      <c r="FI19" s="996"/>
      <c r="FJ19" s="995"/>
      <c r="FK19" s="975"/>
      <c r="FL19" s="997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103"/>
      <c r="GA19" s="15">
        <v>12</v>
      </c>
      <c r="GB19" s="91"/>
      <c r="GC19" s="231"/>
      <c r="GD19" s="91"/>
      <c r="GE19" s="69"/>
      <c r="GF19" s="70"/>
      <c r="GG19" s="357">
        <f t="shared" si="23"/>
        <v>0</v>
      </c>
      <c r="GJ19" s="103"/>
      <c r="GK19" s="15">
        <v>12</v>
      </c>
      <c r="GL19" s="331"/>
      <c r="GM19" s="231"/>
      <c r="GN19" s="331"/>
      <c r="GO19" s="94"/>
      <c r="GP19" s="70"/>
      <c r="GQ19" s="357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7">
        <f t="shared" si="25"/>
        <v>0</v>
      </c>
      <c r="HD19" s="103"/>
      <c r="HE19" s="15">
        <v>12</v>
      </c>
      <c r="HF19" s="91"/>
      <c r="HG19" s="231"/>
      <c r="HH19" s="91"/>
      <c r="HI19" s="94"/>
      <c r="HJ19" s="70"/>
      <c r="HK19" s="357">
        <f t="shared" si="26"/>
        <v>0</v>
      </c>
      <c r="HN19" s="103"/>
      <c r="HO19" s="15">
        <v>12</v>
      </c>
      <c r="HP19" s="91">
        <v>889</v>
      </c>
      <c r="HQ19" s="231"/>
      <c r="HR19" s="91"/>
      <c r="HS19" s="985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7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7">
        <f t="shared" si="30"/>
        <v>0</v>
      </c>
      <c r="JL19" s="103"/>
      <c r="JM19" s="15">
        <v>12</v>
      </c>
      <c r="JN19" s="91"/>
      <c r="JO19" s="231"/>
      <c r="JP19" s="91"/>
      <c r="JQ19" s="976"/>
      <c r="JR19" s="70"/>
      <c r="JS19" s="357">
        <f t="shared" si="31"/>
        <v>0</v>
      </c>
      <c r="JV19" s="970"/>
      <c r="JW19" s="15">
        <v>12</v>
      </c>
      <c r="JX19" s="68"/>
      <c r="JY19" s="238"/>
      <c r="JZ19" s="68"/>
      <c r="KA19" s="69"/>
      <c r="KB19" s="70"/>
      <c r="KC19" s="357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7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7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7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7">
        <f t="shared" si="37"/>
        <v>0</v>
      </c>
      <c r="MB19" s="357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356</v>
      </c>
      <c r="R20" s="70">
        <v>41</v>
      </c>
      <c r="S20" s="230">
        <f t="shared" si="8"/>
        <v>38458</v>
      </c>
      <c r="V20" s="103"/>
      <c r="W20" s="15">
        <v>13</v>
      </c>
      <c r="X20" s="995">
        <v>895.4</v>
      </c>
      <c r="Y20" s="1004"/>
      <c r="Z20" s="1005"/>
      <c r="AA20" s="1006"/>
      <c r="AB20" s="1007"/>
      <c r="AC20" s="1008">
        <f t="shared" si="9"/>
        <v>0</v>
      </c>
      <c r="AD20" s="964"/>
      <c r="AF20" s="103"/>
      <c r="AG20" s="15">
        <v>13</v>
      </c>
      <c r="AH20" s="282">
        <v>917.2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/>
      <c r="AT20" s="91"/>
      <c r="AU20" s="94"/>
      <c r="AV20" s="70"/>
      <c r="AW20" s="70">
        <f t="shared" si="11"/>
        <v>0</v>
      </c>
      <c r="AZ20" s="970"/>
      <c r="BA20" s="15">
        <v>13</v>
      </c>
      <c r="BB20" s="91">
        <v>889</v>
      </c>
      <c r="BC20" s="231"/>
      <c r="BD20" s="91"/>
      <c r="BE20" s="94"/>
      <c r="BF20" s="70"/>
      <c r="BG20" s="357">
        <f t="shared" si="12"/>
        <v>0</v>
      </c>
      <c r="BJ20" s="103"/>
      <c r="BK20" s="15">
        <v>13</v>
      </c>
      <c r="BL20" s="91">
        <v>879.1</v>
      </c>
      <c r="BM20" s="231"/>
      <c r="BN20" s="91"/>
      <c r="BO20" s="94"/>
      <c r="BP20" s="70"/>
      <c r="BQ20" s="433">
        <f t="shared" si="13"/>
        <v>0</v>
      </c>
      <c r="BR20" s="357"/>
      <c r="BT20" s="103"/>
      <c r="BU20" s="15">
        <v>13</v>
      </c>
      <c r="BV20" s="91">
        <v>893.6</v>
      </c>
      <c r="BW20" s="275"/>
      <c r="BX20" s="91"/>
      <c r="BY20" s="495"/>
      <c r="BZ20" s="276"/>
      <c r="CA20" s="357">
        <f t="shared" si="5"/>
        <v>0</v>
      </c>
      <c r="CD20" s="202"/>
      <c r="CE20" s="15">
        <v>13</v>
      </c>
      <c r="CF20" s="91">
        <v>866.4</v>
      </c>
      <c r="CG20" s="275"/>
      <c r="CH20" s="91"/>
      <c r="CI20" s="277"/>
      <c r="CJ20" s="276"/>
      <c r="CK20" s="230">
        <f t="shared" si="14"/>
        <v>0</v>
      </c>
      <c r="CN20" s="862"/>
      <c r="CO20" s="15">
        <v>13</v>
      </c>
      <c r="CP20" s="91">
        <v>933.49</v>
      </c>
      <c r="CQ20" s="275"/>
      <c r="CR20" s="91"/>
      <c r="CS20" s="277"/>
      <c r="CT20" s="276"/>
      <c r="CU20" s="362">
        <f t="shared" si="58"/>
        <v>0</v>
      </c>
      <c r="CX20" s="103"/>
      <c r="CY20" s="15">
        <v>13</v>
      </c>
      <c r="CZ20" s="91">
        <v>902.6</v>
      </c>
      <c r="DA20" s="231"/>
      <c r="DB20" s="91"/>
      <c r="DC20" s="94"/>
      <c r="DD20" s="70"/>
      <c r="DE20" s="357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7">
        <f t="shared" si="16"/>
        <v>0</v>
      </c>
      <c r="DR20" s="103"/>
      <c r="DS20" s="15">
        <v>13</v>
      </c>
      <c r="DT20" s="91">
        <v>908.5</v>
      </c>
      <c r="DU20" s="275"/>
      <c r="DV20" s="91"/>
      <c r="DW20" s="277"/>
      <c r="DX20" s="276"/>
      <c r="DY20" s="357">
        <f t="shared" si="17"/>
        <v>0</v>
      </c>
      <c r="EB20" s="103"/>
      <c r="EC20" s="15">
        <v>13</v>
      </c>
      <c r="ED20" s="68">
        <v>878.2</v>
      </c>
      <c r="EE20" s="238"/>
      <c r="EF20" s="68"/>
      <c r="EG20" s="975"/>
      <c r="EH20" s="70"/>
      <c r="EI20" s="357">
        <f t="shared" si="18"/>
        <v>0</v>
      </c>
      <c r="EL20" s="103"/>
      <c r="EM20" s="15">
        <v>13</v>
      </c>
      <c r="EN20" s="68">
        <v>916.3</v>
      </c>
      <c r="EO20" s="238"/>
      <c r="EP20" s="68"/>
      <c r="EQ20" s="69"/>
      <c r="ER20" s="70"/>
      <c r="ES20" s="357">
        <f t="shared" si="19"/>
        <v>0</v>
      </c>
      <c r="EV20" s="911"/>
      <c r="EW20" s="15">
        <v>13</v>
      </c>
      <c r="EX20" s="91">
        <v>947.1</v>
      </c>
      <c r="EY20" s="231"/>
      <c r="EZ20" s="91"/>
      <c r="FA20" s="69"/>
      <c r="FB20" s="70"/>
      <c r="FC20" s="357">
        <f t="shared" si="20"/>
        <v>0</v>
      </c>
      <c r="FF20" s="93"/>
      <c r="FG20" s="15">
        <v>13</v>
      </c>
      <c r="FH20" s="995"/>
      <c r="FI20" s="996"/>
      <c r="FJ20" s="995"/>
      <c r="FK20" s="975"/>
      <c r="FL20" s="997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/>
      <c r="GG20" s="357">
        <f t="shared" si="23"/>
        <v>0</v>
      </c>
      <c r="GJ20" s="103"/>
      <c r="GK20" s="15">
        <v>13</v>
      </c>
      <c r="GL20" s="331"/>
      <c r="GM20" s="231"/>
      <c r="GN20" s="331"/>
      <c r="GO20" s="94"/>
      <c r="GP20" s="70"/>
      <c r="GQ20" s="357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7">
        <f t="shared" si="25"/>
        <v>0</v>
      </c>
      <c r="HD20" s="10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985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7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7">
        <f t="shared" si="30"/>
        <v>0</v>
      </c>
      <c r="JL20" s="103"/>
      <c r="JM20" s="15">
        <v>13</v>
      </c>
      <c r="JN20" s="91"/>
      <c r="JO20" s="231"/>
      <c r="JP20" s="91"/>
      <c r="JQ20" s="976"/>
      <c r="JR20" s="70"/>
      <c r="JS20" s="357">
        <f t="shared" si="31"/>
        <v>0</v>
      </c>
      <c r="JV20" s="970"/>
      <c r="JW20" s="15">
        <v>13</v>
      </c>
      <c r="JX20" s="68"/>
      <c r="JY20" s="238"/>
      <c r="JZ20" s="68"/>
      <c r="KA20" s="69"/>
      <c r="KB20" s="70"/>
      <c r="KC20" s="357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7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7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7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7">
        <f t="shared" si="37"/>
        <v>0</v>
      </c>
      <c r="MB20" s="357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882.7</v>
      </c>
      <c r="O21" s="808"/>
      <c r="P21" s="1011"/>
      <c r="Q21" s="1012"/>
      <c r="R21" s="798"/>
      <c r="S21" s="1008">
        <f t="shared" si="8"/>
        <v>0</v>
      </c>
      <c r="V21" s="103"/>
      <c r="W21" s="15">
        <v>14</v>
      </c>
      <c r="X21" s="995">
        <v>904.5</v>
      </c>
      <c r="Y21" s="996"/>
      <c r="Z21" s="995"/>
      <c r="AA21" s="1003"/>
      <c r="AB21" s="997"/>
      <c r="AC21" s="230">
        <f t="shared" si="9"/>
        <v>0</v>
      </c>
      <c r="AD21" s="964"/>
      <c r="AF21" s="103"/>
      <c r="AG21" s="15">
        <v>14</v>
      </c>
      <c r="AH21" s="282">
        <v>938.9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/>
      <c r="AT21" s="91"/>
      <c r="AU21" s="94"/>
      <c r="AV21" s="70"/>
      <c r="AW21" s="70">
        <f t="shared" si="11"/>
        <v>0</v>
      </c>
      <c r="AZ21" s="970"/>
      <c r="BA21" s="15">
        <v>14</v>
      </c>
      <c r="BB21" s="91">
        <v>889</v>
      </c>
      <c r="BC21" s="231"/>
      <c r="BD21" s="91"/>
      <c r="BE21" s="94"/>
      <c r="BF21" s="70"/>
      <c r="BG21" s="357">
        <f t="shared" si="12"/>
        <v>0</v>
      </c>
      <c r="BJ21" s="103"/>
      <c r="BK21" s="15">
        <v>14</v>
      </c>
      <c r="BL21" s="91">
        <v>886.3</v>
      </c>
      <c r="BM21" s="231"/>
      <c r="BN21" s="91"/>
      <c r="BO21" s="94"/>
      <c r="BP21" s="70"/>
      <c r="BQ21" s="433">
        <f t="shared" si="13"/>
        <v>0</v>
      </c>
      <c r="BR21" s="357"/>
      <c r="BT21" s="103"/>
      <c r="BU21" s="15">
        <v>14</v>
      </c>
      <c r="BV21" s="91">
        <v>869.1</v>
      </c>
      <c r="BW21" s="275"/>
      <c r="BX21" s="91"/>
      <c r="BY21" s="495"/>
      <c r="BZ21" s="276"/>
      <c r="CA21" s="357">
        <f t="shared" si="5"/>
        <v>0</v>
      </c>
      <c r="CD21" s="202"/>
      <c r="CE21" s="15">
        <v>14</v>
      </c>
      <c r="CF21" s="91">
        <v>881.8</v>
      </c>
      <c r="CG21" s="275"/>
      <c r="CH21" s="91"/>
      <c r="CI21" s="277"/>
      <c r="CJ21" s="276"/>
      <c r="CK21" s="230">
        <f t="shared" si="14"/>
        <v>0</v>
      </c>
      <c r="CN21" s="862"/>
      <c r="CO21" s="15">
        <v>14</v>
      </c>
      <c r="CP21" s="91">
        <v>933.49</v>
      </c>
      <c r="CQ21" s="275"/>
      <c r="CR21" s="91"/>
      <c r="CS21" s="277"/>
      <c r="CT21" s="276"/>
      <c r="CU21" s="362">
        <f t="shared" si="58"/>
        <v>0</v>
      </c>
      <c r="CX21" s="103"/>
      <c r="CY21" s="15">
        <v>14</v>
      </c>
      <c r="CZ21" s="91">
        <v>929.9</v>
      </c>
      <c r="DA21" s="231"/>
      <c r="DB21" s="91"/>
      <c r="DC21" s="94"/>
      <c r="DD21" s="70"/>
      <c r="DE21" s="357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7">
        <f t="shared" si="16"/>
        <v>0</v>
      </c>
      <c r="DR21" s="103"/>
      <c r="DS21" s="15">
        <v>14</v>
      </c>
      <c r="DT21" s="91">
        <v>922.6</v>
      </c>
      <c r="DU21" s="275"/>
      <c r="DV21" s="91"/>
      <c r="DW21" s="277"/>
      <c r="DX21" s="276"/>
      <c r="DY21" s="357">
        <f t="shared" si="17"/>
        <v>0</v>
      </c>
      <c r="EB21" s="103"/>
      <c r="EC21" s="15">
        <v>14</v>
      </c>
      <c r="ED21" s="68">
        <v>928</v>
      </c>
      <c r="EE21" s="238"/>
      <c r="EF21" s="68"/>
      <c r="EG21" s="975"/>
      <c r="EH21" s="70"/>
      <c r="EI21" s="357">
        <f t="shared" si="18"/>
        <v>0</v>
      </c>
      <c r="EL21" s="103"/>
      <c r="EM21" s="15">
        <v>14</v>
      </c>
      <c r="EN21" s="68">
        <v>921.7</v>
      </c>
      <c r="EO21" s="238"/>
      <c r="EP21" s="68"/>
      <c r="EQ21" s="69"/>
      <c r="ER21" s="70"/>
      <c r="ES21" s="357">
        <f t="shared" si="19"/>
        <v>0</v>
      </c>
      <c r="EV21" s="911"/>
      <c r="EW21" s="15">
        <v>14</v>
      </c>
      <c r="EX21" s="91">
        <v>908.99</v>
      </c>
      <c r="EY21" s="231"/>
      <c r="EZ21" s="91"/>
      <c r="FA21" s="69"/>
      <c r="FB21" s="70"/>
      <c r="FC21" s="357">
        <f t="shared" si="20"/>
        <v>0</v>
      </c>
      <c r="FF21" s="93"/>
      <c r="FG21" s="15">
        <v>14</v>
      </c>
      <c r="FH21" s="995"/>
      <c r="FI21" s="996"/>
      <c r="FJ21" s="995"/>
      <c r="FK21" s="975"/>
      <c r="FL21" s="997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/>
      <c r="GG21" s="357">
        <f t="shared" si="23"/>
        <v>0</v>
      </c>
      <c r="GJ21" s="103"/>
      <c r="GK21" s="15">
        <v>14</v>
      </c>
      <c r="GL21" s="331"/>
      <c r="GM21" s="231"/>
      <c r="GN21" s="331"/>
      <c r="GO21" s="94"/>
      <c r="GP21" s="70"/>
      <c r="GQ21" s="357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7">
        <f t="shared" si="25"/>
        <v>0</v>
      </c>
      <c r="HD21" s="10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985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7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7">
        <f t="shared" si="30"/>
        <v>0</v>
      </c>
      <c r="JL21" s="103"/>
      <c r="JM21" s="15">
        <v>14</v>
      </c>
      <c r="JN21" s="91"/>
      <c r="JO21" s="231"/>
      <c r="JP21" s="91"/>
      <c r="JQ21" s="976"/>
      <c r="JR21" s="70"/>
      <c r="JS21" s="357">
        <f t="shared" si="31"/>
        <v>0</v>
      </c>
      <c r="JV21" s="970"/>
      <c r="JW21" s="15">
        <v>14</v>
      </c>
      <c r="JX21" s="68"/>
      <c r="JY21" s="238"/>
      <c r="JZ21" s="68"/>
      <c r="KA21" s="69"/>
      <c r="KB21" s="70"/>
      <c r="KC21" s="357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7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7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7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7">
        <f t="shared" si="37"/>
        <v>0</v>
      </c>
      <c r="MB21" s="357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356</v>
      </c>
      <c r="R22" s="70">
        <v>41</v>
      </c>
      <c r="S22" s="230">
        <f t="shared" si="8"/>
        <v>38253</v>
      </c>
      <c r="V22" s="103"/>
      <c r="W22" s="15">
        <v>15</v>
      </c>
      <c r="X22" s="995">
        <v>918.5</v>
      </c>
      <c r="Y22" s="996"/>
      <c r="Z22" s="995"/>
      <c r="AA22" s="1003"/>
      <c r="AB22" s="997"/>
      <c r="AC22" s="230">
        <f t="shared" si="9"/>
        <v>0</v>
      </c>
      <c r="AD22" s="964"/>
      <c r="AF22" s="103"/>
      <c r="AG22" s="15">
        <v>15</v>
      </c>
      <c r="AH22" s="282">
        <v>901.7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/>
      <c r="AT22" s="91"/>
      <c r="AU22" s="94"/>
      <c r="AV22" s="70"/>
      <c r="AW22" s="70">
        <f t="shared" si="11"/>
        <v>0</v>
      </c>
      <c r="AZ22" s="970"/>
      <c r="BA22" s="15">
        <v>15</v>
      </c>
      <c r="BB22" s="91">
        <v>939.8</v>
      </c>
      <c r="BC22" s="231"/>
      <c r="BD22" s="91"/>
      <c r="BE22" s="94"/>
      <c r="BF22" s="70"/>
      <c r="BG22" s="357">
        <f t="shared" si="12"/>
        <v>0</v>
      </c>
      <c r="BJ22" s="103"/>
      <c r="BK22" s="15">
        <v>15</v>
      </c>
      <c r="BL22" s="91">
        <v>884.5</v>
      </c>
      <c r="BM22" s="231"/>
      <c r="BN22" s="91"/>
      <c r="BO22" s="94"/>
      <c r="BP22" s="70"/>
      <c r="BQ22" s="433">
        <f t="shared" si="13"/>
        <v>0</v>
      </c>
      <c r="BR22" s="357"/>
      <c r="BT22" s="103"/>
      <c r="BU22" s="15">
        <v>15</v>
      </c>
      <c r="BV22" s="91">
        <v>904.5</v>
      </c>
      <c r="BW22" s="275"/>
      <c r="BX22" s="91"/>
      <c r="BY22" s="495"/>
      <c r="BZ22" s="276"/>
      <c r="CA22" s="357">
        <f t="shared" si="5"/>
        <v>0</v>
      </c>
      <c r="CD22" s="202"/>
      <c r="CE22" s="15">
        <v>15</v>
      </c>
      <c r="CF22" s="91">
        <v>861.8</v>
      </c>
      <c r="CG22" s="275"/>
      <c r="CH22" s="91"/>
      <c r="CI22" s="277"/>
      <c r="CJ22" s="276"/>
      <c r="CK22" s="230">
        <f t="shared" si="14"/>
        <v>0</v>
      </c>
      <c r="CN22" s="862"/>
      <c r="CO22" s="15">
        <v>15</v>
      </c>
      <c r="CP22" s="68">
        <v>925.32</v>
      </c>
      <c r="CQ22" s="275"/>
      <c r="CR22" s="68"/>
      <c r="CS22" s="277"/>
      <c r="CT22" s="276"/>
      <c r="CU22" s="362">
        <f t="shared" si="58"/>
        <v>0</v>
      </c>
      <c r="CX22" s="103"/>
      <c r="CY22" s="15">
        <v>15</v>
      </c>
      <c r="CZ22" s="91">
        <v>938</v>
      </c>
      <c r="DA22" s="231"/>
      <c r="DB22" s="91"/>
      <c r="DC22" s="94"/>
      <c r="DD22" s="70"/>
      <c r="DE22" s="357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7">
        <f t="shared" si="16"/>
        <v>0</v>
      </c>
      <c r="DR22" s="103"/>
      <c r="DS22" s="15">
        <v>15</v>
      </c>
      <c r="DT22" s="91">
        <v>899</v>
      </c>
      <c r="DU22" s="275"/>
      <c r="DV22" s="91"/>
      <c r="DW22" s="277"/>
      <c r="DX22" s="276"/>
      <c r="DY22" s="357">
        <f t="shared" si="17"/>
        <v>0</v>
      </c>
      <c r="EB22" s="103"/>
      <c r="EC22" s="15">
        <v>15</v>
      </c>
      <c r="ED22" s="68">
        <v>911.7</v>
      </c>
      <c r="EE22" s="238"/>
      <c r="EF22" s="68"/>
      <c r="EG22" s="975"/>
      <c r="EH22" s="70"/>
      <c r="EI22" s="357">
        <f t="shared" si="18"/>
        <v>0</v>
      </c>
      <c r="EL22" s="103"/>
      <c r="EM22" s="15">
        <v>15</v>
      </c>
      <c r="EN22" s="68">
        <v>927.1</v>
      </c>
      <c r="EO22" s="238"/>
      <c r="EP22" s="68"/>
      <c r="EQ22" s="69"/>
      <c r="ER22" s="70"/>
      <c r="ES22" s="357">
        <f t="shared" si="19"/>
        <v>0</v>
      </c>
      <c r="EV22" s="911"/>
      <c r="EW22" s="15">
        <v>15</v>
      </c>
      <c r="EX22" s="91">
        <v>932.58</v>
      </c>
      <c r="EY22" s="231"/>
      <c r="EZ22" s="91"/>
      <c r="FA22" s="69"/>
      <c r="FB22" s="70"/>
      <c r="FC22" s="357">
        <f t="shared" si="20"/>
        <v>0</v>
      </c>
      <c r="FF22" s="93"/>
      <c r="FG22" s="15">
        <v>15</v>
      </c>
      <c r="FH22" s="995"/>
      <c r="FI22" s="996"/>
      <c r="FJ22" s="995"/>
      <c r="FK22" s="975"/>
      <c r="FL22" s="997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/>
      <c r="GG22" s="357">
        <f t="shared" si="23"/>
        <v>0</v>
      </c>
      <c r="GJ22" s="103"/>
      <c r="GK22" s="15">
        <v>15</v>
      </c>
      <c r="GL22" s="331"/>
      <c r="GM22" s="231"/>
      <c r="GN22" s="331"/>
      <c r="GO22" s="94"/>
      <c r="GP22" s="70"/>
      <c r="GQ22" s="357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7">
        <f t="shared" si="25"/>
        <v>0</v>
      </c>
      <c r="HD22" s="10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985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7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7">
        <f t="shared" si="30"/>
        <v>0</v>
      </c>
      <c r="JL22" s="103"/>
      <c r="JM22" s="15">
        <v>15</v>
      </c>
      <c r="JN22" s="91"/>
      <c r="JO22" s="231"/>
      <c r="JP22" s="91"/>
      <c r="JQ22" s="976"/>
      <c r="JR22" s="70"/>
      <c r="JS22" s="357">
        <f t="shared" si="31"/>
        <v>0</v>
      </c>
      <c r="JV22" s="970"/>
      <c r="JW22" s="15">
        <v>15</v>
      </c>
      <c r="JX22" s="68"/>
      <c r="JY22" s="238"/>
      <c r="JZ22" s="68"/>
      <c r="KA22" s="69"/>
      <c r="KB22" s="70"/>
      <c r="KC22" s="357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7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7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7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7">
        <f t="shared" si="37"/>
        <v>0</v>
      </c>
      <c r="MB22" s="357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356</v>
      </c>
      <c r="R23" s="70">
        <v>41</v>
      </c>
      <c r="S23" s="230">
        <f t="shared" si="8"/>
        <v>36301.4</v>
      </c>
      <c r="V23" s="103"/>
      <c r="W23" s="15">
        <v>16</v>
      </c>
      <c r="X23" s="995">
        <v>937.6</v>
      </c>
      <c r="Y23" s="996"/>
      <c r="Z23" s="995"/>
      <c r="AA23" s="1003"/>
      <c r="AB23" s="997"/>
      <c r="AC23" s="230">
        <f t="shared" si="9"/>
        <v>0</v>
      </c>
      <c r="AD23" s="964"/>
      <c r="AF23" s="103"/>
      <c r="AG23" s="15">
        <v>16</v>
      </c>
      <c r="AH23" s="282">
        <v>916.3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/>
      <c r="AT23" s="91"/>
      <c r="AU23" s="94"/>
      <c r="AV23" s="70"/>
      <c r="AW23" s="70">
        <f t="shared" si="11"/>
        <v>0</v>
      </c>
      <c r="AZ23" s="970"/>
      <c r="BA23" s="15">
        <v>16</v>
      </c>
      <c r="BB23" s="91">
        <v>888.1</v>
      </c>
      <c r="BC23" s="231"/>
      <c r="BD23" s="91"/>
      <c r="BE23" s="94"/>
      <c r="BF23" s="70"/>
      <c r="BG23" s="357">
        <f t="shared" si="12"/>
        <v>0</v>
      </c>
      <c r="BJ23" s="103"/>
      <c r="BK23" s="15">
        <v>16</v>
      </c>
      <c r="BL23" s="91">
        <v>918.1</v>
      </c>
      <c r="BM23" s="231"/>
      <c r="BN23" s="91"/>
      <c r="BO23" s="94"/>
      <c r="BP23" s="70"/>
      <c r="BQ23" s="433">
        <f t="shared" si="13"/>
        <v>0</v>
      </c>
      <c r="BR23" s="357"/>
      <c r="BT23" s="103"/>
      <c r="BU23" s="15">
        <v>16</v>
      </c>
      <c r="BV23" s="91">
        <v>861.8</v>
      </c>
      <c r="BW23" s="275"/>
      <c r="BX23" s="91"/>
      <c r="BY23" s="495"/>
      <c r="BZ23" s="276"/>
      <c r="CA23" s="357">
        <f t="shared" si="5"/>
        <v>0</v>
      </c>
      <c r="CD23" s="202"/>
      <c r="CE23" s="15">
        <v>16</v>
      </c>
      <c r="CF23" s="91">
        <v>901.7</v>
      </c>
      <c r="CG23" s="275"/>
      <c r="CH23" s="91"/>
      <c r="CI23" s="277"/>
      <c r="CJ23" s="276"/>
      <c r="CK23" s="230">
        <f t="shared" si="14"/>
        <v>0</v>
      </c>
      <c r="CN23" s="862"/>
      <c r="CO23" s="15">
        <v>16</v>
      </c>
      <c r="CP23" s="91">
        <v>899.92</v>
      </c>
      <c r="CQ23" s="275"/>
      <c r="CR23" s="91"/>
      <c r="CS23" s="277"/>
      <c r="CT23" s="276"/>
      <c r="CU23" s="362">
        <f t="shared" si="58"/>
        <v>0</v>
      </c>
      <c r="CX23" s="103"/>
      <c r="CY23" s="15">
        <v>16</v>
      </c>
      <c r="CZ23" s="91">
        <v>890.9</v>
      </c>
      <c r="DA23" s="231"/>
      <c r="DB23" s="91"/>
      <c r="DC23" s="94"/>
      <c r="DD23" s="70"/>
      <c r="DE23" s="357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7">
        <f t="shared" si="16"/>
        <v>0</v>
      </c>
      <c r="DR23" s="103"/>
      <c r="DS23" s="15">
        <v>16</v>
      </c>
      <c r="DT23" s="91">
        <v>937.1</v>
      </c>
      <c r="DU23" s="275"/>
      <c r="DV23" s="91"/>
      <c r="DW23" s="277"/>
      <c r="DX23" s="276"/>
      <c r="DY23" s="357">
        <f t="shared" si="17"/>
        <v>0</v>
      </c>
      <c r="EB23" s="103"/>
      <c r="EC23" s="15">
        <v>16</v>
      </c>
      <c r="ED23" s="68">
        <v>929.9</v>
      </c>
      <c r="EE23" s="238"/>
      <c r="EF23" s="68"/>
      <c r="EG23" s="975"/>
      <c r="EH23" s="70"/>
      <c r="EI23" s="357">
        <f t="shared" si="18"/>
        <v>0</v>
      </c>
      <c r="EL23" s="103"/>
      <c r="EM23" s="15">
        <v>16</v>
      </c>
      <c r="EN23" s="68">
        <v>890.9</v>
      </c>
      <c r="EO23" s="238"/>
      <c r="EP23" s="68"/>
      <c r="EQ23" s="69"/>
      <c r="ER23" s="70"/>
      <c r="ES23" s="357">
        <f t="shared" si="19"/>
        <v>0</v>
      </c>
      <c r="EV23" s="911"/>
      <c r="EW23" s="15">
        <v>16</v>
      </c>
      <c r="EX23" s="91">
        <v>921.69</v>
      </c>
      <c r="EY23" s="231"/>
      <c r="EZ23" s="91"/>
      <c r="FA23" s="69"/>
      <c r="FB23" s="70"/>
      <c r="FC23" s="357">
        <f t="shared" si="20"/>
        <v>0</v>
      </c>
      <c r="FF23" s="93"/>
      <c r="FG23" s="15">
        <v>16</v>
      </c>
      <c r="FH23" s="995"/>
      <c r="FI23" s="996"/>
      <c r="FJ23" s="995"/>
      <c r="FK23" s="975"/>
      <c r="FL23" s="997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/>
      <c r="GG23" s="357">
        <f t="shared" si="23"/>
        <v>0</v>
      </c>
      <c r="GJ23" s="103"/>
      <c r="GK23" s="15">
        <v>16</v>
      </c>
      <c r="GL23" s="331"/>
      <c r="GM23" s="231"/>
      <c r="GN23" s="331"/>
      <c r="GO23" s="94"/>
      <c r="GP23" s="70"/>
      <c r="GQ23" s="357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7">
        <f t="shared" si="25"/>
        <v>0</v>
      </c>
      <c r="HD23" s="10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985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7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7">
        <f t="shared" si="30"/>
        <v>0</v>
      </c>
      <c r="JL23" s="103"/>
      <c r="JM23" s="15">
        <v>16</v>
      </c>
      <c r="JN23" s="91"/>
      <c r="JO23" s="231"/>
      <c r="JP23" s="91"/>
      <c r="JQ23" s="976"/>
      <c r="JR23" s="70"/>
      <c r="JS23" s="357">
        <f t="shared" si="31"/>
        <v>0</v>
      </c>
      <c r="JV23" s="970"/>
      <c r="JW23" s="15">
        <v>16</v>
      </c>
      <c r="JX23" s="68"/>
      <c r="JY23" s="238"/>
      <c r="JZ23" s="68"/>
      <c r="KA23" s="69"/>
      <c r="KB23" s="70"/>
      <c r="KC23" s="357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7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7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7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7">
        <f t="shared" si="37"/>
        <v>0</v>
      </c>
      <c r="MB23" s="357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356</v>
      </c>
      <c r="R24" s="70">
        <v>41</v>
      </c>
      <c r="S24" s="230">
        <f t="shared" si="8"/>
        <v>36563.799999999996</v>
      </c>
      <c r="V24" s="103"/>
      <c r="W24" s="15">
        <v>17</v>
      </c>
      <c r="X24" s="995">
        <v>899</v>
      </c>
      <c r="Y24" s="996"/>
      <c r="Z24" s="995"/>
      <c r="AA24" s="1003"/>
      <c r="AB24" s="997"/>
      <c r="AC24" s="230">
        <f t="shared" si="9"/>
        <v>0</v>
      </c>
      <c r="AD24" s="964"/>
      <c r="AF24" s="103"/>
      <c r="AG24" s="15">
        <v>17</v>
      </c>
      <c r="AH24" s="282">
        <v>900.8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/>
      <c r="AT24" s="91"/>
      <c r="AU24" s="94"/>
      <c r="AV24" s="70"/>
      <c r="AW24" s="70">
        <f t="shared" si="11"/>
        <v>0</v>
      </c>
      <c r="AZ24" s="970"/>
      <c r="BA24" s="15">
        <v>17</v>
      </c>
      <c r="BB24" s="91">
        <v>940.7</v>
      </c>
      <c r="BC24" s="231"/>
      <c r="BD24" s="91"/>
      <c r="BE24" s="94"/>
      <c r="BF24" s="70"/>
      <c r="BG24" s="357">
        <f t="shared" si="12"/>
        <v>0</v>
      </c>
      <c r="BJ24" s="103"/>
      <c r="BK24" s="15">
        <v>17</v>
      </c>
      <c r="BL24" s="91">
        <v>861.8</v>
      </c>
      <c r="BM24" s="231"/>
      <c r="BN24" s="91"/>
      <c r="BO24" s="94"/>
      <c r="BP24" s="70"/>
      <c r="BQ24" s="433">
        <f t="shared" si="13"/>
        <v>0</v>
      </c>
      <c r="BR24" s="357"/>
      <c r="BT24" s="103"/>
      <c r="BU24" s="15">
        <v>17</v>
      </c>
      <c r="BV24" s="91">
        <v>861.8</v>
      </c>
      <c r="BW24" s="275"/>
      <c r="BX24" s="91"/>
      <c r="BY24" s="495"/>
      <c r="BZ24" s="276"/>
      <c r="CA24" s="357">
        <f t="shared" si="5"/>
        <v>0</v>
      </c>
      <c r="CD24" s="202"/>
      <c r="CE24" s="15">
        <v>17</v>
      </c>
      <c r="CF24" s="91">
        <v>874.5</v>
      </c>
      <c r="CG24" s="275"/>
      <c r="CH24" s="91"/>
      <c r="CI24" s="277"/>
      <c r="CJ24" s="276"/>
      <c r="CK24" s="230">
        <f t="shared" si="14"/>
        <v>0</v>
      </c>
      <c r="CN24" s="862"/>
      <c r="CO24" s="15">
        <v>17</v>
      </c>
      <c r="CP24" s="91">
        <v>938.93</v>
      </c>
      <c r="CQ24" s="275"/>
      <c r="CR24" s="91"/>
      <c r="CS24" s="277"/>
      <c r="CT24" s="276"/>
      <c r="CU24" s="362">
        <f t="shared" si="58"/>
        <v>0</v>
      </c>
      <c r="CX24" s="103"/>
      <c r="CY24" s="15">
        <v>17</v>
      </c>
      <c r="CZ24" s="91">
        <v>934.4</v>
      </c>
      <c r="DA24" s="231"/>
      <c r="DB24" s="91"/>
      <c r="DC24" s="94"/>
      <c r="DD24" s="70"/>
      <c r="DE24" s="357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7">
        <f t="shared" si="16"/>
        <v>0</v>
      </c>
      <c r="DR24" s="103"/>
      <c r="DS24" s="15">
        <v>17</v>
      </c>
      <c r="DT24" s="91">
        <v>884.5</v>
      </c>
      <c r="DU24" s="275"/>
      <c r="DV24" s="91"/>
      <c r="DW24" s="277"/>
      <c r="DX24" s="276"/>
      <c r="DY24" s="357">
        <f t="shared" si="17"/>
        <v>0</v>
      </c>
      <c r="EB24" s="103"/>
      <c r="EC24" s="15">
        <v>17</v>
      </c>
      <c r="ED24" s="68">
        <v>893.6</v>
      </c>
      <c r="EE24" s="238"/>
      <c r="EF24" s="68"/>
      <c r="EG24" s="975"/>
      <c r="EH24" s="70"/>
      <c r="EI24" s="357">
        <f t="shared" si="18"/>
        <v>0</v>
      </c>
      <c r="EL24" s="103"/>
      <c r="EM24" s="15">
        <v>17</v>
      </c>
      <c r="EN24" s="68">
        <v>902.6</v>
      </c>
      <c r="EO24" s="238"/>
      <c r="EP24" s="68"/>
      <c r="EQ24" s="69"/>
      <c r="ER24" s="70"/>
      <c r="ES24" s="357">
        <f t="shared" si="19"/>
        <v>0</v>
      </c>
      <c r="EV24" s="911"/>
      <c r="EW24" s="15">
        <v>17</v>
      </c>
      <c r="EX24" s="91">
        <v>902.64</v>
      </c>
      <c r="EY24" s="231"/>
      <c r="EZ24" s="91"/>
      <c r="FA24" s="69"/>
      <c r="FB24" s="70"/>
      <c r="FC24" s="357">
        <f t="shared" si="20"/>
        <v>0</v>
      </c>
      <c r="FF24" s="93"/>
      <c r="FG24" s="15">
        <v>17</v>
      </c>
      <c r="FH24" s="995"/>
      <c r="FI24" s="996"/>
      <c r="FJ24" s="995"/>
      <c r="FK24" s="975"/>
      <c r="FL24" s="997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/>
      <c r="GG24" s="357">
        <f t="shared" si="23"/>
        <v>0</v>
      </c>
      <c r="GJ24" s="103"/>
      <c r="GK24" s="15">
        <v>17</v>
      </c>
      <c r="GL24" s="331"/>
      <c r="GM24" s="231"/>
      <c r="GN24" s="331"/>
      <c r="GO24" s="94"/>
      <c r="GP24" s="70"/>
      <c r="GQ24" s="357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7">
        <f t="shared" si="25"/>
        <v>0</v>
      </c>
      <c r="HD24" s="10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985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7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976"/>
      <c r="JR24" s="70"/>
      <c r="JS24" s="357">
        <f t="shared" si="31"/>
        <v>0</v>
      </c>
      <c r="JV24" s="970"/>
      <c r="JW24" s="15">
        <v>17</v>
      </c>
      <c r="JX24" s="68"/>
      <c r="JY24" s="238"/>
      <c r="JZ24" s="68"/>
      <c r="KA24" s="69"/>
      <c r="KB24" s="70"/>
      <c r="KC24" s="357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7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7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7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7">
        <f t="shared" si="37"/>
        <v>0</v>
      </c>
      <c r="MB24" s="357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356</v>
      </c>
      <c r="R25" s="70">
        <v>41</v>
      </c>
      <c r="S25" s="230">
        <f t="shared" si="8"/>
        <v>37584.700000000004</v>
      </c>
      <c r="V25" s="93"/>
      <c r="W25" s="15">
        <v>18</v>
      </c>
      <c r="X25" s="995">
        <v>894.9</v>
      </c>
      <c r="Y25" s="996"/>
      <c r="Z25" s="995"/>
      <c r="AA25" s="1003"/>
      <c r="AB25" s="997"/>
      <c r="AC25" s="230">
        <f t="shared" si="9"/>
        <v>0</v>
      </c>
      <c r="AD25" s="964"/>
      <c r="AF25" s="93"/>
      <c r="AG25" s="15">
        <v>18</v>
      </c>
      <c r="AH25" s="282">
        <v>920.8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/>
      <c r="AT25" s="91"/>
      <c r="AU25" s="94"/>
      <c r="AV25" s="70"/>
      <c r="AW25" s="70">
        <f t="shared" si="11"/>
        <v>0</v>
      </c>
      <c r="AZ25" s="1001"/>
      <c r="BA25" s="15">
        <v>18</v>
      </c>
      <c r="BB25" s="91">
        <v>882.7</v>
      </c>
      <c r="BC25" s="231"/>
      <c r="BD25" s="91"/>
      <c r="BE25" s="94"/>
      <c r="BF25" s="70"/>
      <c r="BG25" s="357">
        <f t="shared" si="12"/>
        <v>0</v>
      </c>
      <c r="BJ25" s="93"/>
      <c r="BK25" s="15">
        <v>18</v>
      </c>
      <c r="BL25" s="91">
        <v>861.8</v>
      </c>
      <c r="BM25" s="231"/>
      <c r="BN25" s="91"/>
      <c r="BO25" s="94"/>
      <c r="BP25" s="70"/>
      <c r="BQ25" s="433">
        <f t="shared" si="13"/>
        <v>0</v>
      </c>
      <c r="BR25" s="357"/>
      <c r="BT25" s="103"/>
      <c r="BU25" s="15">
        <v>18</v>
      </c>
      <c r="BV25" s="282">
        <v>913.5</v>
      </c>
      <c r="BW25" s="275"/>
      <c r="BX25" s="282"/>
      <c r="BY25" s="495"/>
      <c r="BZ25" s="276"/>
      <c r="CA25" s="357">
        <f t="shared" si="5"/>
        <v>0</v>
      </c>
      <c r="CD25" s="202"/>
      <c r="CE25" s="15">
        <v>18</v>
      </c>
      <c r="CF25" s="91">
        <v>899.9</v>
      </c>
      <c r="CG25" s="275"/>
      <c r="CH25" s="91"/>
      <c r="CI25" s="277"/>
      <c r="CJ25" s="276"/>
      <c r="CK25" s="357">
        <f t="shared" si="14"/>
        <v>0</v>
      </c>
      <c r="CN25" s="862"/>
      <c r="CO25" s="15">
        <v>18</v>
      </c>
      <c r="CP25" s="91">
        <v>899.02</v>
      </c>
      <c r="CQ25" s="275"/>
      <c r="CR25" s="91"/>
      <c r="CS25" s="277"/>
      <c r="CT25" s="276"/>
      <c r="CU25" s="362">
        <f t="shared" si="58"/>
        <v>0</v>
      </c>
      <c r="CX25" s="103"/>
      <c r="CY25" s="15">
        <v>18</v>
      </c>
      <c r="CZ25" s="91">
        <v>940.7</v>
      </c>
      <c r="DA25" s="231"/>
      <c r="DB25" s="91"/>
      <c r="DC25" s="94"/>
      <c r="DD25" s="70"/>
      <c r="DE25" s="357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7">
        <f t="shared" si="16"/>
        <v>0</v>
      </c>
      <c r="DR25" s="93"/>
      <c r="DS25" s="15">
        <v>18</v>
      </c>
      <c r="DT25" s="91">
        <v>909.9</v>
      </c>
      <c r="DU25" s="275"/>
      <c r="DV25" s="91"/>
      <c r="DW25" s="277"/>
      <c r="DX25" s="276"/>
      <c r="DY25" s="357">
        <f t="shared" si="17"/>
        <v>0</v>
      </c>
      <c r="EB25" s="93"/>
      <c r="EC25" s="15">
        <v>18</v>
      </c>
      <c r="ED25" s="68">
        <v>883.6</v>
      </c>
      <c r="EE25" s="238"/>
      <c r="EF25" s="68"/>
      <c r="EG25" s="975"/>
      <c r="EH25" s="70"/>
      <c r="EI25" s="357">
        <f t="shared" si="18"/>
        <v>0</v>
      </c>
      <c r="EL25" s="93"/>
      <c r="EM25" s="15">
        <v>18</v>
      </c>
      <c r="EN25" s="68">
        <v>930.8</v>
      </c>
      <c r="EO25" s="238"/>
      <c r="EP25" s="68"/>
      <c r="EQ25" s="69"/>
      <c r="ER25" s="70"/>
      <c r="ES25" s="357">
        <f t="shared" si="19"/>
        <v>0</v>
      </c>
      <c r="EV25" s="911"/>
      <c r="EW25" s="15">
        <v>18</v>
      </c>
      <c r="EX25" s="91">
        <v>956.17</v>
      </c>
      <c r="EY25" s="231"/>
      <c r="EZ25" s="91"/>
      <c r="FA25" s="69"/>
      <c r="FB25" s="70"/>
      <c r="FC25" s="357">
        <f t="shared" si="20"/>
        <v>0</v>
      </c>
      <c r="FF25" s="93"/>
      <c r="FG25" s="15">
        <v>18</v>
      </c>
      <c r="FH25" s="995"/>
      <c r="FI25" s="996"/>
      <c r="FJ25" s="995"/>
      <c r="FK25" s="975"/>
      <c r="FL25" s="997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93"/>
      <c r="GA25" s="15">
        <v>18</v>
      </c>
      <c r="GB25" s="91"/>
      <c r="GC25" s="231"/>
      <c r="GD25" s="91"/>
      <c r="GE25" s="69"/>
      <c r="GF25" s="70"/>
      <c r="GG25" s="357">
        <f t="shared" si="23"/>
        <v>0</v>
      </c>
      <c r="GJ25" s="93"/>
      <c r="GK25" s="15">
        <v>18</v>
      </c>
      <c r="GL25" s="331"/>
      <c r="GM25" s="231"/>
      <c r="GN25" s="331"/>
      <c r="GO25" s="94"/>
      <c r="GP25" s="70"/>
      <c r="GQ25" s="357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7">
        <f t="shared" si="25"/>
        <v>0</v>
      </c>
      <c r="HD25" s="863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985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7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86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7">
        <f t="shared" si="30"/>
        <v>0</v>
      </c>
      <c r="JL25" s="93"/>
      <c r="JM25" s="15">
        <v>18</v>
      </c>
      <c r="JN25" s="91"/>
      <c r="JO25" s="231"/>
      <c r="JP25" s="91"/>
      <c r="JQ25" s="976"/>
      <c r="JR25" s="70"/>
      <c r="JS25" s="357">
        <f t="shared" si="31"/>
        <v>0</v>
      </c>
      <c r="JV25" s="970"/>
      <c r="JW25" s="15">
        <v>18</v>
      </c>
      <c r="JX25" s="68"/>
      <c r="JY25" s="238"/>
      <c r="JZ25" s="68"/>
      <c r="KA25" s="69"/>
      <c r="KB25" s="70"/>
      <c r="KC25" s="357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7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7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7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7">
        <f t="shared" si="37"/>
        <v>0</v>
      </c>
      <c r="MB25" s="357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870.9</v>
      </c>
      <c r="O26" s="808"/>
      <c r="P26" s="1011"/>
      <c r="Q26" s="1012"/>
      <c r="R26" s="798"/>
      <c r="S26" s="1013">
        <f t="shared" si="8"/>
        <v>0</v>
      </c>
      <c r="V26" s="103"/>
      <c r="W26" s="15">
        <v>19</v>
      </c>
      <c r="X26" s="995">
        <v>876.8</v>
      </c>
      <c r="Y26" s="996"/>
      <c r="Z26" s="995"/>
      <c r="AA26" s="1003"/>
      <c r="AB26" s="997"/>
      <c r="AC26" s="357">
        <f t="shared" si="9"/>
        <v>0</v>
      </c>
      <c r="AF26" s="103"/>
      <c r="AG26" s="15">
        <v>19</v>
      </c>
      <c r="AH26" s="282">
        <v>901.7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/>
      <c r="AT26" s="91"/>
      <c r="AU26" s="94"/>
      <c r="AV26" s="70"/>
      <c r="AW26" s="70">
        <f t="shared" si="11"/>
        <v>0</v>
      </c>
      <c r="AZ26" s="970"/>
      <c r="BA26" s="15">
        <v>19</v>
      </c>
      <c r="BB26" s="91">
        <v>919</v>
      </c>
      <c r="BC26" s="231"/>
      <c r="BD26" s="91"/>
      <c r="BE26" s="94"/>
      <c r="BF26" s="70"/>
      <c r="BG26" s="357">
        <f t="shared" si="12"/>
        <v>0</v>
      </c>
      <c r="BJ26" s="103"/>
      <c r="BK26" s="15">
        <v>19</v>
      </c>
      <c r="BL26" s="91">
        <v>870.4</v>
      </c>
      <c r="BM26" s="231"/>
      <c r="BN26" s="91"/>
      <c r="BO26" s="94"/>
      <c r="BP26" s="70"/>
      <c r="BQ26" s="433">
        <f t="shared" si="13"/>
        <v>0</v>
      </c>
      <c r="BR26" s="357"/>
      <c r="BT26" s="103"/>
      <c r="BU26" s="15">
        <v>19</v>
      </c>
      <c r="BV26" s="282">
        <v>861.8</v>
      </c>
      <c r="BW26" s="275"/>
      <c r="BX26" s="282"/>
      <c r="BY26" s="495"/>
      <c r="BZ26" s="276"/>
      <c r="CA26" s="357">
        <f t="shared" si="5"/>
        <v>0</v>
      </c>
      <c r="CD26" s="202"/>
      <c r="CE26" s="15">
        <v>19</v>
      </c>
      <c r="CF26" s="91">
        <v>861.8</v>
      </c>
      <c r="CG26" s="275"/>
      <c r="CH26" s="91"/>
      <c r="CI26" s="277"/>
      <c r="CJ26" s="276"/>
      <c r="CK26" s="357">
        <f t="shared" si="14"/>
        <v>0</v>
      </c>
      <c r="CN26" s="862"/>
      <c r="CO26" s="15">
        <v>19</v>
      </c>
      <c r="CP26" s="91">
        <v>939.84</v>
      </c>
      <c r="CQ26" s="275"/>
      <c r="CR26" s="91"/>
      <c r="CS26" s="277"/>
      <c r="CT26" s="276"/>
      <c r="CU26" s="362">
        <f t="shared" si="58"/>
        <v>0</v>
      </c>
      <c r="CX26" s="103"/>
      <c r="CY26" s="15">
        <v>19</v>
      </c>
      <c r="CZ26" s="91">
        <v>899.9</v>
      </c>
      <c r="DA26" s="231"/>
      <c r="DB26" s="91"/>
      <c r="DC26" s="94"/>
      <c r="DD26" s="70"/>
      <c r="DE26" s="357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7">
        <f t="shared" si="16"/>
        <v>0</v>
      </c>
      <c r="DR26" s="103"/>
      <c r="DS26" s="15">
        <v>19</v>
      </c>
      <c r="DT26" s="91">
        <v>932.6</v>
      </c>
      <c r="DU26" s="275"/>
      <c r="DV26" s="91"/>
      <c r="DW26" s="277"/>
      <c r="DX26" s="276"/>
      <c r="DY26" s="357">
        <f t="shared" si="17"/>
        <v>0</v>
      </c>
      <c r="EB26" s="103"/>
      <c r="EC26" s="15">
        <v>19</v>
      </c>
      <c r="ED26" s="68">
        <v>870.9</v>
      </c>
      <c r="EE26" s="238"/>
      <c r="EF26" s="68"/>
      <c r="EG26" s="975"/>
      <c r="EH26" s="70"/>
      <c r="EI26" s="357">
        <f t="shared" si="18"/>
        <v>0</v>
      </c>
      <c r="EL26" s="103"/>
      <c r="EM26" s="15">
        <v>19</v>
      </c>
      <c r="EN26" s="68">
        <v>881.8</v>
      </c>
      <c r="EO26" s="238"/>
      <c r="EP26" s="68"/>
      <c r="EQ26" s="69"/>
      <c r="ER26" s="70"/>
      <c r="ES26" s="357">
        <f t="shared" si="19"/>
        <v>0</v>
      </c>
      <c r="EV26" s="911"/>
      <c r="EW26" s="15">
        <v>19</v>
      </c>
      <c r="EX26" s="91">
        <v>947.1</v>
      </c>
      <c r="EY26" s="231"/>
      <c r="EZ26" s="91"/>
      <c r="FA26" s="69"/>
      <c r="FB26" s="70"/>
      <c r="FC26" s="357">
        <f t="shared" si="20"/>
        <v>0</v>
      </c>
      <c r="FF26" s="93"/>
      <c r="FG26" s="15">
        <v>19</v>
      </c>
      <c r="FH26" s="995"/>
      <c r="FI26" s="996"/>
      <c r="FJ26" s="995"/>
      <c r="FK26" s="975"/>
      <c r="FL26" s="997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/>
      <c r="GG26" s="357">
        <f t="shared" si="23"/>
        <v>0</v>
      </c>
      <c r="GJ26" s="103"/>
      <c r="GK26" s="15">
        <v>19</v>
      </c>
      <c r="GL26" s="331"/>
      <c r="GM26" s="231"/>
      <c r="GN26" s="331"/>
      <c r="GO26" s="94"/>
      <c r="GP26" s="70"/>
      <c r="GQ26" s="357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7">
        <f t="shared" si="25"/>
        <v>0</v>
      </c>
      <c r="HD26" s="10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985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7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7">
        <f t="shared" si="30"/>
        <v>0</v>
      </c>
      <c r="JL26" s="103"/>
      <c r="JM26" s="15">
        <v>19</v>
      </c>
      <c r="JN26" s="91"/>
      <c r="JO26" s="231"/>
      <c r="JP26" s="91"/>
      <c r="JQ26" s="976"/>
      <c r="JR26" s="70"/>
      <c r="JS26" s="357">
        <f t="shared" si="31"/>
        <v>0</v>
      </c>
      <c r="JV26" s="970"/>
      <c r="JW26" s="15">
        <v>19</v>
      </c>
      <c r="JX26" s="68"/>
      <c r="JY26" s="238"/>
      <c r="JZ26" s="68"/>
      <c r="KA26" s="69"/>
      <c r="KB26" s="70"/>
      <c r="KC26" s="357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7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7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7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7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7">
        <f t="shared" si="37"/>
        <v>0</v>
      </c>
      <c r="MB26" s="357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932.1</v>
      </c>
      <c r="O27" s="808"/>
      <c r="P27" s="1011"/>
      <c r="Q27" s="1012"/>
      <c r="R27" s="798"/>
      <c r="S27" s="1013">
        <f t="shared" si="8"/>
        <v>0</v>
      </c>
      <c r="V27" s="103"/>
      <c r="W27" s="15">
        <v>20</v>
      </c>
      <c r="X27" s="995">
        <v>875.9</v>
      </c>
      <c r="Y27" s="996"/>
      <c r="Z27" s="995"/>
      <c r="AA27" s="1003"/>
      <c r="AB27" s="997"/>
      <c r="AC27" s="357">
        <f t="shared" si="9"/>
        <v>0</v>
      </c>
      <c r="AF27" s="103"/>
      <c r="AG27" s="15">
        <v>20</v>
      </c>
      <c r="AH27" s="282"/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70"/>
      <c r="BA27" s="15">
        <v>20</v>
      </c>
      <c r="BB27" s="91">
        <v>871.8</v>
      </c>
      <c r="BC27" s="231"/>
      <c r="BD27" s="91"/>
      <c r="BE27" s="94"/>
      <c r="BF27" s="70"/>
      <c r="BG27" s="357">
        <f t="shared" si="12"/>
        <v>0</v>
      </c>
      <c r="BJ27" s="103"/>
      <c r="BK27" s="15">
        <v>20</v>
      </c>
      <c r="BL27" s="91">
        <v>866.4</v>
      </c>
      <c r="BM27" s="231"/>
      <c r="BN27" s="91"/>
      <c r="BO27" s="94"/>
      <c r="BP27" s="70"/>
      <c r="BQ27" s="433">
        <f t="shared" si="13"/>
        <v>0</v>
      </c>
      <c r="BR27" s="357"/>
      <c r="BT27" s="103"/>
      <c r="BU27" s="15">
        <v>20</v>
      </c>
      <c r="BV27" s="282"/>
      <c r="BW27" s="275"/>
      <c r="BX27" s="282"/>
      <c r="BY27" s="495"/>
      <c r="BZ27" s="276"/>
      <c r="CA27" s="357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7">
        <f t="shared" si="14"/>
        <v>0</v>
      </c>
      <c r="CN27" s="862"/>
      <c r="CO27" s="15">
        <v>20</v>
      </c>
      <c r="CP27" s="91">
        <v>924.42</v>
      </c>
      <c r="CQ27" s="275"/>
      <c r="CR27" s="91"/>
      <c r="CS27" s="277"/>
      <c r="CT27" s="276"/>
      <c r="CU27" s="362">
        <f t="shared" si="58"/>
        <v>0</v>
      </c>
      <c r="CX27" s="103"/>
      <c r="CY27" s="15">
        <v>20</v>
      </c>
      <c r="CZ27" s="91">
        <v>925.3</v>
      </c>
      <c r="DA27" s="231"/>
      <c r="DB27" s="91"/>
      <c r="DC27" s="94"/>
      <c r="DD27" s="70"/>
      <c r="DE27" s="357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7">
        <f t="shared" si="16"/>
        <v>0</v>
      </c>
      <c r="DR27" s="103"/>
      <c r="DS27" s="15">
        <v>20</v>
      </c>
      <c r="DT27" s="91">
        <v>909.9</v>
      </c>
      <c r="DU27" s="275"/>
      <c r="DV27" s="91"/>
      <c r="DW27" s="277"/>
      <c r="DX27" s="276"/>
      <c r="DY27" s="357">
        <f t="shared" si="17"/>
        <v>0</v>
      </c>
      <c r="EB27" s="103"/>
      <c r="EC27" s="15">
        <v>20</v>
      </c>
      <c r="ED27" s="68"/>
      <c r="EE27" s="238"/>
      <c r="EF27" s="68"/>
      <c r="EG27" s="975"/>
      <c r="EH27" s="70"/>
      <c r="EI27" s="357">
        <f t="shared" si="18"/>
        <v>0</v>
      </c>
      <c r="EL27" s="103"/>
      <c r="EM27" s="15">
        <v>20</v>
      </c>
      <c r="EN27" s="68">
        <v>923.5</v>
      </c>
      <c r="EO27" s="238"/>
      <c r="EP27" s="68"/>
      <c r="EQ27" s="69"/>
      <c r="ER27" s="70"/>
      <c r="ES27" s="357">
        <f t="shared" si="19"/>
        <v>0</v>
      </c>
      <c r="EV27" s="911"/>
      <c r="EW27" s="15">
        <v>20</v>
      </c>
      <c r="EX27" s="91">
        <v>949.82</v>
      </c>
      <c r="EY27" s="231"/>
      <c r="EZ27" s="91"/>
      <c r="FA27" s="69"/>
      <c r="FB27" s="70"/>
      <c r="FC27" s="357">
        <f t="shared" si="20"/>
        <v>0</v>
      </c>
      <c r="FF27" s="93"/>
      <c r="FG27" s="15">
        <v>20</v>
      </c>
      <c r="FH27" s="995"/>
      <c r="FI27" s="996"/>
      <c r="FJ27" s="995"/>
      <c r="FK27" s="975"/>
      <c r="FL27" s="997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/>
      <c r="GG27" s="357">
        <f t="shared" si="23"/>
        <v>0</v>
      </c>
      <c r="GJ27" s="103"/>
      <c r="GK27" s="15">
        <v>20</v>
      </c>
      <c r="GL27" s="331"/>
      <c r="GM27" s="231"/>
      <c r="GN27" s="331"/>
      <c r="GO27" s="94"/>
      <c r="GP27" s="70"/>
      <c r="GQ27" s="357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7">
        <f t="shared" si="25"/>
        <v>0</v>
      </c>
      <c r="HD27" s="10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985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7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7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57">
        <f t="shared" si="31"/>
        <v>0</v>
      </c>
      <c r="JV27" s="970"/>
      <c r="JW27" s="15">
        <v>20</v>
      </c>
      <c r="JX27" s="68"/>
      <c r="JY27" s="238"/>
      <c r="JZ27" s="68"/>
      <c r="KA27" s="69"/>
      <c r="KB27" s="70"/>
      <c r="KC27" s="357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7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7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7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7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7">
        <f t="shared" si="37"/>
        <v>0</v>
      </c>
      <c r="MB27" s="357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356</v>
      </c>
      <c r="R28" s="70">
        <v>41</v>
      </c>
      <c r="S28" s="357">
        <f t="shared" si="8"/>
        <v>36563.799999999996</v>
      </c>
      <c r="V28" s="103"/>
      <c r="W28" s="15">
        <v>21</v>
      </c>
      <c r="X28" s="995">
        <v>901.3</v>
      </c>
      <c r="Y28" s="996"/>
      <c r="Z28" s="995"/>
      <c r="AA28" s="1003"/>
      <c r="AB28" s="997"/>
      <c r="AC28" s="357">
        <f t="shared" si="9"/>
        <v>0</v>
      </c>
      <c r="AF28" s="103"/>
      <c r="AG28" s="15">
        <v>21</v>
      </c>
      <c r="AH28" s="282"/>
      <c r="AI28" s="231"/>
      <c r="AJ28" s="282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70"/>
      <c r="BA28" s="15">
        <v>21</v>
      </c>
      <c r="BB28" s="91">
        <v>889</v>
      </c>
      <c r="BC28" s="231"/>
      <c r="BD28" s="91"/>
      <c r="BE28" s="94"/>
      <c r="BF28" s="70"/>
      <c r="BG28" s="357">
        <f t="shared" si="12"/>
        <v>0</v>
      </c>
      <c r="BJ28" s="103"/>
      <c r="BK28" s="15">
        <v>21</v>
      </c>
      <c r="BL28" s="91">
        <v>884.5</v>
      </c>
      <c r="BM28" s="231"/>
      <c r="BN28" s="91"/>
      <c r="BO28" s="94"/>
      <c r="BP28" s="70"/>
      <c r="BQ28" s="367">
        <f t="shared" si="13"/>
        <v>0</v>
      </c>
      <c r="BR28" s="357"/>
      <c r="BT28" s="103"/>
      <c r="BU28" s="15">
        <v>21</v>
      </c>
      <c r="BV28" s="168"/>
      <c r="BW28" s="275"/>
      <c r="BX28" s="168"/>
      <c r="BY28" s="495"/>
      <c r="BZ28" s="276"/>
      <c r="CA28" s="357">
        <f t="shared" si="5"/>
        <v>0</v>
      </c>
      <c r="CD28" s="441"/>
      <c r="CE28" s="15">
        <v>21</v>
      </c>
      <c r="CF28" s="91"/>
      <c r="CG28" s="275"/>
      <c r="CH28" s="91"/>
      <c r="CI28" s="277"/>
      <c r="CJ28" s="276"/>
      <c r="CK28" s="357">
        <f t="shared" si="14"/>
        <v>0</v>
      </c>
      <c r="CN28" s="371"/>
      <c r="CO28" s="15">
        <v>21</v>
      </c>
      <c r="CP28" s="91"/>
      <c r="CQ28" s="275"/>
      <c r="CR28" s="91"/>
      <c r="CS28" s="277"/>
      <c r="CT28" s="276"/>
      <c r="CU28" s="362">
        <f t="shared" si="58"/>
        <v>0</v>
      </c>
      <c r="CX28" s="103"/>
      <c r="CY28" s="15">
        <v>21</v>
      </c>
      <c r="CZ28" s="91">
        <v>909</v>
      </c>
      <c r="DA28" s="231"/>
      <c r="DB28" s="91"/>
      <c r="DC28" s="94"/>
      <c r="DD28" s="70"/>
      <c r="DE28" s="357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7">
        <f t="shared" si="16"/>
        <v>0</v>
      </c>
      <c r="DR28" s="103"/>
      <c r="DS28" s="15">
        <v>21</v>
      </c>
      <c r="DT28" s="91">
        <v>881.3</v>
      </c>
      <c r="DU28" s="275"/>
      <c r="DV28" s="91"/>
      <c r="DW28" s="277"/>
      <c r="DX28" s="276"/>
      <c r="DY28" s="357">
        <f t="shared" si="17"/>
        <v>0</v>
      </c>
      <c r="EB28" s="103"/>
      <c r="EC28" s="15">
        <v>21</v>
      </c>
      <c r="ED28" s="68"/>
      <c r="EE28" s="238"/>
      <c r="EF28" s="68"/>
      <c r="EG28" s="975"/>
      <c r="EH28" s="70"/>
      <c r="EI28" s="357">
        <f t="shared" si="18"/>
        <v>0</v>
      </c>
      <c r="EL28" s="103"/>
      <c r="EM28" s="15">
        <v>21</v>
      </c>
      <c r="EN28" s="68">
        <v>940.7</v>
      </c>
      <c r="EO28" s="238"/>
      <c r="EP28" s="68"/>
      <c r="EQ28" s="69"/>
      <c r="ER28" s="70"/>
      <c r="ES28" s="357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7">
        <f t="shared" si="20"/>
        <v>0</v>
      </c>
      <c r="FF28" s="93"/>
      <c r="FG28" s="15">
        <v>21</v>
      </c>
      <c r="FH28" s="995"/>
      <c r="FI28" s="996"/>
      <c r="FJ28" s="995"/>
      <c r="FK28" s="975"/>
      <c r="FL28" s="997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7">
        <f t="shared" si="23"/>
        <v>0</v>
      </c>
      <c r="GJ28" s="103"/>
      <c r="GK28" s="15">
        <v>21</v>
      </c>
      <c r="GL28" s="331"/>
      <c r="GM28" s="231"/>
      <c r="GN28" s="331"/>
      <c r="GO28" s="94"/>
      <c r="GP28" s="70"/>
      <c r="GQ28" s="357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7">
        <f t="shared" si="25"/>
        <v>0</v>
      </c>
      <c r="HD28" s="10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985"/>
      <c r="HT28" s="70"/>
      <c r="HU28" s="357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7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7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57">
        <f>JR28*JP28</f>
        <v>0</v>
      </c>
      <c r="JV28" s="970"/>
      <c r="JW28" s="15">
        <v>21</v>
      </c>
      <c r="JX28" s="68"/>
      <c r="JY28" s="238"/>
      <c r="JZ28" s="68"/>
      <c r="KA28" s="69"/>
      <c r="KB28" s="70"/>
      <c r="KC28" s="357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7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7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7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7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7">
        <f t="shared" si="37"/>
        <v>0</v>
      </c>
      <c r="MB28" s="357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7">
        <f t="shared" si="8"/>
        <v>0</v>
      </c>
      <c r="V29" s="103"/>
      <c r="W29" s="15"/>
      <c r="X29" s="995"/>
      <c r="Y29" s="996"/>
      <c r="Z29" s="995"/>
      <c r="AA29" s="1003"/>
      <c r="AB29" s="997"/>
      <c r="AC29" s="357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970"/>
      <c r="BA29" s="15"/>
      <c r="BB29" s="91"/>
      <c r="BC29" s="231"/>
      <c r="BD29" s="91"/>
      <c r="BE29" s="94"/>
      <c r="BF29" s="70"/>
      <c r="BG29" s="357">
        <f t="shared" si="12"/>
        <v>0</v>
      </c>
      <c r="BJ29" s="103"/>
      <c r="BK29" s="15"/>
      <c r="BL29" s="91"/>
      <c r="BM29" s="231"/>
      <c r="BN29" s="91"/>
      <c r="BO29" s="94"/>
      <c r="BP29" s="70"/>
      <c r="BQ29" s="367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7">
        <v>0</v>
      </c>
      <c r="CD29" s="103"/>
      <c r="CE29" s="15">
        <v>22</v>
      </c>
      <c r="CF29" s="91"/>
      <c r="CG29" s="275"/>
      <c r="CH29" s="91"/>
      <c r="CI29" s="284"/>
      <c r="CJ29" s="276"/>
      <c r="CK29" s="357">
        <f t="shared" si="14"/>
        <v>0</v>
      </c>
      <c r="CN29" s="371"/>
      <c r="CO29" s="15">
        <v>22</v>
      </c>
      <c r="CP29" s="91"/>
      <c r="CQ29" s="275"/>
      <c r="CR29" s="91"/>
      <c r="CS29" s="277"/>
      <c r="CT29" s="276"/>
      <c r="CU29" s="362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7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7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7">
        <f t="shared" si="17"/>
        <v>0</v>
      </c>
      <c r="EB29" s="103"/>
      <c r="EC29" s="15">
        <v>22</v>
      </c>
      <c r="ED29" s="68"/>
      <c r="EE29" s="238"/>
      <c r="EF29" s="68"/>
      <c r="EG29" s="975"/>
      <c r="EH29" s="70"/>
      <c r="EI29" s="357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7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7">
        <f t="shared" si="20"/>
        <v>0</v>
      </c>
      <c r="FF29" s="93"/>
      <c r="FG29" s="15">
        <v>22</v>
      </c>
      <c r="FH29" s="995"/>
      <c r="FI29" s="996"/>
      <c r="FJ29" s="995"/>
      <c r="FK29" s="975"/>
      <c r="FL29" s="997"/>
      <c r="FM29" s="357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7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7">
        <f t="shared" si="23"/>
        <v>0</v>
      </c>
      <c r="GJ29" s="103"/>
      <c r="GK29" s="15"/>
      <c r="GL29" s="331"/>
      <c r="GM29" s="231"/>
      <c r="GN29" s="91"/>
      <c r="GO29" s="94"/>
      <c r="GP29" s="70"/>
      <c r="GQ29" s="357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7">
        <f>SUM(HA8:HA28)</f>
        <v>0</v>
      </c>
      <c r="HD29" s="103"/>
      <c r="HE29" s="15"/>
      <c r="HF29" s="91"/>
      <c r="HG29" s="231"/>
      <c r="HH29" s="91"/>
      <c r="HI29" s="94"/>
      <c r="HJ29" s="70"/>
      <c r="HK29" s="357">
        <f>SUM(HK8:HK28)</f>
        <v>0</v>
      </c>
      <c r="HN29" s="103"/>
      <c r="HO29" s="15">
        <v>22</v>
      </c>
      <c r="HP29" s="91"/>
      <c r="HQ29" s="231"/>
      <c r="HR29" s="91"/>
      <c r="HS29" s="975"/>
      <c r="HT29" s="70"/>
      <c r="HU29" s="357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7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7">
        <f t="shared" si="30"/>
        <v>0</v>
      </c>
      <c r="JL29" s="103"/>
      <c r="JM29" s="15"/>
      <c r="JN29" s="91"/>
      <c r="JO29" s="231"/>
      <c r="JP29" s="91"/>
      <c r="JQ29" s="69"/>
      <c r="JR29" s="70"/>
      <c r="JS29" s="357">
        <f>SUM(JS8:JS28)</f>
        <v>0</v>
      </c>
      <c r="JV29" s="103"/>
      <c r="JW29" s="15"/>
      <c r="JX29" s="68"/>
      <c r="JY29" s="238"/>
      <c r="JZ29" s="68"/>
      <c r="KA29" s="69"/>
      <c r="KB29" s="70"/>
      <c r="KC29" s="357">
        <f>SUM(KC8:KC28)</f>
        <v>0</v>
      </c>
      <c r="KF29" s="103"/>
      <c r="KG29" s="15"/>
      <c r="KH29" s="68"/>
      <c r="KI29" s="238"/>
      <c r="KJ29" s="68"/>
      <c r="KK29" s="69"/>
      <c r="KL29" s="70"/>
      <c r="KM29" s="357">
        <f>SUM(KM8:KM28)</f>
        <v>0</v>
      </c>
      <c r="KP29" s="103"/>
      <c r="KQ29" s="15"/>
      <c r="KR29" s="68"/>
      <c r="KS29" s="238"/>
      <c r="KT29" s="68"/>
      <c r="KU29" s="69"/>
      <c r="KV29" s="70"/>
      <c r="KW29" s="357">
        <f>SUM(KW8:KW28)</f>
        <v>0</v>
      </c>
      <c r="KZ29" s="103"/>
      <c r="LA29" s="15"/>
      <c r="LB29" s="91"/>
      <c r="LC29" s="231"/>
      <c r="LD29" s="91"/>
      <c r="LE29" s="94"/>
      <c r="LF29" s="70"/>
      <c r="LG29" s="357">
        <f>LF29*LD29</f>
        <v>0</v>
      </c>
      <c r="LJ29" s="103"/>
      <c r="LK29" s="15"/>
      <c r="LL29" s="91"/>
      <c r="LM29" s="231"/>
      <c r="LN29" s="91"/>
      <c r="LO29" s="94"/>
      <c r="LP29" s="70"/>
      <c r="LQ29" s="357">
        <f t="shared" si="36"/>
        <v>0</v>
      </c>
      <c r="LT29" s="103"/>
      <c r="LU29" s="15"/>
      <c r="LV29" s="91"/>
      <c r="LW29" s="231"/>
      <c r="LX29" s="91"/>
      <c r="LY29" s="94"/>
      <c r="LZ29" s="70"/>
      <c r="MA29" s="357">
        <f t="shared" si="37"/>
        <v>0</v>
      </c>
      <c r="MB29" s="357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7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7">
        <v>0</v>
      </c>
      <c r="PN29" s="231"/>
      <c r="PO29" s="91"/>
      <c r="PP29" s="94"/>
      <c r="PQ29" s="70"/>
      <c r="PT29" s="103"/>
      <c r="PU29" s="15"/>
      <c r="PV29" s="91"/>
      <c r="PW29" s="231"/>
      <c r="PX29" s="607">
        <f>SUM(PX8:PX28)</f>
        <v>0</v>
      </c>
      <c r="PY29" s="91"/>
      <c r="PZ29" s="94"/>
      <c r="QA29" s="70"/>
      <c r="QD29" s="103"/>
      <c r="QE29" s="15"/>
      <c r="QF29" s="91"/>
      <c r="QG29" s="131"/>
      <c r="QH29" s="357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7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7">
        <f>SUM(AC8:AC29)</f>
        <v>0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70"/>
      <c r="BA30" s="15"/>
      <c r="BB30" s="91"/>
      <c r="BC30" s="231"/>
      <c r="BD30" s="91"/>
      <c r="BE30" s="94"/>
      <c r="BF30" s="70"/>
      <c r="BG30" s="357">
        <f>SUM(BG8:BG29)</f>
        <v>0</v>
      </c>
      <c r="BJ30" s="103"/>
      <c r="BK30" s="15"/>
      <c r="BL30" s="91"/>
      <c r="BM30" s="231"/>
      <c r="BN30" s="91"/>
      <c r="BO30" s="94"/>
      <c r="BP30" s="70"/>
      <c r="BQ30" s="357">
        <f>SUM(BQ8:BQ29)</f>
        <v>0</v>
      </c>
      <c r="BT30" s="103"/>
      <c r="BU30" s="15"/>
      <c r="BV30" s="282"/>
      <c r="BW30" s="78"/>
      <c r="BX30" s="68"/>
      <c r="BY30" s="94"/>
      <c r="BZ30" s="70"/>
      <c r="CA30" s="357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57">
        <f>SUM(CK8:CK29)</f>
        <v>0</v>
      </c>
      <c r="CN30" s="103"/>
      <c r="CO30" s="15"/>
      <c r="CP30" s="68"/>
      <c r="CQ30" s="231"/>
      <c r="CR30" s="68"/>
      <c r="CS30" s="94"/>
      <c r="CT30" s="70"/>
      <c r="CU30" s="362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7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7">
        <f t="shared" si="16"/>
        <v>0</v>
      </c>
      <c r="DR30" s="103"/>
      <c r="DS30" s="15"/>
      <c r="DT30" s="68"/>
      <c r="DU30" s="231"/>
      <c r="DV30" s="68"/>
      <c r="DW30" s="94"/>
      <c r="DX30" s="70"/>
      <c r="DY30" s="357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7">
        <f>SUM(FC8:FC29)</f>
        <v>0</v>
      </c>
      <c r="FF30" s="93"/>
      <c r="FG30" s="15"/>
      <c r="FH30" s="91"/>
      <c r="FI30" s="231"/>
      <c r="FJ30" s="102"/>
      <c r="FK30" s="69"/>
      <c r="FL30" s="70"/>
      <c r="FM30" s="357">
        <f>SUM(FM8:FM29)</f>
        <v>0</v>
      </c>
      <c r="FP30" s="93"/>
      <c r="FQ30" s="15"/>
      <c r="FR30" s="91"/>
      <c r="FS30" s="231"/>
      <c r="FT30" s="102"/>
      <c r="FU30" s="69"/>
      <c r="FV30" s="70"/>
      <c r="FW30" s="357">
        <f>SUM(FW8:FW29)</f>
        <v>0</v>
      </c>
      <c r="FZ30" s="103"/>
      <c r="GA30" s="15"/>
      <c r="GB30" s="91"/>
      <c r="GC30" s="231"/>
      <c r="GD30" s="91"/>
      <c r="GE30" s="69"/>
      <c r="GF30" s="70"/>
      <c r="GG30" s="357">
        <f>SUM(GG8:GG29)</f>
        <v>0</v>
      </c>
      <c r="GJ30" s="103"/>
      <c r="GK30" s="15"/>
      <c r="GL30" s="331"/>
      <c r="GM30" s="231"/>
      <c r="GN30" s="68"/>
      <c r="GO30" s="94"/>
      <c r="GP30" s="70"/>
      <c r="GQ30" s="357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2"/>
      <c r="HN30" s="103"/>
      <c r="HO30" s="15"/>
      <c r="HP30" s="91"/>
      <c r="HQ30" s="231"/>
      <c r="HR30" s="102"/>
      <c r="HS30" s="69"/>
      <c r="HT30" s="70"/>
      <c r="HU30" s="357">
        <f>SUM(HU8:HU29)</f>
        <v>0</v>
      </c>
      <c r="HX30" s="103"/>
      <c r="HY30" s="15"/>
      <c r="HZ30" s="68"/>
      <c r="IA30" s="238"/>
      <c r="IB30" s="102"/>
      <c r="IC30" s="69"/>
      <c r="ID30" s="70"/>
      <c r="IE30" s="357">
        <f>SUM(IE8:IE29)</f>
        <v>0</v>
      </c>
      <c r="IH30" s="103"/>
      <c r="II30" s="15"/>
      <c r="IJ30" s="68"/>
      <c r="IK30" s="238"/>
      <c r="IL30" s="102"/>
      <c r="IM30" s="69"/>
      <c r="IN30" s="70"/>
      <c r="IO30" s="357">
        <f>SUM(IO8:IO29)</f>
        <v>0</v>
      </c>
      <c r="IR30" s="103"/>
      <c r="IS30" s="15"/>
      <c r="IT30" s="68"/>
      <c r="IU30" s="238"/>
      <c r="IV30" s="102"/>
      <c r="IW30" s="69"/>
      <c r="IX30" s="70"/>
      <c r="IY30" s="357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7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7">
        <f>SUM(LG8:LG29)</f>
        <v>0</v>
      </c>
      <c r="LJ30" s="103"/>
      <c r="LK30" s="15"/>
      <c r="LL30" s="91"/>
      <c r="LM30" s="231"/>
      <c r="LN30" s="91"/>
      <c r="LO30" s="94"/>
      <c r="LP30" s="70"/>
      <c r="LQ30" s="357">
        <f>SUM(LQ8:LQ29)</f>
        <v>0</v>
      </c>
      <c r="LT30" s="103"/>
      <c r="LU30" s="15"/>
      <c r="LV30" s="68"/>
      <c r="LW30" s="231"/>
      <c r="LX30" s="68"/>
      <c r="LY30" s="94"/>
      <c r="LZ30" s="70"/>
      <c r="MA30" s="357">
        <f>SUM(MA8:MA29)</f>
        <v>0</v>
      </c>
      <c r="MB30" s="357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7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4"/>
      <c r="O31" s="287"/>
      <c r="P31" s="294"/>
      <c r="Q31" s="301"/>
      <c r="R31" s="189"/>
      <c r="S31" s="361"/>
      <c r="V31" s="175"/>
      <c r="W31" s="37"/>
      <c r="X31" s="294"/>
      <c r="Y31" s="287"/>
      <c r="Z31" s="294"/>
      <c r="AA31" s="301"/>
      <c r="AB31" s="189"/>
      <c r="AC31" s="361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1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2">
        <f>SUM(CU8:CU30)</f>
        <v>0</v>
      </c>
      <c r="CX31" s="175"/>
      <c r="CY31" s="37">
        <v>24</v>
      </c>
      <c r="CZ31" s="286"/>
      <c r="DA31" s="293"/>
      <c r="DB31" s="286"/>
      <c r="DC31" s="301"/>
      <c r="DD31" s="189"/>
      <c r="DE31" s="790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790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1"/>
      <c r="EL31" s="175"/>
      <c r="EM31" s="37"/>
      <c r="EN31" s="286"/>
      <c r="EO31" s="287"/>
      <c r="EP31" s="193"/>
      <c r="EQ31" s="135"/>
      <c r="ER31" s="189"/>
      <c r="ES31" s="361"/>
      <c r="EV31" s="175"/>
      <c r="EW31" s="37"/>
      <c r="EX31" s="286"/>
      <c r="EY31" s="287"/>
      <c r="EZ31" s="193"/>
      <c r="FA31" s="135"/>
      <c r="FB31" s="189"/>
      <c r="FC31" s="361"/>
      <c r="FF31" s="295"/>
      <c r="FG31" s="37"/>
      <c r="FH31" s="286"/>
      <c r="FI31" s="192"/>
      <c r="FJ31" s="286"/>
      <c r="FK31" s="135"/>
      <c r="FL31" s="189"/>
      <c r="FM31" s="361"/>
      <c r="FP31" s="295"/>
      <c r="FQ31" s="37"/>
      <c r="FR31" s="286"/>
      <c r="FS31" s="192"/>
      <c r="FT31" s="286"/>
      <c r="FU31" s="135"/>
      <c r="FV31" s="189"/>
      <c r="FW31" s="361"/>
      <c r="FZ31" s="175"/>
      <c r="GA31" s="37"/>
      <c r="GB31" s="294"/>
      <c r="GC31" s="287"/>
      <c r="GD31" s="294"/>
      <c r="GE31" s="135"/>
      <c r="GF31" s="189"/>
      <c r="GG31" s="361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4"/>
      <c r="HD31" s="248"/>
      <c r="HE31" s="52"/>
      <c r="HF31" s="296"/>
      <c r="HG31" s="297"/>
      <c r="HH31" s="298"/>
      <c r="HI31" s="299"/>
      <c r="HJ31" s="300"/>
      <c r="HK31" s="364"/>
      <c r="HN31" s="175"/>
      <c r="HO31" s="37"/>
      <c r="HP31" s="294"/>
      <c r="HQ31" s="287"/>
      <c r="HR31" s="193"/>
      <c r="HS31" s="135"/>
      <c r="HT31" s="189"/>
      <c r="HU31" s="361"/>
      <c r="HX31" s="175"/>
      <c r="HY31" s="37"/>
      <c r="HZ31" s="286"/>
      <c r="IA31" s="287"/>
      <c r="IB31" s="193"/>
      <c r="IC31" s="135"/>
      <c r="ID31" s="189"/>
      <c r="IE31" s="361"/>
      <c r="IH31" s="175"/>
      <c r="II31" s="37"/>
      <c r="IJ31" s="286"/>
      <c r="IK31" s="287"/>
      <c r="IL31" s="193"/>
      <c r="IM31" s="135"/>
      <c r="IN31" s="189"/>
      <c r="IO31" s="361"/>
      <c r="IR31" s="175"/>
      <c r="IS31" s="37"/>
      <c r="IT31" s="286"/>
      <c r="IU31" s="287"/>
      <c r="IV31" s="193"/>
      <c r="IW31" s="135"/>
      <c r="IX31" s="189"/>
      <c r="IY31" s="361"/>
      <c r="JB31" s="175"/>
      <c r="JC31" s="37"/>
      <c r="JD31" s="286"/>
      <c r="JE31" s="287"/>
      <c r="JF31" s="193"/>
      <c r="JG31" s="135"/>
      <c r="JH31" s="189"/>
      <c r="JI31" s="361"/>
      <c r="JL31" s="175"/>
      <c r="JM31" s="37"/>
      <c r="JN31" s="294"/>
      <c r="JO31" s="287"/>
      <c r="JP31" s="193"/>
      <c r="JQ31" s="135"/>
      <c r="JR31" s="189"/>
      <c r="JS31" s="361"/>
      <c r="JV31" s="175"/>
      <c r="JW31" s="37"/>
      <c r="JX31" s="286"/>
      <c r="JY31" s="287"/>
      <c r="JZ31" s="193"/>
      <c r="KA31" s="135"/>
      <c r="KB31" s="189"/>
      <c r="KC31" s="361"/>
      <c r="KF31" s="175"/>
      <c r="KG31" s="37"/>
      <c r="KH31" s="286"/>
      <c r="KI31" s="287"/>
      <c r="KJ31" s="193"/>
      <c r="KK31" s="135"/>
      <c r="KL31" s="189"/>
      <c r="KM31" s="361"/>
      <c r="KP31" s="175"/>
      <c r="KQ31" s="37"/>
      <c r="KR31" s="286"/>
      <c r="KS31" s="287"/>
      <c r="KT31" s="193"/>
      <c r="KU31" s="135"/>
      <c r="KV31" s="189"/>
      <c r="KW31" s="361"/>
      <c r="KZ31" s="175"/>
      <c r="LA31" s="291"/>
      <c r="LB31" s="286"/>
      <c r="LC31" s="192"/>
      <c r="LD31" s="286"/>
      <c r="LE31" s="301"/>
      <c r="LF31" s="189"/>
      <c r="LG31" s="361"/>
      <c r="LJ31" s="175"/>
      <c r="LK31" s="37"/>
      <c r="LL31" s="294"/>
      <c r="LM31" s="287"/>
      <c r="LN31" s="294"/>
      <c r="LO31" s="301"/>
      <c r="LP31" s="189"/>
      <c r="LQ31" s="361"/>
      <c r="LT31" s="175"/>
      <c r="LU31" s="37"/>
      <c r="LV31" s="193"/>
      <c r="LW31" s="192"/>
      <c r="LX31" s="286"/>
      <c r="LY31" s="301"/>
      <c r="LZ31" s="302"/>
      <c r="MA31" s="361"/>
      <c r="MB31" s="361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18816.400000000001</v>
      </c>
      <c r="P32" s="102">
        <f>SUM(P8:P31)</f>
        <v>9915.0999999999985</v>
      </c>
      <c r="S32" s="357"/>
      <c r="X32" s="85">
        <f>SUM(X8:X31)</f>
        <v>18939.7</v>
      </c>
      <c r="Z32" s="102">
        <f>SUM(Z8:Z31)</f>
        <v>0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0</v>
      </c>
      <c r="AW32" s="74"/>
      <c r="AZ32" s="74"/>
      <c r="BB32" s="85">
        <f>SUM(BB8:BB31)</f>
        <v>19065.100000000002</v>
      </c>
      <c r="BD32" s="102">
        <f>SUM(BD8:BD31)</f>
        <v>0</v>
      </c>
      <c r="BL32" s="85">
        <f>SUM(BL8:BL31)</f>
        <v>18622.2</v>
      </c>
      <c r="BN32" s="102">
        <f>SUM(BN8:BN31)</f>
        <v>0</v>
      </c>
      <c r="BV32" s="102">
        <f>SUM(BV8:BV31)</f>
        <v>16842.599999999999</v>
      </c>
      <c r="BX32" s="102">
        <f>SUM(BX8:BX31)</f>
        <v>0</v>
      </c>
      <c r="CE32" s="15"/>
      <c r="CF32" s="102">
        <f>SUM(CF8:CF31)</f>
        <v>16689.5</v>
      </c>
      <c r="CH32" s="102">
        <f>SUM(CH8:CH31)</f>
        <v>0</v>
      </c>
      <c r="CP32" s="102">
        <f>SUM(CP8:CP31)</f>
        <v>18545.07</v>
      </c>
      <c r="CR32" s="102">
        <f>SUM(CR8:CR31)</f>
        <v>0</v>
      </c>
      <c r="CZ32" s="102">
        <f>SUM(CZ8:CZ31)</f>
        <v>19230.2</v>
      </c>
      <c r="DB32" s="102">
        <f>SUM(DB8:DB31)</f>
        <v>0</v>
      </c>
      <c r="DE32" s="357">
        <f>SUM(DE8:DE31)</f>
        <v>0</v>
      </c>
      <c r="DJ32" s="102">
        <f>SUM(DJ8:DJ31)</f>
        <v>17307</v>
      </c>
      <c r="DL32" s="102">
        <f>SUM(DL8:DL31)</f>
        <v>0</v>
      </c>
      <c r="DO32" s="357">
        <f>SUM(DO8:DO31)</f>
        <v>0</v>
      </c>
      <c r="DT32" s="102">
        <f>SUM(DT8:DT31)</f>
        <v>19089.2</v>
      </c>
      <c r="DV32" s="102">
        <f>SUM(DV8:DV31)</f>
        <v>0</v>
      </c>
      <c r="ED32" s="102">
        <f>SUM(ED8:ED31)</f>
        <v>17102.2</v>
      </c>
      <c r="EF32" s="102">
        <f>SUM(EF8:EF31)</f>
        <v>0</v>
      </c>
      <c r="EN32" s="102">
        <f>SUM(EN8:EN31)</f>
        <v>19047.100000000002</v>
      </c>
      <c r="EP32" s="102">
        <f>SUM(EP8:EP31)</f>
        <v>0</v>
      </c>
      <c r="EX32" s="102">
        <f>SUM(EX8:EX31)</f>
        <v>18607.159999999996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7"/>
      <c r="MB32" s="357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3" t="s">
        <v>21</v>
      </c>
      <c r="O33" s="954"/>
      <c r="P33" s="137">
        <f>Q5-P32</f>
        <v>8901.3000000000029</v>
      </c>
      <c r="S33" s="357"/>
      <c r="X33" s="246" t="s">
        <v>21</v>
      </c>
      <c r="Y33" s="247"/>
      <c r="Z33" s="137">
        <f>AA5-Z32</f>
        <v>18939.7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17152.900000000001</v>
      </c>
      <c r="AW33" s="74"/>
      <c r="AZ33" s="74"/>
      <c r="BB33" s="246" t="s">
        <v>21</v>
      </c>
      <c r="BC33" s="247"/>
      <c r="BD33" s="137">
        <f>BE5-BD32</f>
        <v>19065.099999999999</v>
      </c>
      <c r="BL33" s="246" t="s">
        <v>21</v>
      </c>
      <c r="BM33" s="247"/>
      <c r="BN33" s="137">
        <f>BO5-BN32</f>
        <v>18622.2</v>
      </c>
      <c r="BV33" s="246" t="s">
        <v>21</v>
      </c>
      <c r="BW33" s="247"/>
      <c r="BX33" s="137">
        <f>BV32-BX32</f>
        <v>16842.599999999999</v>
      </c>
      <c r="CE33" s="15"/>
      <c r="CF33" s="246" t="s">
        <v>21</v>
      </c>
      <c r="CG33" s="247"/>
      <c r="CH33" s="137">
        <f>CF32-CH32</f>
        <v>16689.5</v>
      </c>
      <c r="CP33" s="246" t="s">
        <v>21</v>
      </c>
      <c r="CQ33" s="247"/>
      <c r="CR33" s="137">
        <f>CP32-CR32</f>
        <v>18545.07</v>
      </c>
      <c r="CZ33" s="246" t="s">
        <v>21</v>
      </c>
      <c r="DA33" s="247"/>
      <c r="DB33" s="137">
        <f>CZ32-DB32</f>
        <v>19230.2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19089.2</v>
      </c>
      <c r="ED33" s="246" t="s">
        <v>21</v>
      </c>
      <c r="EE33" s="247"/>
      <c r="EF33" s="137">
        <f>ED32-EF32</f>
        <v>17102.2</v>
      </c>
      <c r="EN33" s="246" t="s">
        <v>21</v>
      </c>
      <c r="EO33" s="247"/>
      <c r="EP33" s="137">
        <f>EN32-EP32</f>
        <v>19047.100000000002</v>
      </c>
      <c r="EX33" s="246" t="s">
        <v>21</v>
      </c>
      <c r="EY33" s="247"/>
      <c r="EZ33" s="205">
        <f>EX32-EZ32</f>
        <v>18607.159999999996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7"/>
      <c r="MB33" s="357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05" t="s">
        <v>21</v>
      </c>
      <c r="SB33" s="1306"/>
      <c r="SC33" s="137">
        <f>SUM(SD5-SC32)</f>
        <v>0</v>
      </c>
      <c r="SK33" s="1305" t="s">
        <v>21</v>
      </c>
      <c r="SL33" s="1306"/>
      <c r="SM33" s="137">
        <f>SUM(SN5-SM32)</f>
        <v>0</v>
      </c>
      <c r="SU33" s="1305" t="s">
        <v>21</v>
      </c>
      <c r="SV33" s="1306"/>
      <c r="SW33" s="205">
        <f>SUM(SX5-SW32)</f>
        <v>0</v>
      </c>
      <c r="TE33" s="1305" t="s">
        <v>21</v>
      </c>
      <c r="TF33" s="1306"/>
      <c r="TG33" s="137">
        <f>SUM(TH5-TG32)</f>
        <v>0</v>
      </c>
      <c r="TO33" s="1305" t="s">
        <v>21</v>
      </c>
      <c r="TP33" s="1306"/>
      <c r="TQ33" s="137">
        <f>SUM(TR5-TQ32)</f>
        <v>0</v>
      </c>
      <c r="TY33" s="1305" t="s">
        <v>21</v>
      </c>
      <c r="TZ33" s="1306"/>
      <c r="UA33" s="137">
        <f>SUM(UB5-UA32)</f>
        <v>0</v>
      </c>
      <c r="UH33" s="1305" t="s">
        <v>21</v>
      </c>
      <c r="UI33" s="1306"/>
      <c r="UJ33" s="137">
        <f>SUM(UK5-UJ32)</f>
        <v>0</v>
      </c>
      <c r="UQ33" s="1305" t="s">
        <v>21</v>
      </c>
      <c r="UR33" s="1306"/>
      <c r="US33" s="137">
        <f>SUM(UT5-US32)</f>
        <v>0</v>
      </c>
      <c r="UZ33" s="1305" t="s">
        <v>21</v>
      </c>
      <c r="VA33" s="130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05" t="s">
        <v>21</v>
      </c>
      <c r="WB33" s="1306"/>
      <c r="WC33" s="137">
        <f>WD5-WC32</f>
        <v>-22</v>
      </c>
      <c r="WJ33" s="1305" t="s">
        <v>21</v>
      </c>
      <c r="WK33" s="1306"/>
      <c r="WL33" s="137">
        <f>WM5-WL32</f>
        <v>-22</v>
      </c>
      <c r="WS33" s="1305" t="s">
        <v>21</v>
      </c>
      <c r="WT33" s="1306"/>
      <c r="WU33" s="137">
        <f>WV5-WU32</f>
        <v>-22</v>
      </c>
      <c r="XB33" s="1305" t="s">
        <v>21</v>
      </c>
      <c r="XC33" s="1306"/>
      <c r="XD33" s="137">
        <f>XE5-XD32</f>
        <v>-22</v>
      </c>
      <c r="XK33" s="1305" t="s">
        <v>21</v>
      </c>
      <c r="XL33" s="1306"/>
      <c r="XM33" s="137">
        <f>XN5-XM32</f>
        <v>-22</v>
      </c>
      <c r="XT33" s="1305" t="s">
        <v>21</v>
      </c>
      <c r="XU33" s="1306"/>
      <c r="XV33" s="137">
        <f>XW5-XV32</f>
        <v>-22</v>
      </c>
      <c r="YC33" s="1305" t="s">
        <v>21</v>
      </c>
      <c r="YD33" s="1306"/>
      <c r="YE33" s="137">
        <f>YF5-YE32</f>
        <v>-22</v>
      </c>
      <c r="YL33" s="1305" t="s">
        <v>21</v>
      </c>
      <c r="YM33" s="1306"/>
      <c r="YN33" s="137">
        <f>YO5-YN32</f>
        <v>-22</v>
      </c>
      <c r="YU33" s="1305" t="s">
        <v>21</v>
      </c>
      <c r="YV33" s="1306"/>
      <c r="YW33" s="137">
        <f>YX5-YW32</f>
        <v>-22</v>
      </c>
      <c r="ZD33" s="1305" t="s">
        <v>21</v>
      </c>
      <c r="ZE33" s="1306"/>
      <c r="ZF33" s="137">
        <f>ZG5-ZF32</f>
        <v>-22</v>
      </c>
      <c r="ZM33" s="1305" t="s">
        <v>21</v>
      </c>
      <c r="ZN33" s="1306"/>
      <c r="ZO33" s="137">
        <f>ZP5-ZO32</f>
        <v>-22</v>
      </c>
      <c r="ZV33" s="1305" t="s">
        <v>21</v>
      </c>
      <c r="ZW33" s="1306"/>
      <c r="ZX33" s="137">
        <f>ZY5-ZX32</f>
        <v>-22</v>
      </c>
      <c r="AAE33" s="1305" t="s">
        <v>21</v>
      </c>
      <c r="AAF33" s="1306"/>
      <c r="AAG33" s="137">
        <f>AAH5-AAG32</f>
        <v>-22</v>
      </c>
      <c r="AAN33" s="1305" t="s">
        <v>21</v>
      </c>
      <c r="AAO33" s="1306"/>
      <c r="AAP33" s="137">
        <f>AAQ5-AAP32</f>
        <v>-22</v>
      </c>
      <c r="AAW33" s="1305" t="s">
        <v>21</v>
      </c>
      <c r="AAX33" s="1306"/>
      <c r="AAY33" s="137">
        <f>AAZ5-AAY32</f>
        <v>-22</v>
      </c>
      <c r="ABF33" s="1305" t="s">
        <v>21</v>
      </c>
      <c r="ABG33" s="1306"/>
      <c r="ABH33" s="137">
        <f>ABH32-ABF32</f>
        <v>22</v>
      </c>
      <c r="ABO33" s="1305" t="s">
        <v>21</v>
      </c>
      <c r="ABP33" s="1306"/>
      <c r="ABQ33" s="137">
        <f>ABR5-ABQ32</f>
        <v>-22</v>
      </c>
      <c r="ABX33" s="1305" t="s">
        <v>21</v>
      </c>
      <c r="ABY33" s="1306"/>
      <c r="ABZ33" s="137">
        <f>ACA5-ABZ32</f>
        <v>-22</v>
      </c>
      <c r="ACG33" s="1305" t="s">
        <v>21</v>
      </c>
      <c r="ACH33" s="1306"/>
      <c r="ACI33" s="137">
        <f>ACJ5-ACI32</f>
        <v>-22</v>
      </c>
      <c r="ACP33" s="1305" t="s">
        <v>21</v>
      </c>
      <c r="ACQ33" s="1306"/>
      <c r="ACR33" s="137">
        <f>ACS5-ACR32</f>
        <v>-22</v>
      </c>
      <c r="ACY33" s="1305" t="s">
        <v>21</v>
      </c>
      <c r="ACZ33" s="1306"/>
      <c r="ADA33" s="137">
        <f>ADB5-ADA32</f>
        <v>-22</v>
      </c>
      <c r="ADH33" s="1305" t="s">
        <v>21</v>
      </c>
      <c r="ADI33" s="1306"/>
      <c r="ADJ33" s="137">
        <f>ADK5-ADJ32</f>
        <v>-22</v>
      </c>
      <c r="ADQ33" s="1305" t="s">
        <v>21</v>
      </c>
      <c r="ADR33" s="1306"/>
      <c r="ADS33" s="137">
        <f>ADT5-ADS32</f>
        <v>-22</v>
      </c>
      <c r="ADZ33" s="1305" t="s">
        <v>21</v>
      </c>
      <c r="AEA33" s="1306"/>
      <c r="AEB33" s="137">
        <f>AEC5-AEB32</f>
        <v>-22</v>
      </c>
      <c r="AEI33" s="1305" t="s">
        <v>21</v>
      </c>
      <c r="AEJ33" s="1306"/>
      <c r="AEK33" s="137">
        <f>AEL5-AEK32</f>
        <v>-22</v>
      </c>
      <c r="AER33" s="1305" t="s">
        <v>21</v>
      </c>
      <c r="AES33" s="1306"/>
      <c r="AET33" s="137">
        <f>AEU5-AET32</f>
        <v>-22</v>
      </c>
      <c r="AFA33" s="1305" t="s">
        <v>21</v>
      </c>
      <c r="AFB33" s="130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/>
      <c r="S34" s="357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7"/>
      <c r="MB34" s="357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07" t="s">
        <v>4</v>
      </c>
      <c r="SB34" s="1308"/>
      <c r="SC34" s="49"/>
      <c r="SK34" s="1307" t="s">
        <v>4</v>
      </c>
      <c r="SL34" s="1308"/>
      <c r="SM34" s="49"/>
      <c r="SU34" s="1307" t="s">
        <v>4</v>
      </c>
      <c r="SV34" s="1308"/>
      <c r="SW34" s="49"/>
      <c r="TE34" s="1307" t="s">
        <v>4</v>
      </c>
      <c r="TF34" s="1308"/>
      <c r="TG34" s="49"/>
      <c r="TO34" s="1307" t="s">
        <v>4</v>
      </c>
      <c r="TP34" s="1308"/>
      <c r="TQ34" s="49"/>
      <c r="TY34" s="1307" t="s">
        <v>4</v>
      </c>
      <c r="TZ34" s="1308"/>
      <c r="UA34" s="49"/>
      <c r="UH34" s="1307" t="s">
        <v>4</v>
      </c>
      <c r="UI34" s="1308"/>
      <c r="UJ34" s="49"/>
      <c r="UQ34" s="1307" t="s">
        <v>4</v>
      </c>
      <c r="UR34" s="1308"/>
      <c r="US34" s="49"/>
      <c r="UZ34" s="1307" t="s">
        <v>4</v>
      </c>
      <c r="VA34" s="130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07" t="s">
        <v>4</v>
      </c>
      <c r="WB34" s="1308"/>
      <c r="WC34" s="49"/>
      <c r="WJ34" s="1307" t="s">
        <v>4</v>
      </c>
      <c r="WK34" s="1308"/>
      <c r="WL34" s="49"/>
      <c r="WS34" s="1307" t="s">
        <v>4</v>
      </c>
      <c r="WT34" s="1308"/>
      <c r="WU34" s="49"/>
      <c r="XB34" s="1307" t="s">
        <v>4</v>
      </c>
      <c r="XC34" s="1308"/>
      <c r="XD34" s="49"/>
      <c r="XK34" s="1307" t="s">
        <v>4</v>
      </c>
      <c r="XL34" s="1308"/>
      <c r="XM34" s="49"/>
      <c r="XT34" s="1307" t="s">
        <v>4</v>
      </c>
      <c r="XU34" s="1308"/>
      <c r="XV34" s="49"/>
      <c r="YC34" s="1307" t="s">
        <v>4</v>
      </c>
      <c r="YD34" s="1308"/>
      <c r="YE34" s="49"/>
      <c r="YL34" s="1307" t="s">
        <v>4</v>
      </c>
      <c r="YM34" s="1308"/>
      <c r="YN34" s="49"/>
      <c r="YU34" s="1307" t="s">
        <v>4</v>
      </c>
      <c r="YV34" s="1308"/>
      <c r="YW34" s="49"/>
      <c r="ZD34" s="1307" t="s">
        <v>4</v>
      </c>
      <c r="ZE34" s="1308"/>
      <c r="ZF34" s="49"/>
      <c r="ZM34" s="1307" t="s">
        <v>4</v>
      </c>
      <c r="ZN34" s="1308"/>
      <c r="ZO34" s="49"/>
      <c r="ZV34" s="1307" t="s">
        <v>4</v>
      </c>
      <c r="ZW34" s="1308"/>
      <c r="ZX34" s="49"/>
      <c r="AAE34" s="1307" t="s">
        <v>4</v>
      </c>
      <c r="AAF34" s="1308"/>
      <c r="AAG34" s="49"/>
      <c r="AAN34" s="1307" t="s">
        <v>4</v>
      </c>
      <c r="AAO34" s="1308"/>
      <c r="AAP34" s="49"/>
      <c r="AAW34" s="1307" t="s">
        <v>4</v>
      </c>
      <c r="AAX34" s="1308"/>
      <c r="AAY34" s="49"/>
      <c r="ABF34" s="1307" t="s">
        <v>4</v>
      </c>
      <c r="ABG34" s="1308"/>
      <c r="ABH34" s="49"/>
      <c r="ABO34" s="1307" t="s">
        <v>4</v>
      </c>
      <c r="ABP34" s="1308"/>
      <c r="ABQ34" s="49"/>
      <c r="ABX34" s="1307" t="s">
        <v>4</v>
      </c>
      <c r="ABY34" s="1308"/>
      <c r="ABZ34" s="49"/>
      <c r="ACG34" s="1307" t="s">
        <v>4</v>
      </c>
      <c r="ACH34" s="1308"/>
      <c r="ACI34" s="49"/>
      <c r="ACP34" s="1307" t="s">
        <v>4</v>
      </c>
      <c r="ACQ34" s="1308"/>
      <c r="ACR34" s="49"/>
      <c r="ACY34" s="1307" t="s">
        <v>4</v>
      </c>
      <c r="ACZ34" s="1308"/>
      <c r="ADA34" s="49"/>
      <c r="ADH34" s="1307" t="s">
        <v>4</v>
      </c>
      <c r="ADI34" s="1308"/>
      <c r="ADJ34" s="49"/>
      <c r="ADQ34" s="1307" t="s">
        <v>4</v>
      </c>
      <c r="ADR34" s="1308"/>
      <c r="ADS34" s="49"/>
      <c r="ADZ34" s="1307" t="s">
        <v>4</v>
      </c>
      <c r="AEA34" s="1308"/>
      <c r="AEB34" s="49"/>
      <c r="AEI34" s="1307" t="s">
        <v>4</v>
      </c>
      <c r="AEJ34" s="1308"/>
      <c r="AEK34" s="49"/>
      <c r="AER34" s="1307" t="s">
        <v>4</v>
      </c>
      <c r="AES34" s="1308"/>
      <c r="AET34" s="49"/>
      <c r="AFA34" s="1307" t="s">
        <v>4</v>
      </c>
      <c r="AFB34" s="130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7"/>
      <c r="AW35" s="74"/>
      <c r="AZ35" s="74"/>
      <c r="CP35" s="74" t="s">
        <v>41</v>
      </c>
      <c r="LV35" s="248" t="s">
        <v>4</v>
      </c>
      <c r="LW35" s="249"/>
      <c r="LX35" s="49"/>
      <c r="MA35" s="357"/>
      <c r="MB35" s="357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7"/>
      <c r="AW36" s="74"/>
      <c r="AZ36" s="74"/>
      <c r="MA36" s="357"/>
      <c r="MB36" s="357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7"/>
      <c r="AZ37" s="74"/>
      <c r="MA37" s="357"/>
      <c r="MB37" s="357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7"/>
      <c r="AZ38" s="74"/>
      <c r="MA38" s="357"/>
      <c r="MB38" s="357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7"/>
      <c r="AZ39" s="74"/>
      <c r="MA39" s="357"/>
      <c r="MB39" s="357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7"/>
      <c r="AZ40" s="74"/>
      <c r="MA40" s="357"/>
      <c r="MB40" s="357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7"/>
      <c r="AZ41" s="74"/>
      <c r="KI41" s="74">
        <v>0</v>
      </c>
      <c r="MA41" s="357"/>
      <c r="MB41" s="357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7"/>
      <c r="AZ42" s="74"/>
      <c r="MA42" s="357"/>
      <c r="MB42" s="357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7"/>
      <c r="AZ43" s="74"/>
      <c r="MA43" s="357"/>
      <c r="MB43" s="357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7"/>
      <c r="MB44" s="357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17"/>
      <c r="B6" s="1336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17"/>
      <c r="B7" s="1337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5">
        <f>E5+E6+E7-F9+E4</f>
        <v>0</v>
      </c>
      <c r="J9" s="414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6">
        <f>I9-F10</f>
        <v>0</v>
      </c>
      <c r="J10" s="415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6">
        <f t="shared" ref="I11:I39" si="5">I10-F11</f>
        <v>0</v>
      </c>
      <c r="J11" s="415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6">
        <f t="shared" si="5"/>
        <v>0</v>
      </c>
      <c r="J12" s="415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6">
        <f t="shared" si="5"/>
        <v>0</v>
      </c>
      <c r="J13" s="415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6">
        <f t="shared" si="5"/>
        <v>0</v>
      </c>
      <c r="J14" s="415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6">
        <f t="shared" si="5"/>
        <v>0</v>
      </c>
      <c r="J15" s="415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6">
        <f t="shared" si="5"/>
        <v>0</v>
      </c>
      <c r="J16" s="415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6">
        <f t="shared" si="5"/>
        <v>0</v>
      </c>
      <c r="J17" s="415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6">
        <f t="shared" si="5"/>
        <v>0</v>
      </c>
      <c r="J18" s="415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6">
        <f t="shared" si="5"/>
        <v>0</v>
      </c>
      <c r="J19" s="415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6">
        <f t="shared" si="5"/>
        <v>0</v>
      </c>
      <c r="J20" s="415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6">
        <f t="shared" si="5"/>
        <v>0</v>
      </c>
      <c r="J21" s="415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6">
        <f t="shared" si="5"/>
        <v>0</v>
      </c>
      <c r="J22" s="415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6">
        <f t="shared" si="5"/>
        <v>0</v>
      </c>
      <c r="J23" s="415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6">
        <f t="shared" si="5"/>
        <v>0</v>
      </c>
      <c r="J24" s="415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6">
        <f t="shared" si="5"/>
        <v>0</v>
      </c>
      <c r="J25" s="415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6">
        <f t="shared" si="5"/>
        <v>0</v>
      </c>
      <c r="J26" s="415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6">
        <f t="shared" si="5"/>
        <v>0</v>
      </c>
      <c r="J27" s="415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6">
        <f t="shared" si="5"/>
        <v>0</v>
      </c>
      <c r="J28" s="415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6">
        <f t="shared" si="5"/>
        <v>0</v>
      </c>
      <c r="J29" s="415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6">
        <f t="shared" si="5"/>
        <v>0</v>
      </c>
      <c r="J30" s="415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6">
        <f t="shared" si="5"/>
        <v>0</v>
      </c>
      <c r="J31" s="415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6">
        <f t="shared" si="5"/>
        <v>0</v>
      </c>
      <c r="J32" s="415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6">
        <f t="shared" si="5"/>
        <v>0</v>
      </c>
      <c r="J33" s="415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6">
        <f t="shared" si="5"/>
        <v>0</v>
      </c>
      <c r="J34" s="415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6">
        <f t="shared" si="5"/>
        <v>0</v>
      </c>
      <c r="J35" s="415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6">
        <f t="shared" si="5"/>
        <v>0</v>
      </c>
      <c r="J36" s="415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6">
        <f t="shared" si="5"/>
        <v>0</v>
      </c>
      <c r="J37" s="415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6">
        <f t="shared" si="5"/>
        <v>0</v>
      </c>
      <c r="J38" s="415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6">
        <f t="shared" si="5"/>
        <v>0</v>
      </c>
      <c r="J39" s="415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2"/>
      <c r="J40" s="413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05" t="s">
        <v>21</v>
      </c>
      <c r="E43" s="1306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7"/>
      <c r="B5" s="1338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7"/>
      <c r="B6" s="133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7">
        <f>I8-F9</f>
        <v>0</v>
      </c>
      <c r="J9" s="408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9">
        <f t="shared" ref="I10:I27" si="3">I9-F10</f>
        <v>0</v>
      </c>
      <c r="J10" s="408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9">
        <f t="shared" si="3"/>
        <v>0</v>
      </c>
      <c r="J11" s="408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9">
        <f t="shared" si="3"/>
        <v>0</v>
      </c>
      <c r="J12" s="408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40">
        <f t="shared" si="3"/>
        <v>0</v>
      </c>
      <c r="J13" s="408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40">
        <f t="shared" si="3"/>
        <v>0</v>
      </c>
      <c r="J14" s="408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40">
        <f t="shared" si="3"/>
        <v>0</v>
      </c>
      <c r="J15" s="408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40">
        <f t="shared" si="3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40">
        <f t="shared" si="3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40">
        <f t="shared" si="3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40">
        <f t="shared" si="3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40">
        <f t="shared" si="3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40">
        <f t="shared" si="3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40">
        <f t="shared" si="3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40">
        <f t="shared" si="3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40">
        <f t="shared" si="3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40">
        <f t="shared" si="3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40">
        <f t="shared" si="3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40">
        <f t="shared" si="3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05" t="s">
        <v>21</v>
      </c>
      <c r="E31" s="130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5" ht="16.5" thickBot="1" x14ac:dyDescent="0.3">
      <c r="K2" s="39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40" t="s">
        <v>73</v>
      </c>
      <c r="C4" s="124"/>
      <c r="D4" s="130"/>
      <c r="E4" s="172"/>
      <c r="F4" s="133"/>
      <c r="G4" s="38"/>
    </row>
    <row r="5" spans="1:15" ht="15.75" x14ac:dyDescent="0.25">
      <c r="A5" s="1317"/>
      <c r="B5" s="133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7">
        <f>E5+E6-F8+E4</f>
        <v>0</v>
      </c>
      <c r="J8" s="408">
        <f>H8*F8</f>
        <v>0</v>
      </c>
    </row>
    <row r="9" spans="1:15" x14ac:dyDescent="0.25">
      <c r="B9" s="174"/>
      <c r="C9" s="15"/>
      <c r="D9" s="68">
        <v>0</v>
      </c>
      <c r="E9" s="130"/>
      <c r="F9" s="1162">
        <f t="shared" si="0"/>
        <v>0</v>
      </c>
      <c r="G9" s="975"/>
      <c r="H9" s="997"/>
      <c r="I9" s="1178">
        <f>I8-F9</f>
        <v>0</v>
      </c>
      <c r="J9" s="117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62">
        <f t="shared" si="0"/>
        <v>0</v>
      </c>
      <c r="G10" s="975"/>
      <c r="H10" s="997"/>
      <c r="I10" s="1178">
        <f t="shared" ref="I10:I27" si="2">I9-F10</f>
        <v>0</v>
      </c>
      <c r="J10" s="1179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62">
        <f t="shared" si="0"/>
        <v>0</v>
      </c>
      <c r="G11" s="975"/>
      <c r="H11" s="997"/>
      <c r="I11" s="1178">
        <f t="shared" si="2"/>
        <v>0</v>
      </c>
      <c r="J11" s="1179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62">
        <f t="shared" si="0"/>
        <v>0</v>
      </c>
      <c r="G12" s="975"/>
      <c r="H12" s="997"/>
      <c r="I12" s="1178">
        <f t="shared" si="2"/>
        <v>0</v>
      </c>
      <c r="J12" s="1179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62">
        <f t="shared" si="0"/>
        <v>0</v>
      </c>
      <c r="G13" s="975"/>
      <c r="H13" s="997"/>
      <c r="I13" s="1180">
        <f t="shared" si="2"/>
        <v>0</v>
      </c>
      <c r="J13" s="1179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62">
        <f t="shared" si="0"/>
        <v>0</v>
      </c>
      <c r="G14" s="975"/>
      <c r="H14" s="997"/>
      <c r="I14" s="1180">
        <f t="shared" si="2"/>
        <v>0</v>
      </c>
      <c r="J14" s="117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62">
        <f t="shared" si="0"/>
        <v>0</v>
      </c>
      <c r="G15" s="975"/>
      <c r="H15" s="997"/>
      <c r="I15" s="1180">
        <f t="shared" si="2"/>
        <v>0</v>
      </c>
      <c r="J15" s="117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9">
        <f t="shared" si="2"/>
        <v>0</v>
      </c>
      <c r="J16" s="40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9">
        <f t="shared" si="2"/>
        <v>0</v>
      </c>
      <c r="J17" s="40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9">
        <f t="shared" si="2"/>
        <v>0</v>
      </c>
      <c r="J18" s="40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9">
        <f t="shared" si="2"/>
        <v>0</v>
      </c>
      <c r="J19" s="40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9">
        <f t="shared" si="2"/>
        <v>0</v>
      </c>
      <c r="J20" s="40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9">
        <f t="shared" si="2"/>
        <v>0</v>
      </c>
      <c r="J21" s="40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9">
        <f t="shared" si="2"/>
        <v>0</v>
      </c>
      <c r="J22" s="40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9">
        <f t="shared" si="2"/>
        <v>0</v>
      </c>
      <c r="J23" s="40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9">
        <f t="shared" si="2"/>
        <v>0</v>
      </c>
      <c r="J24" s="40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9">
        <f t="shared" si="2"/>
        <v>0</v>
      </c>
      <c r="J25" s="40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9">
        <f t="shared" si="2"/>
        <v>0</v>
      </c>
      <c r="J26" s="40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7">
        <f t="shared" si="2"/>
        <v>0</v>
      </c>
      <c r="J27" s="40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0"/>
      <c r="J28" s="41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05" t="s">
        <v>21</v>
      </c>
      <c r="E31" s="130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7"/>
    <col min="10" max="10" width="17.5703125" customWidth="1"/>
  </cols>
  <sheetData>
    <row r="1" spans="1:11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1" ht="16.5" thickBot="1" x14ac:dyDescent="0.3">
      <c r="K2" s="39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4">
        <f>E5+E6-F8+E4</f>
        <v>0</v>
      </c>
      <c r="J8" s="40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0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4">
        <f t="shared" ref="I10:I27" si="4">I9-F10</f>
        <v>0</v>
      </c>
      <c r="J10" s="40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4">
        <f t="shared" si="4"/>
        <v>0</v>
      </c>
      <c r="J11" s="40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4">
        <f t="shared" si="4"/>
        <v>0</v>
      </c>
      <c r="J12" s="40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4">
        <f t="shared" si="4"/>
        <v>0</v>
      </c>
      <c r="J13" s="40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4">
        <f t="shared" si="4"/>
        <v>0</v>
      </c>
      <c r="J14" s="40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4">
        <f t="shared" si="4"/>
        <v>0</v>
      </c>
      <c r="J15" s="40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4">
        <f t="shared" si="4"/>
        <v>0</v>
      </c>
      <c r="J16" s="40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4">
        <f t="shared" si="4"/>
        <v>0</v>
      </c>
      <c r="J17" s="40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4">
        <f t="shared" si="4"/>
        <v>0</v>
      </c>
      <c r="J18" s="40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4">
        <f t="shared" si="4"/>
        <v>0</v>
      </c>
      <c r="J19" s="40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4">
        <f t="shared" si="4"/>
        <v>0</v>
      </c>
      <c r="J20" s="40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4">
        <f t="shared" si="4"/>
        <v>0</v>
      </c>
      <c r="J21" s="40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4">
        <f t="shared" si="4"/>
        <v>0</v>
      </c>
      <c r="J22" s="40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4">
        <f t="shared" si="4"/>
        <v>0</v>
      </c>
      <c r="J23" s="40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4">
        <f t="shared" si="4"/>
        <v>0</v>
      </c>
      <c r="J24" s="40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4">
        <f t="shared" si="4"/>
        <v>0</v>
      </c>
      <c r="J25" s="40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4">
        <f t="shared" si="4"/>
        <v>0</v>
      </c>
      <c r="J26" s="40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4">
        <f t="shared" si="4"/>
        <v>0</v>
      </c>
      <c r="J27" s="40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5"/>
      <c r="J28" s="41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05" t="s">
        <v>21</v>
      </c>
      <c r="E31" s="130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17" t="s">
        <v>102</v>
      </c>
      <c r="B5" s="1336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17"/>
      <c r="B6" s="1337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5">
        <f>E4+E5+E6-F8</f>
        <v>0</v>
      </c>
      <c r="J8" s="414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6">
        <f>I8-F9</f>
        <v>0</v>
      </c>
      <c r="J9" s="415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6">
        <f t="shared" ref="I10:I38" si="3">I9-F10</f>
        <v>0</v>
      </c>
      <c r="J10" s="415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6">
        <f t="shared" si="3"/>
        <v>0</v>
      </c>
      <c r="J11" s="415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6">
        <f t="shared" si="3"/>
        <v>0</v>
      </c>
      <c r="J12" s="415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6">
        <f t="shared" si="3"/>
        <v>0</v>
      </c>
      <c r="J13" s="415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6">
        <f t="shared" si="3"/>
        <v>0</v>
      </c>
      <c r="J14" s="415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6">
        <f t="shared" si="3"/>
        <v>0</v>
      </c>
      <c r="J15" s="415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6">
        <f t="shared" si="3"/>
        <v>0</v>
      </c>
      <c r="J16" s="415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6">
        <f t="shared" si="3"/>
        <v>0</v>
      </c>
      <c r="J17" s="415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6">
        <f t="shared" si="3"/>
        <v>0</v>
      </c>
      <c r="J18" s="415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6">
        <f t="shared" si="3"/>
        <v>0</v>
      </c>
      <c r="J19" s="415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6">
        <f t="shared" si="3"/>
        <v>0</v>
      </c>
      <c r="J20" s="415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6">
        <f t="shared" si="3"/>
        <v>0</v>
      </c>
      <c r="J21" s="415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6">
        <f t="shared" si="3"/>
        <v>0</v>
      </c>
      <c r="J22" s="415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6">
        <f t="shared" si="3"/>
        <v>0</v>
      </c>
      <c r="J23" s="415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6">
        <f t="shared" si="3"/>
        <v>0</v>
      </c>
      <c r="J24" s="415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6">
        <f t="shared" si="3"/>
        <v>0</v>
      </c>
      <c r="J25" s="415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6">
        <f t="shared" si="3"/>
        <v>0</v>
      </c>
      <c r="J26" s="415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6">
        <f t="shared" si="3"/>
        <v>0</v>
      </c>
      <c r="J27" s="415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6">
        <f t="shared" si="3"/>
        <v>0</v>
      </c>
      <c r="J28" s="415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6">
        <f t="shared" si="3"/>
        <v>0</v>
      </c>
      <c r="J29" s="415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6">
        <f t="shared" si="3"/>
        <v>0</v>
      </c>
      <c r="J30" s="415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6">
        <f t="shared" si="3"/>
        <v>0</v>
      </c>
      <c r="J31" s="415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6">
        <f t="shared" si="3"/>
        <v>0</v>
      </c>
      <c r="J32" s="415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6">
        <f t="shared" si="3"/>
        <v>0</v>
      </c>
      <c r="J33" s="415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6">
        <f t="shared" si="3"/>
        <v>0</v>
      </c>
      <c r="J34" s="415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6">
        <f t="shared" si="3"/>
        <v>0</v>
      </c>
      <c r="J35" s="415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6">
        <f t="shared" si="3"/>
        <v>0</v>
      </c>
      <c r="J36" s="415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6">
        <f t="shared" si="3"/>
        <v>0</v>
      </c>
      <c r="J37" s="415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6">
        <f t="shared" si="3"/>
        <v>0</v>
      </c>
      <c r="J38" s="415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2"/>
      <c r="J39" s="413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05" t="s">
        <v>21</v>
      </c>
      <c r="E42" s="1306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3" activePane="bottomLeft" state="frozen"/>
      <selection pane="bottomLeft" activeCell="E79" sqref="E78:E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1" t="s">
        <v>385</v>
      </c>
      <c r="B1" s="1341"/>
      <c r="C1" s="1341"/>
      <c r="D1" s="1341"/>
      <c r="E1" s="1341"/>
      <c r="F1" s="1341"/>
      <c r="G1" s="1341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636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16" t="s">
        <v>94</v>
      </c>
      <c r="B5" s="1342" t="s">
        <v>114</v>
      </c>
      <c r="C5" s="356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0"/>
    </row>
    <row r="6" spans="1:10" x14ac:dyDescent="0.25">
      <c r="A6" s="1316"/>
      <c r="B6" s="1342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4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109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111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118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4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120</v>
      </c>
      <c r="H13" s="70">
        <v>48</v>
      </c>
      <c r="I13" s="686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6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4">
        <f t="shared" si="3"/>
        <v>80</v>
      </c>
      <c r="E15" s="731">
        <v>45059</v>
      </c>
      <c r="F15" s="600">
        <f t="shared" si="0"/>
        <v>80</v>
      </c>
      <c r="G15" s="513" t="s">
        <v>121</v>
      </c>
      <c r="H15" s="352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4">
        <f t="shared" si="3"/>
        <v>100</v>
      </c>
      <c r="E16" s="731">
        <v>45059</v>
      </c>
      <c r="F16" s="600">
        <f t="shared" si="0"/>
        <v>100</v>
      </c>
      <c r="G16" s="513" t="s">
        <v>122</v>
      </c>
      <c r="H16" s="352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4">
        <f t="shared" si="3"/>
        <v>80</v>
      </c>
      <c r="E17" s="731">
        <v>45066</v>
      </c>
      <c r="F17" s="600">
        <f t="shared" si="0"/>
        <v>80</v>
      </c>
      <c r="G17" s="513" t="s">
        <v>124</v>
      </c>
      <c r="H17" s="352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4">
        <f t="shared" si="3"/>
        <v>100</v>
      </c>
      <c r="E18" s="731">
        <v>45068</v>
      </c>
      <c r="F18" s="600">
        <f t="shared" si="0"/>
        <v>100</v>
      </c>
      <c r="G18" s="513" t="s">
        <v>125</v>
      </c>
      <c r="H18" s="352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4">
        <f t="shared" si="2"/>
        <v>404</v>
      </c>
      <c r="C19" s="15">
        <v>8</v>
      </c>
      <c r="D19" s="634">
        <f t="shared" si="3"/>
        <v>80</v>
      </c>
      <c r="E19" s="731">
        <v>45082</v>
      </c>
      <c r="F19" s="600">
        <f t="shared" si="0"/>
        <v>80</v>
      </c>
      <c r="G19" s="513" t="s">
        <v>128</v>
      </c>
      <c r="H19" s="352">
        <v>48</v>
      </c>
      <c r="I19" s="686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4">
        <f t="shared" si="3"/>
        <v>0</v>
      </c>
      <c r="E20" s="731"/>
      <c r="F20" s="600">
        <f t="shared" si="0"/>
        <v>0</v>
      </c>
      <c r="G20" s="513"/>
      <c r="H20" s="352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4">
        <f t="shared" si="3"/>
        <v>50</v>
      </c>
      <c r="E21" s="696">
        <v>45084</v>
      </c>
      <c r="F21" s="602">
        <f t="shared" si="0"/>
        <v>50</v>
      </c>
      <c r="G21" s="314" t="s">
        <v>131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4">
        <f t="shared" si="3"/>
        <v>50</v>
      </c>
      <c r="E22" s="696">
        <v>45087</v>
      </c>
      <c r="F22" s="602">
        <f t="shared" si="0"/>
        <v>50</v>
      </c>
      <c r="G22" s="314" t="s">
        <v>132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4">
        <f t="shared" si="3"/>
        <v>20</v>
      </c>
      <c r="E23" s="696">
        <v>45087</v>
      </c>
      <c r="F23" s="602">
        <f t="shared" si="0"/>
        <v>20</v>
      </c>
      <c r="G23" s="314" t="s">
        <v>134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4">
        <f t="shared" si="3"/>
        <v>60</v>
      </c>
      <c r="E24" s="696">
        <v>45089</v>
      </c>
      <c r="F24" s="602">
        <f t="shared" si="0"/>
        <v>60</v>
      </c>
      <c r="G24" s="314" t="s">
        <v>133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4">
        <f t="shared" si="3"/>
        <v>40</v>
      </c>
      <c r="E25" s="696">
        <v>45094</v>
      </c>
      <c r="F25" s="602">
        <f t="shared" si="0"/>
        <v>40</v>
      </c>
      <c r="G25" s="314" t="s">
        <v>135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4">
        <f t="shared" si="3"/>
        <v>300</v>
      </c>
      <c r="E26" s="696">
        <v>45098</v>
      </c>
      <c r="F26" s="602">
        <f t="shared" si="0"/>
        <v>300</v>
      </c>
      <c r="G26" s="314" t="s">
        <v>136</v>
      </c>
      <c r="H26" s="755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4">
        <f t="shared" si="3"/>
        <v>40</v>
      </c>
      <c r="E27" s="696">
        <v>45099</v>
      </c>
      <c r="F27" s="602">
        <f t="shared" si="0"/>
        <v>40</v>
      </c>
      <c r="G27" s="314" t="s">
        <v>137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4">
        <f t="shared" si="3"/>
        <v>10</v>
      </c>
      <c r="E28" s="696">
        <v>45100</v>
      </c>
      <c r="F28" s="602">
        <f t="shared" si="0"/>
        <v>10</v>
      </c>
      <c r="G28" s="314" t="s">
        <v>138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4">
        <f t="shared" si="3"/>
        <v>600</v>
      </c>
      <c r="E29" s="696">
        <v>45104</v>
      </c>
      <c r="F29" s="602">
        <f t="shared" si="0"/>
        <v>600</v>
      </c>
      <c r="G29" s="314" t="s">
        <v>140</v>
      </c>
      <c r="H29" s="755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4">
        <f t="shared" si="3"/>
        <v>40</v>
      </c>
      <c r="E30" s="696">
        <v>45105</v>
      </c>
      <c r="F30" s="602">
        <f t="shared" si="0"/>
        <v>40</v>
      </c>
      <c r="G30" s="314" t="s">
        <v>141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4">
        <f t="shared" si="2"/>
        <v>278</v>
      </c>
      <c r="C31" s="15">
        <v>5</v>
      </c>
      <c r="D31" s="474">
        <f t="shared" si="3"/>
        <v>50</v>
      </c>
      <c r="E31" s="696">
        <v>45108</v>
      </c>
      <c r="F31" s="602">
        <f t="shared" si="0"/>
        <v>50</v>
      </c>
      <c r="G31" s="314" t="s">
        <v>142</v>
      </c>
      <c r="H31" s="315">
        <v>48</v>
      </c>
      <c r="I31" s="686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4">
        <f t="shared" si="3"/>
        <v>0</v>
      </c>
      <c r="E32" s="696"/>
      <c r="F32" s="602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65">
        <f t="shared" si="3"/>
        <v>50</v>
      </c>
      <c r="E33" s="766">
        <v>45110</v>
      </c>
      <c r="F33" s="767">
        <f t="shared" si="0"/>
        <v>50</v>
      </c>
      <c r="G33" s="768" t="s">
        <v>147</v>
      </c>
      <c r="H33" s="76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65">
        <f t="shared" si="3"/>
        <v>30</v>
      </c>
      <c r="E34" s="766">
        <v>45113</v>
      </c>
      <c r="F34" s="767">
        <f t="shared" si="0"/>
        <v>30</v>
      </c>
      <c r="G34" s="768" t="s">
        <v>148</v>
      </c>
      <c r="H34" s="76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65">
        <f t="shared" si="3"/>
        <v>80</v>
      </c>
      <c r="E35" s="766">
        <v>45117</v>
      </c>
      <c r="F35" s="767">
        <f t="shared" si="0"/>
        <v>80</v>
      </c>
      <c r="G35" s="768" t="s">
        <v>150</v>
      </c>
      <c r="H35" s="76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65">
        <f t="shared" si="3"/>
        <v>50</v>
      </c>
      <c r="E36" s="766">
        <v>45118</v>
      </c>
      <c r="F36" s="767">
        <f t="shared" si="0"/>
        <v>50</v>
      </c>
      <c r="G36" s="768" t="s">
        <v>151</v>
      </c>
      <c r="H36" s="76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65">
        <f t="shared" si="3"/>
        <v>10</v>
      </c>
      <c r="E37" s="766">
        <v>45119</v>
      </c>
      <c r="F37" s="767">
        <f t="shared" si="0"/>
        <v>10</v>
      </c>
      <c r="G37" s="768" t="s">
        <v>152</v>
      </c>
      <c r="H37" s="76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65">
        <f t="shared" si="3"/>
        <v>20</v>
      </c>
      <c r="E38" s="770">
        <v>45121</v>
      </c>
      <c r="F38" s="767">
        <f t="shared" si="0"/>
        <v>20</v>
      </c>
      <c r="G38" s="768" t="s">
        <v>153</v>
      </c>
      <c r="H38" s="76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65">
        <f t="shared" si="3"/>
        <v>100</v>
      </c>
      <c r="E39" s="770">
        <v>45122</v>
      </c>
      <c r="F39" s="767">
        <f t="shared" si="0"/>
        <v>100</v>
      </c>
      <c r="G39" s="768" t="s">
        <v>154</v>
      </c>
      <c r="H39" s="76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65">
        <f t="shared" si="3"/>
        <v>50</v>
      </c>
      <c r="E40" s="770">
        <v>45122</v>
      </c>
      <c r="F40" s="767">
        <f t="shared" si="0"/>
        <v>50</v>
      </c>
      <c r="G40" s="768" t="s">
        <v>155</v>
      </c>
      <c r="H40" s="76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65">
        <f t="shared" si="3"/>
        <v>80</v>
      </c>
      <c r="E41" s="770">
        <v>45125</v>
      </c>
      <c r="F41" s="767">
        <f t="shared" si="0"/>
        <v>80</v>
      </c>
      <c r="G41" s="768" t="s">
        <v>156</v>
      </c>
      <c r="H41" s="76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65">
        <f t="shared" si="3"/>
        <v>500</v>
      </c>
      <c r="E42" s="770">
        <v>45125</v>
      </c>
      <c r="F42" s="767">
        <f t="shared" si="0"/>
        <v>500</v>
      </c>
      <c r="G42" s="768" t="s">
        <v>157</v>
      </c>
      <c r="H42" s="76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65">
        <f t="shared" si="3"/>
        <v>60</v>
      </c>
      <c r="E43" s="770">
        <v>45128</v>
      </c>
      <c r="F43" s="767">
        <f t="shared" si="0"/>
        <v>60</v>
      </c>
      <c r="G43" s="768" t="s">
        <v>158</v>
      </c>
      <c r="H43" s="769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65">
        <f t="shared" si="3"/>
        <v>30</v>
      </c>
      <c r="E44" s="770">
        <v>45129</v>
      </c>
      <c r="F44" s="767">
        <f t="shared" si="0"/>
        <v>30</v>
      </c>
      <c r="G44" s="768" t="s">
        <v>159</v>
      </c>
      <c r="H44" s="76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65">
        <f t="shared" si="3"/>
        <v>60</v>
      </c>
      <c r="E45" s="770">
        <v>45129</v>
      </c>
      <c r="F45" s="767">
        <f t="shared" si="0"/>
        <v>60</v>
      </c>
      <c r="G45" s="768" t="s">
        <v>160</v>
      </c>
      <c r="H45" s="76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65">
        <f t="shared" si="3"/>
        <v>10</v>
      </c>
      <c r="E46" s="770">
        <v>45129</v>
      </c>
      <c r="F46" s="767">
        <f t="shared" si="0"/>
        <v>10</v>
      </c>
      <c r="G46" s="768" t="s">
        <v>161</v>
      </c>
      <c r="H46" s="76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65">
        <f t="shared" si="3"/>
        <v>60</v>
      </c>
      <c r="E47" s="770">
        <v>45131</v>
      </c>
      <c r="F47" s="767">
        <f t="shared" si="0"/>
        <v>60</v>
      </c>
      <c r="G47" s="768" t="s">
        <v>162</v>
      </c>
      <c r="H47" s="76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65">
        <f t="shared" si="3"/>
        <v>80</v>
      </c>
      <c r="E48" s="770">
        <v>45134</v>
      </c>
      <c r="F48" s="767">
        <f t="shared" si="0"/>
        <v>80</v>
      </c>
      <c r="G48" s="768" t="s">
        <v>166</v>
      </c>
      <c r="H48" s="76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65">
        <f t="shared" si="3"/>
        <v>40</v>
      </c>
      <c r="E49" s="770">
        <v>45136</v>
      </c>
      <c r="F49" s="767">
        <f t="shared" si="0"/>
        <v>40</v>
      </c>
      <c r="G49" s="768" t="s">
        <v>170</v>
      </c>
      <c r="H49" s="76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65">
        <f t="shared" si="3"/>
        <v>10</v>
      </c>
      <c r="E50" s="770">
        <v>45136</v>
      </c>
      <c r="F50" s="767">
        <f t="shared" si="0"/>
        <v>10</v>
      </c>
      <c r="G50" s="768" t="s">
        <v>171</v>
      </c>
      <c r="H50" s="76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4">
        <f t="shared" si="2"/>
        <v>146</v>
      </c>
      <c r="C51" s="15"/>
      <c r="D51" s="765">
        <f t="shared" si="3"/>
        <v>0</v>
      </c>
      <c r="E51" s="770"/>
      <c r="F51" s="767">
        <f t="shared" si="0"/>
        <v>0</v>
      </c>
      <c r="G51" s="768"/>
      <c r="H51" s="769"/>
      <c r="I51" s="686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812">
        <f t="shared" si="3"/>
        <v>10</v>
      </c>
      <c r="E52" s="813">
        <v>45138</v>
      </c>
      <c r="F52" s="814">
        <f t="shared" si="0"/>
        <v>10</v>
      </c>
      <c r="G52" s="815" t="s">
        <v>182</v>
      </c>
      <c r="H52" s="771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812">
        <f t="shared" si="3"/>
        <v>100</v>
      </c>
      <c r="E53" s="813">
        <v>45139</v>
      </c>
      <c r="F53" s="814">
        <f t="shared" si="0"/>
        <v>100</v>
      </c>
      <c r="G53" s="815" t="s">
        <v>183</v>
      </c>
      <c r="H53" s="771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812">
        <f t="shared" si="3"/>
        <v>100</v>
      </c>
      <c r="E54" s="813">
        <v>45141</v>
      </c>
      <c r="F54" s="814">
        <f t="shared" si="0"/>
        <v>100</v>
      </c>
      <c r="G54" s="815" t="s">
        <v>184</v>
      </c>
      <c r="H54" s="771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812">
        <f t="shared" si="3"/>
        <v>60</v>
      </c>
      <c r="E55" s="813">
        <v>45142</v>
      </c>
      <c r="F55" s="814">
        <f t="shared" si="0"/>
        <v>60</v>
      </c>
      <c r="G55" s="815" t="s">
        <v>186</v>
      </c>
      <c r="H55" s="771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812">
        <f t="shared" si="3"/>
        <v>60</v>
      </c>
      <c r="E56" s="813">
        <v>45143</v>
      </c>
      <c r="F56" s="814">
        <f t="shared" si="0"/>
        <v>60</v>
      </c>
      <c r="G56" s="815" t="s">
        <v>187</v>
      </c>
      <c r="H56" s="771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812">
        <f t="shared" si="3"/>
        <v>60</v>
      </c>
      <c r="E57" s="813">
        <v>45145</v>
      </c>
      <c r="F57" s="814">
        <f t="shared" si="0"/>
        <v>60</v>
      </c>
      <c r="G57" s="815" t="s">
        <v>185</v>
      </c>
      <c r="H57" s="771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812">
        <f t="shared" si="3"/>
        <v>80</v>
      </c>
      <c r="E58" s="813">
        <v>45146</v>
      </c>
      <c r="F58" s="814">
        <f t="shared" si="0"/>
        <v>80</v>
      </c>
      <c r="G58" s="815" t="s">
        <v>189</v>
      </c>
      <c r="H58" s="771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812">
        <f t="shared" si="3"/>
        <v>100</v>
      </c>
      <c r="E59" s="813">
        <v>45151</v>
      </c>
      <c r="F59" s="814">
        <f t="shared" si="0"/>
        <v>100</v>
      </c>
      <c r="G59" s="815" t="s">
        <v>193</v>
      </c>
      <c r="H59" s="771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812">
        <f t="shared" si="3"/>
        <v>80</v>
      </c>
      <c r="E60" s="813">
        <v>45152</v>
      </c>
      <c r="F60" s="814">
        <f t="shared" si="0"/>
        <v>80</v>
      </c>
      <c r="G60" s="815" t="s">
        <v>195</v>
      </c>
      <c r="H60" s="771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812">
        <f t="shared" si="3"/>
        <v>50</v>
      </c>
      <c r="E61" s="813">
        <v>45155</v>
      </c>
      <c r="F61" s="814">
        <f t="shared" si="0"/>
        <v>50</v>
      </c>
      <c r="G61" s="815" t="s">
        <v>201</v>
      </c>
      <c r="H61" s="771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812">
        <f t="shared" si="3"/>
        <v>60</v>
      </c>
      <c r="E62" s="813">
        <v>45156</v>
      </c>
      <c r="F62" s="814">
        <f t="shared" si="0"/>
        <v>60</v>
      </c>
      <c r="G62" s="815" t="s">
        <v>202</v>
      </c>
      <c r="H62" s="771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812">
        <f t="shared" si="3"/>
        <v>80</v>
      </c>
      <c r="E63" s="813">
        <v>45157</v>
      </c>
      <c r="F63" s="814">
        <f t="shared" si="0"/>
        <v>80</v>
      </c>
      <c r="G63" s="815" t="s">
        <v>203</v>
      </c>
      <c r="H63" s="771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812">
        <f t="shared" si="3"/>
        <v>50</v>
      </c>
      <c r="E64" s="813">
        <v>45160</v>
      </c>
      <c r="F64" s="814">
        <f t="shared" si="0"/>
        <v>50</v>
      </c>
      <c r="G64" s="815" t="s">
        <v>208</v>
      </c>
      <c r="H64" s="771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812">
        <f t="shared" si="3"/>
        <v>60</v>
      </c>
      <c r="E65" s="813">
        <v>45163</v>
      </c>
      <c r="F65" s="814">
        <f t="shared" si="0"/>
        <v>60</v>
      </c>
      <c r="G65" s="815" t="s">
        <v>210</v>
      </c>
      <c r="H65" s="771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812">
        <f t="shared" si="3"/>
        <v>80</v>
      </c>
      <c r="E66" s="813">
        <v>45166</v>
      </c>
      <c r="F66" s="814">
        <f t="shared" si="0"/>
        <v>80</v>
      </c>
      <c r="G66" s="815" t="s">
        <v>214</v>
      </c>
      <c r="H66" s="771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812">
        <f t="shared" si="3"/>
        <v>40</v>
      </c>
      <c r="E67" s="813">
        <v>45171</v>
      </c>
      <c r="F67" s="814">
        <f t="shared" si="0"/>
        <v>40</v>
      </c>
      <c r="G67" s="815" t="s">
        <v>220</v>
      </c>
      <c r="H67" s="771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4">
        <f t="shared" si="2"/>
        <v>39</v>
      </c>
      <c r="C68" s="15"/>
      <c r="D68" s="812">
        <f t="shared" si="3"/>
        <v>0</v>
      </c>
      <c r="E68" s="813"/>
      <c r="F68" s="814">
        <f t="shared" si="0"/>
        <v>0</v>
      </c>
      <c r="G68" s="815"/>
      <c r="H68" s="771"/>
      <c r="I68" s="686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69">
        <f t="shared" si="3"/>
        <v>60</v>
      </c>
      <c r="E69" s="870">
        <v>45173</v>
      </c>
      <c r="F69" s="871">
        <f t="shared" si="0"/>
        <v>60</v>
      </c>
      <c r="G69" s="872" t="s">
        <v>247</v>
      </c>
      <c r="H69" s="873">
        <v>48</v>
      </c>
      <c r="I69" s="801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69">
        <f t="shared" si="3"/>
        <v>50</v>
      </c>
      <c r="E70" s="870">
        <v>45174</v>
      </c>
      <c r="F70" s="871">
        <f t="shared" si="0"/>
        <v>50</v>
      </c>
      <c r="G70" s="872" t="s">
        <v>245</v>
      </c>
      <c r="H70" s="873">
        <v>48</v>
      </c>
      <c r="I70" s="801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69">
        <f t="shared" si="3"/>
        <v>100</v>
      </c>
      <c r="E71" s="870">
        <v>45178</v>
      </c>
      <c r="F71" s="871">
        <f t="shared" si="0"/>
        <v>100</v>
      </c>
      <c r="G71" s="872" t="s">
        <v>276</v>
      </c>
      <c r="H71" s="873">
        <v>48</v>
      </c>
      <c r="I71" s="801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69">
        <f t="shared" si="3"/>
        <v>50</v>
      </c>
      <c r="E72" s="870">
        <v>45180</v>
      </c>
      <c r="F72" s="871">
        <f t="shared" si="0"/>
        <v>50</v>
      </c>
      <c r="G72" s="872" t="s">
        <v>285</v>
      </c>
      <c r="H72" s="873">
        <v>48</v>
      </c>
      <c r="I72" s="801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69">
        <f t="shared" si="3"/>
        <v>100</v>
      </c>
      <c r="E73" s="870">
        <v>45182</v>
      </c>
      <c r="F73" s="871">
        <f t="shared" si="0"/>
        <v>100</v>
      </c>
      <c r="G73" s="872" t="s">
        <v>300</v>
      </c>
      <c r="H73" s="873">
        <v>48</v>
      </c>
      <c r="I73" s="801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69">
        <f t="shared" si="3"/>
        <v>20</v>
      </c>
      <c r="E74" s="870">
        <v>45187</v>
      </c>
      <c r="F74" s="871">
        <f t="shared" si="0"/>
        <v>20</v>
      </c>
      <c r="G74" s="872" t="s">
        <v>312</v>
      </c>
      <c r="H74" s="873">
        <v>48</v>
      </c>
      <c r="I74" s="801">
        <f t="shared" si="5"/>
        <v>10</v>
      </c>
      <c r="J74" s="59">
        <f t="shared" ref="J74:J85" si="7">H74*F74</f>
        <v>960</v>
      </c>
    </row>
    <row r="75" spans="1:10" ht="15.75" x14ac:dyDescent="0.25">
      <c r="B75" s="564">
        <f t="shared" ref="B75:B86" si="8">B74-C75</f>
        <v>1</v>
      </c>
      <c r="C75" s="15"/>
      <c r="D75" s="869">
        <f t="shared" si="3"/>
        <v>0</v>
      </c>
      <c r="E75" s="870"/>
      <c r="F75" s="871">
        <f t="shared" si="0"/>
        <v>0</v>
      </c>
      <c r="G75" s="872"/>
      <c r="H75" s="873"/>
      <c r="I75" s="874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765">
        <f t="shared" si="3"/>
        <v>0</v>
      </c>
      <c r="E76" s="770"/>
      <c r="F76" s="767">
        <f t="shared" si="0"/>
        <v>0</v>
      </c>
      <c r="G76" s="768"/>
      <c r="H76" s="769"/>
      <c r="I76" s="1216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765">
        <f t="shared" si="3"/>
        <v>0</v>
      </c>
      <c r="E77" s="770"/>
      <c r="F77" s="767">
        <f t="shared" si="0"/>
        <v>0</v>
      </c>
      <c r="G77" s="768"/>
      <c r="H77" s="769"/>
      <c r="I77" s="1216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765">
        <f t="shared" si="3"/>
        <v>0</v>
      </c>
      <c r="E78" s="770"/>
      <c r="F78" s="767">
        <f t="shared" si="0"/>
        <v>0</v>
      </c>
      <c r="G78" s="768"/>
      <c r="H78" s="769"/>
      <c r="I78" s="1216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765">
        <f t="shared" si="3"/>
        <v>0</v>
      </c>
      <c r="E79" s="770"/>
      <c r="F79" s="767">
        <f t="shared" si="0"/>
        <v>0</v>
      </c>
      <c r="G79" s="768"/>
      <c r="H79" s="769"/>
      <c r="I79" s="1216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765">
        <f t="shared" si="3"/>
        <v>0</v>
      </c>
      <c r="E80" s="770"/>
      <c r="F80" s="767">
        <f t="shared" si="0"/>
        <v>0</v>
      </c>
      <c r="G80" s="768"/>
      <c r="H80" s="769"/>
      <c r="I80" s="1216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765">
        <f t="shared" si="3"/>
        <v>0</v>
      </c>
      <c r="E81" s="770"/>
      <c r="F81" s="767">
        <f t="shared" si="0"/>
        <v>0</v>
      </c>
      <c r="G81" s="768"/>
      <c r="H81" s="769"/>
      <c r="I81" s="1216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765">
        <f t="shared" si="3"/>
        <v>0</v>
      </c>
      <c r="E82" s="770"/>
      <c r="F82" s="767">
        <f t="shared" si="0"/>
        <v>0</v>
      </c>
      <c r="G82" s="768"/>
      <c r="H82" s="769"/>
      <c r="I82" s="1216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765">
        <f t="shared" si="3"/>
        <v>0</v>
      </c>
      <c r="E83" s="770"/>
      <c r="F83" s="767">
        <f t="shared" si="0"/>
        <v>0</v>
      </c>
      <c r="G83" s="768"/>
      <c r="H83" s="769"/>
      <c r="I83" s="1216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765">
        <f t="shared" si="3"/>
        <v>0</v>
      </c>
      <c r="E84" s="770"/>
      <c r="F84" s="767">
        <f t="shared" si="0"/>
        <v>0</v>
      </c>
      <c r="G84" s="768"/>
      <c r="H84" s="769"/>
      <c r="I84" s="1216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765">
        <f t="shared" si="3"/>
        <v>0</v>
      </c>
      <c r="E85" s="770"/>
      <c r="F85" s="767">
        <f t="shared" si="0"/>
        <v>0</v>
      </c>
      <c r="G85" s="768"/>
      <c r="H85" s="769"/>
      <c r="I85" s="1216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1">
        <f t="shared" si="0"/>
        <v>0</v>
      </c>
      <c r="G86" s="135"/>
      <c r="H86" s="189"/>
      <c r="I86" s="641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305" t="s">
        <v>21</v>
      </c>
      <c r="E89" s="1306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9" t="s">
        <v>92</v>
      </c>
      <c r="B1" s="1309"/>
      <c r="C1" s="1309"/>
      <c r="D1" s="1309"/>
      <c r="E1" s="1309"/>
      <c r="F1" s="1309"/>
      <c r="G1" s="130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3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16"/>
      <c r="B5" s="1343"/>
      <c r="C5" s="356"/>
      <c r="D5" s="130"/>
      <c r="E5" s="85"/>
      <c r="F5" s="72"/>
      <c r="G5" s="48">
        <f>F30</f>
        <v>0</v>
      </c>
      <c r="H5" s="134">
        <f>E5-G5+E4+E6+E7</f>
        <v>0</v>
      </c>
      <c r="I5" s="360"/>
    </row>
    <row r="6" spans="1:10" x14ac:dyDescent="0.25">
      <c r="A6" s="1316"/>
      <c r="B6" s="1343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7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7"/>
      <c r="F25" s="91">
        <f t="shared" si="0"/>
        <v>0</v>
      </c>
      <c r="G25" s="485"/>
      <c r="H25" s="486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7"/>
      <c r="F26" s="91">
        <f t="shared" si="0"/>
        <v>0</v>
      </c>
      <c r="G26" s="485"/>
      <c r="H26" s="486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7"/>
      <c r="F27" s="91">
        <f t="shared" si="0"/>
        <v>0</v>
      </c>
      <c r="G27" s="485"/>
      <c r="H27" s="486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05" t="s">
        <v>21</v>
      </c>
      <c r="E32" s="130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3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8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5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5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5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5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5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5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5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5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5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5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5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5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5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5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5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5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5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05" t="s">
        <v>21</v>
      </c>
      <c r="E29" s="130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54" activePane="bottomLeft" state="frozen"/>
      <selection pane="bottomLeft" activeCell="C81" sqref="C8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4" t="s">
        <v>386</v>
      </c>
      <c r="B1" s="1344"/>
      <c r="C1" s="1344"/>
      <c r="D1" s="1344"/>
      <c r="E1" s="1344"/>
      <c r="F1" s="1344"/>
      <c r="G1" s="134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493"/>
      <c r="C4" s="230"/>
      <c r="D4" s="130"/>
      <c r="E4" s="351"/>
      <c r="F4" s="72"/>
      <c r="G4" s="224"/>
      <c r="H4" s="144"/>
      <c r="I4" s="363"/>
    </row>
    <row r="5" spans="1:10" ht="14.25" customHeight="1" x14ac:dyDescent="0.25">
      <c r="A5" s="1316" t="s">
        <v>94</v>
      </c>
      <c r="B5" s="1343" t="s">
        <v>115</v>
      </c>
      <c r="C5" s="356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0"/>
    </row>
    <row r="6" spans="1:10" x14ac:dyDescent="0.25">
      <c r="A6" s="1316"/>
      <c r="B6" s="1343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43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8" t="s">
        <v>57</v>
      </c>
      <c r="I8" s="699" t="s">
        <v>3</v>
      </c>
      <c r="J8" s="69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5">
        <v>45132</v>
      </c>
      <c r="F9" s="91">
        <f>D9</f>
        <v>100</v>
      </c>
      <c r="G9" s="69" t="s">
        <v>163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7">
        <v>45132</v>
      </c>
      <c r="F10" s="91">
        <f t="shared" ref="F10:F68" si="1">D10</f>
        <v>500</v>
      </c>
      <c r="G10" s="69" t="s">
        <v>165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597">
        <v>45134</v>
      </c>
      <c r="F11" s="91">
        <f t="shared" si="1"/>
        <v>50</v>
      </c>
      <c r="G11" s="69" t="s">
        <v>168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64">
        <f t="shared" si="3"/>
        <v>1375</v>
      </c>
      <c r="C12" s="15"/>
      <c r="D12" s="91">
        <f t="shared" si="0"/>
        <v>0</v>
      </c>
      <c r="E12" s="597"/>
      <c r="F12" s="91">
        <f t="shared" si="1"/>
        <v>0</v>
      </c>
      <c r="G12" s="69"/>
      <c r="H12" s="70"/>
      <c r="I12" s="686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99">
        <f t="shared" si="0"/>
        <v>100</v>
      </c>
      <c r="E13" s="800">
        <v>45146</v>
      </c>
      <c r="F13" s="799">
        <f t="shared" si="1"/>
        <v>100</v>
      </c>
      <c r="G13" s="763" t="s">
        <v>188</v>
      </c>
      <c r="H13" s="764">
        <v>48</v>
      </c>
      <c r="I13" s="801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99">
        <f t="shared" si="0"/>
        <v>20</v>
      </c>
      <c r="E14" s="800">
        <v>45146</v>
      </c>
      <c r="F14" s="799">
        <f t="shared" si="1"/>
        <v>20</v>
      </c>
      <c r="G14" s="763" t="s">
        <v>190</v>
      </c>
      <c r="H14" s="764">
        <v>48</v>
      </c>
      <c r="I14" s="801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99">
        <f t="shared" si="0"/>
        <v>1000</v>
      </c>
      <c r="E15" s="800">
        <v>45147</v>
      </c>
      <c r="F15" s="799">
        <f t="shared" si="1"/>
        <v>1000</v>
      </c>
      <c r="G15" s="763" t="s">
        <v>191</v>
      </c>
      <c r="H15" s="764">
        <v>35</v>
      </c>
      <c r="I15" s="801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99">
        <f>10*C16</f>
        <v>40</v>
      </c>
      <c r="E16" s="800">
        <v>45150</v>
      </c>
      <c r="F16" s="799">
        <f t="shared" si="1"/>
        <v>40</v>
      </c>
      <c r="G16" s="763" t="s">
        <v>192</v>
      </c>
      <c r="H16" s="764">
        <v>48</v>
      </c>
      <c r="I16" s="801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99">
        <f t="shared" ref="D17:D68" si="5">10*C17</f>
        <v>20</v>
      </c>
      <c r="E17" s="800">
        <v>45152</v>
      </c>
      <c r="F17" s="799">
        <f t="shared" si="1"/>
        <v>20</v>
      </c>
      <c r="G17" s="763" t="s">
        <v>196</v>
      </c>
      <c r="H17" s="764">
        <v>48</v>
      </c>
      <c r="I17" s="801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99">
        <f t="shared" si="5"/>
        <v>200</v>
      </c>
      <c r="E18" s="800">
        <v>45152</v>
      </c>
      <c r="F18" s="799">
        <f t="shared" si="1"/>
        <v>200</v>
      </c>
      <c r="G18" s="763" t="s">
        <v>197</v>
      </c>
      <c r="H18" s="764">
        <v>35</v>
      </c>
      <c r="I18" s="801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99">
        <f t="shared" si="5"/>
        <v>10</v>
      </c>
      <c r="E19" s="800">
        <v>45154</v>
      </c>
      <c r="F19" s="799">
        <f t="shared" si="1"/>
        <v>10</v>
      </c>
      <c r="G19" s="763" t="s">
        <v>200</v>
      </c>
      <c r="H19" s="764">
        <v>48</v>
      </c>
      <c r="I19" s="801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99">
        <f t="shared" si="5"/>
        <v>400</v>
      </c>
      <c r="E20" s="800">
        <v>45157</v>
      </c>
      <c r="F20" s="799">
        <f t="shared" si="1"/>
        <v>400</v>
      </c>
      <c r="G20" s="763" t="s">
        <v>204</v>
      </c>
      <c r="H20" s="764">
        <v>35</v>
      </c>
      <c r="I20" s="801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99">
        <f t="shared" si="5"/>
        <v>40</v>
      </c>
      <c r="E21" s="800">
        <v>45159</v>
      </c>
      <c r="F21" s="799">
        <f t="shared" si="1"/>
        <v>40</v>
      </c>
      <c r="G21" s="763" t="s">
        <v>206</v>
      </c>
      <c r="H21" s="764">
        <v>48</v>
      </c>
      <c r="I21" s="801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99">
        <f t="shared" si="5"/>
        <v>80</v>
      </c>
      <c r="E22" s="800">
        <v>45162</v>
      </c>
      <c r="F22" s="799">
        <f t="shared" si="1"/>
        <v>80</v>
      </c>
      <c r="G22" s="763" t="s">
        <v>209</v>
      </c>
      <c r="H22" s="764">
        <v>48</v>
      </c>
      <c r="I22" s="801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99">
        <f t="shared" si="5"/>
        <v>20</v>
      </c>
      <c r="E23" s="802">
        <v>45164</v>
      </c>
      <c r="F23" s="799">
        <f t="shared" si="1"/>
        <v>20</v>
      </c>
      <c r="G23" s="763" t="s">
        <v>211</v>
      </c>
      <c r="H23" s="764">
        <v>48</v>
      </c>
      <c r="I23" s="801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99">
        <f t="shared" si="5"/>
        <v>10</v>
      </c>
      <c r="E24" s="802">
        <v>45171</v>
      </c>
      <c r="F24" s="799">
        <f t="shared" si="1"/>
        <v>10</v>
      </c>
      <c r="G24" s="763" t="s">
        <v>219</v>
      </c>
      <c r="H24" s="764">
        <v>48</v>
      </c>
      <c r="I24" s="801">
        <f t="shared" si="4"/>
        <v>11810</v>
      </c>
      <c r="J24" s="59">
        <f t="shared" si="2"/>
        <v>480</v>
      </c>
    </row>
    <row r="25" spans="1:10" x14ac:dyDescent="0.25">
      <c r="A25" s="19"/>
      <c r="B25" s="564">
        <f t="shared" si="3"/>
        <v>1181</v>
      </c>
      <c r="C25" s="15"/>
      <c r="D25" s="799">
        <f t="shared" si="5"/>
        <v>0</v>
      </c>
      <c r="E25" s="802"/>
      <c r="F25" s="799">
        <f t="shared" si="1"/>
        <v>0</v>
      </c>
      <c r="G25" s="763"/>
      <c r="H25" s="764"/>
      <c r="I25" s="874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00">
        <f t="shared" si="5"/>
        <v>10</v>
      </c>
      <c r="E26" s="875">
        <v>45173</v>
      </c>
      <c r="F26" s="600">
        <f t="shared" si="1"/>
        <v>10</v>
      </c>
      <c r="G26" s="513" t="s">
        <v>244</v>
      </c>
      <c r="H26" s="352">
        <v>48</v>
      </c>
      <c r="I26" s="776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00">
        <f t="shared" si="5"/>
        <v>200</v>
      </c>
      <c r="E27" s="875">
        <v>45177</v>
      </c>
      <c r="F27" s="600">
        <f t="shared" si="1"/>
        <v>200</v>
      </c>
      <c r="G27" s="513" t="s">
        <v>273</v>
      </c>
      <c r="H27" s="352">
        <v>35</v>
      </c>
      <c r="I27" s="776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00">
        <f t="shared" si="5"/>
        <v>10</v>
      </c>
      <c r="E28" s="875">
        <v>45178</v>
      </c>
      <c r="F28" s="600">
        <f t="shared" si="1"/>
        <v>10</v>
      </c>
      <c r="G28" s="513" t="s">
        <v>278</v>
      </c>
      <c r="H28" s="352">
        <v>48</v>
      </c>
      <c r="I28" s="776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00">
        <f t="shared" si="5"/>
        <v>300</v>
      </c>
      <c r="E29" s="875">
        <v>45178</v>
      </c>
      <c r="F29" s="600">
        <f t="shared" si="1"/>
        <v>300</v>
      </c>
      <c r="G29" s="513" t="s">
        <v>279</v>
      </c>
      <c r="H29" s="352">
        <v>35</v>
      </c>
      <c r="I29" s="776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00">
        <f t="shared" si="5"/>
        <v>30</v>
      </c>
      <c r="E30" s="875">
        <v>45178</v>
      </c>
      <c r="F30" s="600">
        <f t="shared" si="1"/>
        <v>30</v>
      </c>
      <c r="G30" s="513" t="s">
        <v>282</v>
      </c>
      <c r="H30" s="352">
        <v>48</v>
      </c>
      <c r="I30" s="776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00">
        <f t="shared" si="5"/>
        <v>10</v>
      </c>
      <c r="E31" s="875">
        <v>45180</v>
      </c>
      <c r="F31" s="600">
        <f t="shared" si="1"/>
        <v>10</v>
      </c>
      <c r="G31" s="513" t="s">
        <v>284</v>
      </c>
      <c r="H31" s="352">
        <v>48</v>
      </c>
      <c r="I31" s="776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00">
        <f t="shared" si="5"/>
        <v>100</v>
      </c>
      <c r="E32" s="875">
        <v>45180</v>
      </c>
      <c r="F32" s="600">
        <f t="shared" si="1"/>
        <v>100</v>
      </c>
      <c r="G32" s="513" t="s">
        <v>285</v>
      </c>
      <c r="H32" s="352">
        <v>48</v>
      </c>
      <c r="I32" s="776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00">
        <f t="shared" si="5"/>
        <v>40</v>
      </c>
      <c r="E33" s="875">
        <v>45182</v>
      </c>
      <c r="F33" s="600">
        <f t="shared" si="1"/>
        <v>40</v>
      </c>
      <c r="G33" s="513" t="s">
        <v>299</v>
      </c>
      <c r="H33" s="352">
        <v>48</v>
      </c>
      <c r="I33" s="776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00">
        <f t="shared" si="5"/>
        <v>60</v>
      </c>
      <c r="E34" s="875">
        <v>45187</v>
      </c>
      <c r="F34" s="600">
        <f t="shared" si="1"/>
        <v>60</v>
      </c>
      <c r="G34" s="513" t="s">
        <v>312</v>
      </c>
      <c r="H34" s="352">
        <v>48</v>
      </c>
      <c r="I34" s="776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00">
        <f t="shared" si="5"/>
        <v>10</v>
      </c>
      <c r="E35" s="875">
        <v>45188</v>
      </c>
      <c r="F35" s="600">
        <f t="shared" si="1"/>
        <v>10</v>
      </c>
      <c r="G35" s="513" t="s">
        <v>318</v>
      </c>
      <c r="H35" s="352">
        <v>48</v>
      </c>
      <c r="I35" s="776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00">
        <f t="shared" si="5"/>
        <v>100</v>
      </c>
      <c r="E36" s="875">
        <v>45191</v>
      </c>
      <c r="F36" s="600">
        <f t="shared" si="1"/>
        <v>100</v>
      </c>
      <c r="G36" s="513" t="s">
        <v>328</v>
      </c>
      <c r="H36" s="352">
        <v>48</v>
      </c>
      <c r="I36" s="776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00">
        <f t="shared" si="5"/>
        <v>50</v>
      </c>
      <c r="E37" s="875">
        <v>45192</v>
      </c>
      <c r="F37" s="600">
        <f t="shared" si="1"/>
        <v>50</v>
      </c>
      <c r="G37" s="513" t="s">
        <v>335</v>
      </c>
      <c r="H37" s="352">
        <v>48</v>
      </c>
      <c r="I37" s="776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00">
        <f t="shared" si="5"/>
        <v>20</v>
      </c>
      <c r="E38" s="875">
        <v>45194</v>
      </c>
      <c r="F38" s="600">
        <f t="shared" si="1"/>
        <v>20</v>
      </c>
      <c r="G38" s="513" t="s">
        <v>325</v>
      </c>
      <c r="H38" s="352">
        <v>48</v>
      </c>
      <c r="I38" s="776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00">
        <f t="shared" si="5"/>
        <v>500</v>
      </c>
      <c r="E39" s="875">
        <v>45194</v>
      </c>
      <c r="F39" s="600">
        <f t="shared" si="1"/>
        <v>500</v>
      </c>
      <c r="G39" s="513" t="s">
        <v>334</v>
      </c>
      <c r="H39" s="70">
        <v>35</v>
      </c>
      <c r="I39" s="776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00">
        <f t="shared" si="5"/>
        <v>200</v>
      </c>
      <c r="E40" s="875">
        <v>45194</v>
      </c>
      <c r="F40" s="600">
        <f t="shared" si="1"/>
        <v>200</v>
      </c>
      <c r="G40" s="513" t="s">
        <v>334</v>
      </c>
      <c r="H40" s="70">
        <v>35</v>
      </c>
      <c r="I40" s="776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00">
        <f t="shared" si="5"/>
        <v>20</v>
      </c>
      <c r="E41" s="875">
        <v>45195</v>
      </c>
      <c r="F41" s="600">
        <f t="shared" si="1"/>
        <v>20</v>
      </c>
      <c r="G41" s="513" t="s">
        <v>338</v>
      </c>
      <c r="H41" s="352">
        <v>48</v>
      </c>
      <c r="I41" s="776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00">
        <f t="shared" si="5"/>
        <v>100</v>
      </c>
      <c r="E42" s="875">
        <v>45194</v>
      </c>
      <c r="F42" s="600">
        <f t="shared" si="1"/>
        <v>100</v>
      </c>
      <c r="G42" s="513" t="s">
        <v>339</v>
      </c>
      <c r="H42" s="352">
        <v>48</v>
      </c>
      <c r="I42" s="776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00">
        <f t="shared" si="5"/>
        <v>50</v>
      </c>
      <c r="E43" s="875">
        <v>45195</v>
      </c>
      <c r="F43" s="600">
        <f t="shared" si="1"/>
        <v>50</v>
      </c>
      <c r="G43" s="513" t="s">
        <v>340</v>
      </c>
      <c r="H43" s="352">
        <v>48</v>
      </c>
      <c r="I43" s="776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00">
        <f t="shared" si="5"/>
        <v>20</v>
      </c>
      <c r="E44" s="875">
        <v>45197</v>
      </c>
      <c r="F44" s="600">
        <f t="shared" si="1"/>
        <v>20</v>
      </c>
      <c r="G44" s="513" t="s">
        <v>351</v>
      </c>
      <c r="H44" s="352">
        <v>48</v>
      </c>
      <c r="I44" s="776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00">
        <f t="shared" si="5"/>
        <v>20</v>
      </c>
      <c r="E45" s="875">
        <v>45199</v>
      </c>
      <c r="F45" s="600">
        <f t="shared" si="1"/>
        <v>20</v>
      </c>
      <c r="G45" s="513" t="s">
        <v>366</v>
      </c>
      <c r="H45" s="352">
        <v>48</v>
      </c>
      <c r="I45" s="776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00">
        <f t="shared" si="5"/>
        <v>60</v>
      </c>
      <c r="E46" s="875">
        <v>45199</v>
      </c>
      <c r="F46" s="600">
        <f t="shared" si="1"/>
        <v>60</v>
      </c>
      <c r="G46" s="513" t="s">
        <v>367</v>
      </c>
      <c r="H46" s="352">
        <v>48</v>
      </c>
      <c r="I46" s="776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00">
        <f t="shared" si="5"/>
        <v>80</v>
      </c>
      <c r="E47" s="875">
        <v>45201</v>
      </c>
      <c r="F47" s="600">
        <f t="shared" si="1"/>
        <v>80</v>
      </c>
      <c r="G47" s="513" t="s">
        <v>369</v>
      </c>
      <c r="H47" s="352">
        <v>48</v>
      </c>
      <c r="I47" s="776">
        <f t="shared" si="4"/>
        <v>9820</v>
      </c>
      <c r="J47" s="59">
        <f t="shared" si="2"/>
        <v>3840</v>
      </c>
    </row>
    <row r="48" spans="2:10" x14ac:dyDescent="0.25">
      <c r="B48" s="564">
        <f t="shared" si="3"/>
        <v>982</v>
      </c>
      <c r="C48" s="15"/>
      <c r="D48" s="600">
        <f t="shared" si="5"/>
        <v>0</v>
      </c>
      <c r="E48" s="875"/>
      <c r="F48" s="600">
        <f t="shared" si="1"/>
        <v>0</v>
      </c>
      <c r="G48" s="513"/>
      <c r="H48" s="352"/>
      <c r="I48" s="1181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804">
        <f t="shared" si="5"/>
        <v>0</v>
      </c>
      <c r="E49" s="1215"/>
      <c r="F49" s="804">
        <f t="shared" si="1"/>
        <v>0</v>
      </c>
      <c r="G49" s="732"/>
      <c r="H49" s="733"/>
      <c r="I49" s="1216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804">
        <f t="shared" si="5"/>
        <v>0</v>
      </c>
      <c r="E50" s="1215"/>
      <c r="F50" s="804">
        <f t="shared" si="1"/>
        <v>0</v>
      </c>
      <c r="G50" s="732"/>
      <c r="H50" s="733"/>
      <c r="I50" s="1216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804">
        <f t="shared" si="5"/>
        <v>0</v>
      </c>
      <c r="E51" s="1215"/>
      <c r="F51" s="804">
        <f t="shared" si="1"/>
        <v>0</v>
      </c>
      <c r="G51" s="732"/>
      <c r="H51" s="733"/>
      <c r="I51" s="1216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804">
        <f t="shared" si="5"/>
        <v>0</v>
      </c>
      <c r="E52" s="1215"/>
      <c r="F52" s="804">
        <f t="shared" si="1"/>
        <v>0</v>
      </c>
      <c r="G52" s="732"/>
      <c r="H52" s="733"/>
      <c r="I52" s="1216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804">
        <f t="shared" si="5"/>
        <v>0</v>
      </c>
      <c r="E53" s="1215"/>
      <c r="F53" s="804">
        <f t="shared" si="1"/>
        <v>0</v>
      </c>
      <c r="G53" s="732"/>
      <c r="H53" s="733"/>
      <c r="I53" s="1216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767">
        <f t="shared" si="5"/>
        <v>0</v>
      </c>
      <c r="E54" s="1217"/>
      <c r="F54" s="767">
        <f t="shared" si="1"/>
        <v>0</v>
      </c>
      <c r="G54" s="768"/>
      <c r="H54" s="769"/>
      <c r="I54" s="1216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767">
        <f t="shared" si="5"/>
        <v>0</v>
      </c>
      <c r="E55" s="1217"/>
      <c r="F55" s="767">
        <f t="shared" si="1"/>
        <v>0</v>
      </c>
      <c r="G55" s="768"/>
      <c r="H55" s="769"/>
      <c r="I55" s="1216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767">
        <f t="shared" si="5"/>
        <v>0</v>
      </c>
      <c r="E56" s="1217"/>
      <c r="F56" s="767">
        <f t="shared" si="1"/>
        <v>0</v>
      </c>
      <c r="G56" s="768"/>
      <c r="H56" s="769"/>
      <c r="I56" s="1216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767">
        <f t="shared" si="5"/>
        <v>0</v>
      </c>
      <c r="E57" s="1217"/>
      <c r="F57" s="767">
        <f t="shared" si="1"/>
        <v>0</v>
      </c>
      <c r="G57" s="768"/>
      <c r="H57" s="769"/>
      <c r="I57" s="1216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767">
        <f t="shared" si="5"/>
        <v>0</v>
      </c>
      <c r="E58" s="1217"/>
      <c r="F58" s="767">
        <f t="shared" si="1"/>
        <v>0</v>
      </c>
      <c r="G58" s="768"/>
      <c r="H58" s="769"/>
      <c r="I58" s="1216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767">
        <f t="shared" si="5"/>
        <v>0</v>
      </c>
      <c r="E59" s="1217"/>
      <c r="F59" s="767">
        <f t="shared" si="1"/>
        <v>0</v>
      </c>
      <c r="G59" s="768"/>
      <c r="H59" s="769"/>
      <c r="I59" s="1216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767">
        <f t="shared" si="5"/>
        <v>0</v>
      </c>
      <c r="E60" s="1217"/>
      <c r="F60" s="767">
        <f t="shared" si="1"/>
        <v>0</v>
      </c>
      <c r="G60" s="768"/>
      <c r="H60" s="769"/>
      <c r="I60" s="1216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767">
        <f t="shared" si="5"/>
        <v>0</v>
      </c>
      <c r="E61" s="1217"/>
      <c r="F61" s="767">
        <f t="shared" si="1"/>
        <v>0</v>
      </c>
      <c r="G61" s="768"/>
      <c r="H61" s="769"/>
      <c r="I61" s="1216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767">
        <f t="shared" si="5"/>
        <v>0</v>
      </c>
      <c r="E62" s="1217"/>
      <c r="F62" s="767">
        <f t="shared" si="1"/>
        <v>0</v>
      </c>
      <c r="G62" s="768"/>
      <c r="H62" s="769"/>
      <c r="I62" s="1216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767">
        <f t="shared" si="5"/>
        <v>0</v>
      </c>
      <c r="E63" s="1217"/>
      <c r="F63" s="767">
        <f t="shared" si="1"/>
        <v>0</v>
      </c>
      <c r="G63" s="768"/>
      <c r="H63" s="769"/>
      <c r="I63" s="1216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785">
        <f t="shared" si="5"/>
        <v>0</v>
      </c>
      <c r="E64" s="786"/>
      <c r="F64" s="785">
        <f t="shared" si="1"/>
        <v>0</v>
      </c>
      <c r="G64" s="787"/>
      <c r="H64" s="771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785">
        <f t="shared" si="5"/>
        <v>0</v>
      </c>
      <c r="E65" s="786"/>
      <c r="F65" s="785">
        <f t="shared" si="1"/>
        <v>0</v>
      </c>
      <c r="G65" s="787"/>
      <c r="H65" s="771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785">
        <f t="shared" si="5"/>
        <v>0</v>
      </c>
      <c r="E66" s="786"/>
      <c r="F66" s="785">
        <f t="shared" si="1"/>
        <v>0</v>
      </c>
      <c r="G66" s="787"/>
      <c r="H66" s="771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37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37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37"/>
      <c r="F69" s="91"/>
      <c r="G69" s="69"/>
      <c r="H69" s="352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37"/>
      <c r="F70" s="91"/>
      <c r="G70" s="69"/>
      <c r="H70" s="352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37"/>
      <c r="F71" s="91"/>
      <c r="G71" s="69"/>
      <c r="H71" s="352"/>
      <c r="I71" s="230"/>
      <c r="J71" s="59"/>
    </row>
    <row r="72" spans="1:10" x14ac:dyDescent="0.25">
      <c r="B72" s="174"/>
      <c r="C72" s="15"/>
      <c r="D72" s="91"/>
      <c r="E72" s="537"/>
      <c r="F72" s="91"/>
      <c r="G72" s="69"/>
      <c r="H72" s="352"/>
      <c r="I72" s="230"/>
      <c r="J72" s="59"/>
    </row>
    <row r="73" spans="1:10" x14ac:dyDescent="0.25">
      <c r="B73" s="174"/>
      <c r="C73" s="15"/>
      <c r="D73" s="91"/>
      <c r="E73" s="537"/>
      <c r="F73" s="91"/>
      <c r="G73" s="69"/>
      <c r="H73" s="352"/>
      <c r="I73" s="230"/>
      <c r="J73" s="59"/>
    </row>
    <row r="74" spans="1:10" x14ac:dyDescent="0.25">
      <c r="B74" s="174"/>
      <c r="C74" s="15"/>
      <c r="D74" s="91"/>
      <c r="E74" s="537"/>
      <c r="F74" s="91"/>
      <c r="G74" s="69"/>
      <c r="H74" s="352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1">
        <v>0</v>
      </c>
      <c r="E75" s="70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305" t="s">
        <v>21</v>
      </c>
      <c r="E78" s="1306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5" activePane="bottomLeft" state="frozen"/>
      <selection pane="bottomLeft" activeCell="F61" sqref="F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4" t="s">
        <v>173</v>
      </c>
      <c r="B1" s="1344"/>
      <c r="C1" s="1344"/>
      <c r="D1" s="1344"/>
      <c r="E1" s="1344"/>
      <c r="F1" s="1344"/>
      <c r="G1" s="134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26.25" customHeight="1" thickTop="1" thickBot="1" x14ac:dyDescent="0.3">
      <c r="A3" s="71"/>
      <c r="B3" s="449" t="s">
        <v>1</v>
      </c>
      <c r="C3" s="71"/>
      <c r="D3" s="71"/>
      <c r="E3" s="71"/>
      <c r="F3" s="71"/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1345" t="s">
        <v>100</v>
      </c>
      <c r="C4" s="230"/>
      <c r="D4" s="130"/>
      <c r="E4" s="351">
        <v>30</v>
      </c>
      <c r="F4" s="72">
        <v>3</v>
      </c>
      <c r="G4" s="224"/>
      <c r="H4" s="144"/>
      <c r="I4" s="363"/>
    </row>
    <row r="5" spans="1:10" ht="14.25" customHeight="1" x14ac:dyDescent="0.25">
      <c r="A5" s="1316" t="s">
        <v>94</v>
      </c>
      <c r="B5" s="1345"/>
      <c r="C5" s="356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0"/>
    </row>
    <row r="6" spans="1:10" x14ac:dyDescent="0.25">
      <c r="A6" s="1316"/>
      <c r="B6" s="1345"/>
      <c r="C6" s="357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45"/>
      <c r="C7" s="357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1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110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111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112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113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116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4">
        <f t="shared" si="2"/>
        <v>352</v>
      </c>
      <c r="C17" s="701">
        <v>100</v>
      </c>
      <c r="D17" s="512">
        <f t="shared" si="3"/>
        <v>1000</v>
      </c>
      <c r="E17" s="238">
        <v>45054</v>
      </c>
      <c r="F17" s="91">
        <f t="shared" si="0"/>
        <v>1000</v>
      </c>
      <c r="G17" s="69" t="s">
        <v>119</v>
      </c>
      <c r="H17" s="509">
        <v>41.5</v>
      </c>
      <c r="I17" s="686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4">
        <f t="shared" si="3"/>
        <v>50</v>
      </c>
      <c r="E19" s="731">
        <v>45059</v>
      </c>
      <c r="F19" s="600">
        <f t="shared" si="0"/>
        <v>50</v>
      </c>
      <c r="G19" s="513" t="s">
        <v>122</v>
      </c>
      <c r="H19" s="352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4">
        <f t="shared" si="3"/>
        <v>50</v>
      </c>
      <c r="E20" s="731">
        <v>45061</v>
      </c>
      <c r="F20" s="600">
        <f t="shared" si="0"/>
        <v>50</v>
      </c>
      <c r="G20" s="513" t="s">
        <v>123</v>
      </c>
      <c r="H20" s="352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4">
        <f t="shared" si="3"/>
        <v>50</v>
      </c>
      <c r="E21" s="731">
        <v>45073</v>
      </c>
      <c r="F21" s="600">
        <f t="shared" si="0"/>
        <v>50</v>
      </c>
      <c r="G21" s="513" t="s">
        <v>127</v>
      </c>
      <c r="H21" s="352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4">
        <f t="shared" si="3"/>
        <v>50</v>
      </c>
      <c r="E22" s="731">
        <v>45075</v>
      </c>
      <c r="F22" s="600">
        <f t="shared" si="0"/>
        <v>50</v>
      </c>
      <c r="G22" s="513" t="s">
        <v>126</v>
      </c>
      <c r="H22" s="352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4">
        <f t="shared" si="2"/>
        <v>329</v>
      </c>
      <c r="C23" s="72">
        <v>3</v>
      </c>
      <c r="D23" s="634">
        <f t="shared" si="3"/>
        <v>30</v>
      </c>
      <c r="E23" s="729">
        <v>45082</v>
      </c>
      <c r="F23" s="600">
        <f t="shared" si="0"/>
        <v>30</v>
      </c>
      <c r="G23" s="513" t="s">
        <v>129</v>
      </c>
      <c r="H23" s="352">
        <v>52</v>
      </c>
      <c r="I23" s="686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4">
        <f t="shared" si="3"/>
        <v>0</v>
      </c>
      <c r="E24" s="729"/>
      <c r="F24" s="600">
        <f t="shared" si="0"/>
        <v>0</v>
      </c>
      <c r="G24" s="513"/>
      <c r="H24" s="352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4">
        <f t="shared" si="3"/>
        <v>80</v>
      </c>
      <c r="E25" s="694">
        <v>45087</v>
      </c>
      <c r="F25" s="602">
        <f t="shared" si="0"/>
        <v>80</v>
      </c>
      <c r="G25" s="314" t="s">
        <v>132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4">
        <f t="shared" si="3"/>
        <v>20</v>
      </c>
      <c r="E26" s="694">
        <v>45094</v>
      </c>
      <c r="F26" s="602">
        <f t="shared" si="0"/>
        <v>20</v>
      </c>
      <c r="G26" s="314" t="s">
        <v>135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4">
        <f t="shared" si="3"/>
        <v>20</v>
      </c>
      <c r="E27" s="694">
        <v>45099</v>
      </c>
      <c r="F27" s="602">
        <f t="shared" si="0"/>
        <v>20</v>
      </c>
      <c r="G27" s="314" t="s">
        <v>137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4">
        <f t="shared" si="2"/>
        <v>312</v>
      </c>
      <c r="C28" s="72">
        <v>5</v>
      </c>
      <c r="D28" s="474">
        <f t="shared" si="3"/>
        <v>50</v>
      </c>
      <c r="E28" s="694">
        <v>45108</v>
      </c>
      <c r="F28" s="602">
        <f t="shared" si="0"/>
        <v>50</v>
      </c>
      <c r="G28" s="314" t="s">
        <v>142</v>
      </c>
      <c r="H28" s="315">
        <v>52</v>
      </c>
      <c r="I28" s="686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4">
        <f t="shared" si="3"/>
        <v>0</v>
      </c>
      <c r="E29" s="694"/>
      <c r="F29" s="602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3">
        <f t="shared" si="3"/>
        <v>30</v>
      </c>
      <c r="E30" s="772">
        <v>45110</v>
      </c>
      <c r="F30" s="601">
        <f t="shared" si="0"/>
        <v>30</v>
      </c>
      <c r="G30" s="614" t="s">
        <v>147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3">
        <f t="shared" si="3"/>
        <v>20</v>
      </c>
      <c r="E31" s="772">
        <v>45115</v>
      </c>
      <c r="F31" s="601">
        <f t="shared" si="0"/>
        <v>20</v>
      </c>
      <c r="G31" s="614" t="s">
        <v>149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3">
        <f t="shared" si="3"/>
        <v>20</v>
      </c>
      <c r="E32" s="772">
        <v>45118</v>
      </c>
      <c r="F32" s="601">
        <f t="shared" si="0"/>
        <v>20</v>
      </c>
      <c r="G32" s="614" t="s">
        <v>151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3">
        <f t="shared" si="3"/>
        <v>0</v>
      </c>
      <c r="E33" s="772"/>
      <c r="F33" s="601">
        <f t="shared" si="0"/>
        <v>0</v>
      </c>
      <c r="G33" s="614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3">
        <f t="shared" si="3"/>
        <v>20</v>
      </c>
      <c r="E34" s="772">
        <v>45129</v>
      </c>
      <c r="F34" s="601">
        <f t="shared" si="0"/>
        <v>20</v>
      </c>
      <c r="G34" s="614" t="s">
        <v>160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3">
        <f t="shared" si="3"/>
        <v>30</v>
      </c>
      <c r="E35" s="772">
        <v>45132</v>
      </c>
      <c r="F35" s="601">
        <f t="shared" si="0"/>
        <v>30</v>
      </c>
      <c r="G35" s="614" t="s">
        <v>164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3">
        <f t="shared" si="3"/>
        <v>100</v>
      </c>
      <c r="E36" s="772">
        <v>45134</v>
      </c>
      <c r="F36" s="601">
        <f t="shared" si="0"/>
        <v>100</v>
      </c>
      <c r="G36" s="614" t="s">
        <v>167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4">
        <f t="shared" si="2"/>
        <v>280</v>
      </c>
      <c r="C37" s="72">
        <v>10</v>
      </c>
      <c r="D37" s="613">
        <f t="shared" si="3"/>
        <v>100</v>
      </c>
      <c r="E37" s="772">
        <v>45135</v>
      </c>
      <c r="F37" s="601">
        <f t="shared" si="0"/>
        <v>100</v>
      </c>
      <c r="G37" s="614" t="s">
        <v>169</v>
      </c>
      <c r="H37" s="194">
        <v>52</v>
      </c>
      <c r="I37" s="686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3">
        <f t="shared" si="3"/>
        <v>0</v>
      </c>
      <c r="E38" s="772"/>
      <c r="F38" s="601">
        <f t="shared" si="0"/>
        <v>0</v>
      </c>
      <c r="G38" s="614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5">
        <f t="shared" si="3"/>
        <v>100</v>
      </c>
      <c r="E39" s="803">
        <v>45145</v>
      </c>
      <c r="F39" s="804">
        <f t="shared" si="0"/>
        <v>100</v>
      </c>
      <c r="G39" s="732" t="s">
        <v>194</v>
      </c>
      <c r="H39" s="733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5">
        <f t="shared" si="3"/>
        <v>30</v>
      </c>
      <c r="E40" s="803">
        <v>45151</v>
      </c>
      <c r="F40" s="804">
        <f t="shared" si="0"/>
        <v>30</v>
      </c>
      <c r="G40" s="732" t="s">
        <v>193</v>
      </c>
      <c r="H40" s="733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5">
        <f t="shared" si="3"/>
        <v>20</v>
      </c>
      <c r="E41" s="803">
        <v>45157</v>
      </c>
      <c r="F41" s="804">
        <f t="shared" si="0"/>
        <v>20</v>
      </c>
      <c r="G41" s="732" t="s">
        <v>203</v>
      </c>
      <c r="H41" s="733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5">
        <f t="shared" si="3"/>
        <v>20</v>
      </c>
      <c r="E42" s="803">
        <v>45159</v>
      </c>
      <c r="F42" s="804">
        <f t="shared" si="0"/>
        <v>20</v>
      </c>
      <c r="G42" s="732" t="s">
        <v>207</v>
      </c>
      <c r="H42" s="733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5">
        <f t="shared" si="3"/>
        <v>30</v>
      </c>
      <c r="E43" s="803">
        <v>45160</v>
      </c>
      <c r="F43" s="804">
        <f t="shared" si="0"/>
        <v>30</v>
      </c>
      <c r="G43" s="732" t="s">
        <v>208</v>
      </c>
      <c r="H43" s="733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5">
        <f t="shared" si="3"/>
        <v>30</v>
      </c>
      <c r="E44" s="803">
        <v>45171</v>
      </c>
      <c r="F44" s="804">
        <f t="shared" si="0"/>
        <v>30</v>
      </c>
      <c r="G44" s="732" t="s">
        <v>220</v>
      </c>
      <c r="H44" s="733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4">
        <f t="shared" si="2"/>
        <v>257</v>
      </c>
      <c r="C45" s="72"/>
      <c r="D45" s="575">
        <f t="shared" si="3"/>
        <v>0</v>
      </c>
      <c r="E45" s="803"/>
      <c r="F45" s="804">
        <f t="shared" si="0"/>
        <v>0</v>
      </c>
      <c r="G45" s="732"/>
      <c r="H45" s="733"/>
      <c r="I45" s="686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76">
        <f t="shared" si="3"/>
        <v>50</v>
      </c>
      <c r="E46" s="877">
        <v>45176</v>
      </c>
      <c r="F46" s="878">
        <f t="shared" si="0"/>
        <v>50</v>
      </c>
      <c r="G46" s="879" t="s">
        <v>258</v>
      </c>
      <c r="H46" s="880">
        <v>52</v>
      </c>
      <c r="I46" s="881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76">
        <f t="shared" si="3"/>
        <v>30</v>
      </c>
      <c r="E47" s="877">
        <v>45178</v>
      </c>
      <c r="F47" s="878">
        <f t="shared" si="0"/>
        <v>30</v>
      </c>
      <c r="G47" s="879" t="s">
        <v>276</v>
      </c>
      <c r="H47" s="880">
        <v>52</v>
      </c>
      <c r="I47" s="881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76">
        <f t="shared" si="3"/>
        <v>50</v>
      </c>
      <c r="E48" s="877">
        <v>45180</v>
      </c>
      <c r="F48" s="878">
        <f t="shared" si="0"/>
        <v>50</v>
      </c>
      <c r="G48" s="879" t="s">
        <v>285</v>
      </c>
      <c r="H48" s="880">
        <v>52</v>
      </c>
      <c r="I48" s="881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76">
        <f t="shared" si="3"/>
        <v>80</v>
      </c>
      <c r="E49" s="877">
        <v>45187</v>
      </c>
      <c r="F49" s="878">
        <f t="shared" si="0"/>
        <v>80</v>
      </c>
      <c r="G49" s="879" t="s">
        <v>312</v>
      </c>
      <c r="H49" s="880">
        <v>52</v>
      </c>
      <c r="I49" s="881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76">
        <f t="shared" si="3"/>
        <v>50</v>
      </c>
      <c r="E50" s="877">
        <v>45199</v>
      </c>
      <c r="F50" s="878">
        <f t="shared" si="0"/>
        <v>50</v>
      </c>
      <c r="G50" s="879" t="s">
        <v>353</v>
      </c>
      <c r="H50" s="880">
        <v>52</v>
      </c>
      <c r="I50" s="881">
        <f t="shared" si="5"/>
        <v>2310</v>
      </c>
      <c r="J50" s="59">
        <f t="shared" si="6"/>
        <v>2600</v>
      </c>
    </row>
    <row r="51" spans="2:10" x14ac:dyDescent="0.25">
      <c r="B51" s="564">
        <f t="shared" si="2"/>
        <v>231</v>
      </c>
      <c r="C51" s="15"/>
      <c r="D51" s="876">
        <f t="shared" si="3"/>
        <v>0</v>
      </c>
      <c r="E51" s="877"/>
      <c r="F51" s="878">
        <f t="shared" si="0"/>
        <v>0</v>
      </c>
      <c r="G51" s="879"/>
      <c r="H51" s="880"/>
      <c r="I51" s="1182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634">
        <f t="shared" si="3"/>
        <v>0</v>
      </c>
      <c r="E52" s="729"/>
      <c r="F52" s="600">
        <f t="shared" si="0"/>
        <v>0</v>
      </c>
      <c r="G52" s="513"/>
      <c r="H52" s="352"/>
      <c r="I52" s="776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634">
        <f t="shared" si="3"/>
        <v>0</v>
      </c>
      <c r="E53" s="729"/>
      <c r="F53" s="600">
        <f t="shared" si="0"/>
        <v>0</v>
      </c>
      <c r="G53" s="513"/>
      <c r="H53" s="352"/>
      <c r="I53" s="776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634">
        <f t="shared" si="3"/>
        <v>0</v>
      </c>
      <c r="E54" s="729"/>
      <c r="F54" s="600">
        <f t="shared" si="0"/>
        <v>0</v>
      </c>
      <c r="G54" s="513"/>
      <c r="H54" s="352"/>
      <c r="I54" s="776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634">
        <f t="shared" si="3"/>
        <v>0</v>
      </c>
      <c r="E55" s="729"/>
      <c r="F55" s="600">
        <f t="shared" si="0"/>
        <v>0</v>
      </c>
      <c r="G55" s="513"/>
      <c r="H55" s="352"/>
      <c r="I55" s="776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634">
        <f t="shared" si="3"/>
        <v>0</v>
      </c>
      <c r="E56" s="729"/>
      <c r="F56" s="600">
        <f t="shared" si="0"/>
        <v>0</v>
      </c>
      <c r="G56" s="513"/>
      <c r="H56" s="352"/>
      <c r="I56" s="776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634">
        <f t="shared" si="3"/>
        <v>0</v>
      </c>
      <c r="E57" s="729"/>
      <c r="F57" s="600">
        <f t="shared" si="0"/>
        <v>0</v>
      </c>
      <c r="G57" s="513"/>
      <c r="H57" s="352"/>
      <c r="I57" s="776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634">
        <f t="shared" si="3"/>
        <v>0</v>
      </c>
      <c r="E58" s="729"/>
      <c r="F58" s="600">
        <f t="shared" si="0"/>
        <v>0</v>
      </c>
      <c r="G58" s="513"/>
      <c r="H58" s="352"/>
      <c r="I58" s="776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634">
        <f t="shared" si="3"/>
        <v>0</v>
      </c>
      <c r="E59" s="729"/>
      <c r="F59" s="600">
        <f t="shared" si="0"/>
        <v>0</v>
      </c>
      <c r="G59" s="513"/>
      <c r="H59" s="352"/>
      <c r="I59" s="776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634">
        <f t="shared" si="3"/>
        <v>0</v>
      </c>
      <c r="E60" s="729"/>
      <c r="F60" s="600">
        <f t="shared" si="0"/>
        <v>0</v>
      </c>
      <c r="G60" s="513"/>
      <c r="H60" s="352"/>
      <c r="I60" s="776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634">
        <f t="shared" si="3"/>
        <v>0</v>
      </c>
      <c r="E61" s="729"/>
      <c r="F61" s="600">
        <f t="shared" si="0"/>
        <v>0</v>
      </c>
      <c r="G61" s="513"/>
      <c r="H61" s="352"/>
      <c r="I61" s="776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634">
        <f t="shared" si="3"/>
        <v>0</v>
      </c>
      <c r="E62" s="729"/>
      <c r="F62" s="600">
        <f t="shared" si="0"/>
        <v>0</v>
      </c>
      <c r="G62" s="513"/>
      <c r="H62" s="352"/>
      <c r="I62" s="776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634">
        <f t="shared" si="3"/>
        <v>0</v>
      </c>
      <c r="E63" s="729"/>
      <c r="F63" s="600">
        <f t="shared" si="0"/>
        <v>0</v>
      </c>
      <c r="G63" s="513"/>
      <c r="H63" s="352"/>
      <c r="I63" s="776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634">
        <f t="shared" si="3"/>
        <v>0</v>
      </c>
      <c r="E64" s="729"/>
      <c r="F64" s="600">
        <f t="shared" si="0"/>
        <v>0</v>
      </c>
      <c r="G64" s="513"/>
      <c r="H64" s="352"/>
      <c r="I64" s="776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634">
        <f t="shared" si="3"/>
        <v>0</v>
      </c>
      <c r="E65" s="729"/>
      <c r="F65" s="600">
        <f t="shared" si="0"/>
        <v>0</v>
      </c>
      <c r="G65" s="513"/>
      <c r="H65" s="352"/>
      <c r="I65" s="776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634">
        <f t="shared" si="3"/>
        <v>0</v>
      </c>
      <c r="E66" s="729"/>
      <c r="F66" s="600">
        <f t="shared" si="0"/>
        <v>0</v>
      </c>
      <c r="G66" s="513"/>
      <c r="H66" s="352"/>
      <c r="I66" s="776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634">
        <f t="shared" si="3"/>
        <v>0</v>
      </c>
      <c r="E67" s="729"/>
      <c r="F67" s="600">
        <f t="shared" si="0"/>
        <v>0</v>
      </c>
      <c r="G67" s="513"/>
      <c r="H67" s="352"/>
      <c r="I67" s="776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634"/>
      <c r="E68" s="729"/>
      <c r="F68" s="600">
        <f t="shared" si="0"/>
        <v>0</v>
      </c>
      <c r="G68" s="513"/>
      <c r="H68" s="352"/>
      <c r="I68" s="776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75"/>
      <c r="E69" s="803"/>
      <c r="F69" s="804">
        <f t="shared" si="0"/>
        <v>0</v>
      </c>
      <c r="G69" s="732"/>
      <c r="H69" s="733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75"/>
      <c r="E70" s="803"/>
      <c r="F70" s="804">
        <f t="shared" si="0"/>
        <v>0</v>
      </c>
      <c r="G70" s="732"/>
      <c r="H70" s="733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75"/>
      <c r="E71" s="803"/>
      <c r="F71" s="804">
        <f t="shared" si="0"/>
        <v>0</v>
      </c>
      <c r="G71" s="732"/>
      <c r="H71" s="733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75"/>
      <c r="E72" s="803"/>
      <c r="F72" s="804">
        <f t="shared" si="0"/>
        <v>0</v>
      </c>
      <c r="G72" s="732"/>
      <c r="H72" s="733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75"/>
      <c r="E73" s="803"/>
      <c r="F73" s="804">
        <f t="shared" si="0"/>
        <v>0</v>
      </c>
      <c r="G73" s="732"/>
      <c r="H73" s="733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36">
        <f t="shared" si="3"/>
        <v>0</v>
      </c>
      <c r="E74" s="805"/>
      <c r="F74" s="806">
        <f t="shared" si="0"/>
        <v>0</v>
      </c>
      <c r="G74" s="737"/>
      <c r="H74" s="807"/>
      <c r="I74" s="641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05" t="s">
        <v>21</v>
      </c>
      <c r="E77" s="1306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16"/>
      <c r="B5" s="1313"/>
      <c r="C5" s="356"/>
      <c r="D5" s="130"/>
      <c r="E5" s="706"/>
      <c r="F5" s="61"/>
      <c r="G5" s="5"/>
    </row>
    <row r="6" spans="1:9" x14ac:dyDescent="0.25">
      <c r="A6" s="1316"/>
      <c r="B6" s="131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4" t="s">
        <v>11</v>
      </c>
      <c r="D83" s="131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12"/>
      <c r="B1" s="1312"/>
      <c r="C1" s="1312"/>
      <c r="D1" s="1312"/>
      <c r="E1" s="1312"/>
      <c r="F1" s="1312"/>
      <c r="G1" s="1312"/>
      <c r="H1" s="131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50"/>
      <c r="D4" s="1183"/>
      <c r="E4" s="1184"/>
      <c r="F4" s="374"/>
      <c r="G4" s="950"/>
      <c r="H4" s="38"/>
    </row>
    <row r="5" spans="1:11" ht="15" customHeight="1" x14ac:dyDescent="0.25">
      <c r="A5" s="557"/>
      <c r="B5" s="72"/>
      <c r="C5" s="950"/>
      <c r="D5" s="1183"/>
      <c r="E5" s="1185"/>
      <c r="F5" s="374"/>
      <c r="G5" s="950"/>
      <c r="H5" s="38"/>
    </row>
    <row r="6" spans="1:11" ht="15" customHeight="1" x14ac:dyDescent="0.25">
      <c r="A6" s="1187"/>
      <c r="B6" s="72"/>
      <c r="C6" s="950"/>
      <c r="D6" s="1183"/>
      <c r="E6" s="1185"/>
      <c r="F6" s="374"/>
      <c r="G6" s="950"/>
      <c r="H6" s="38"/>
    </row>
    <row r="7" spans="1:11" ht="15.75" customHeight="1" x14ac:dyDescent="0.25">
      <c r="A7" s="1187"/>
      <c r="B7" s="922"/>
      <c r="C7" s="965"/>
      <c r="D7" s="1183"/>
      <c r="E7" s="1185"/>
      <c r="F7" s="374"/>
      <c r="G7" s="950"/>
      <c r="H7" s="87">
        <f>G32</f>
        <v>0</v>
      </c>
      <c r="I7" s="150">
        <f>F4+F5+F6+F7+F8+F9</f>
        <v>0</v>
      </c>
    </row>
    <row r="8" spans="1:11" ht="16.5" thickBot="1" x14ac:dyDescent="0.3">
      <c r="A8" s="1188"/>
      <c r="B8" s="922"/>
      <c r="C8" s="965"/>
      <c r="D8" s="1183"/>
      <c r="E8" s="1185"/>
      <c r="F8" s="374"/>
      <c r="G8" s="950"/>
      <c r="H8" s="322"/>
    </row>
    <row r="9" spans="1:11" ht="15.75" thickBot="1" x14ac:dyDescent="0.3">
      <c r="B9" s="923"/>
      <c r="C9" s="965"/>
      <c r="D9" s="1183"/>
      <c r="E9" s="1186"/>
      <c r="F9" s="374"/>
      <c r="G9" s="950"/>
    </row>
    <row r="10" spans="1:11" ht="17.25" thickTop="1" thickBot="1" x14ac:dyDescent="0.3">
      <c r="B10" s="378"/>
      <c r="C10" s="378" t="s">
        <v>7</v>
      </c>
      <c r="D10" s="925" t="s">
        <v>8</v>
      </c>
      <c r="E10" s="380" t="s">
        <v>17</v>
      </c>
      <c r="F10" s="381" t="s">
        <v>2</v>
      </c>
      <c r="G10" s="382" t="s">
        <v>18</v>
      </c>
      <c r="H10" s="377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26"/>
      <c r="E11" s="846"/>
      <c r="F11" s="385"/>
      <c r="G11" s="386">
        <f>E11</f>
        <v>0</v>
      </c>
      <c r="H11" s="837"/>
      <c r="I11" s="70"/>
      <c r="J11" s="840">
        <f>F4+F7+F8+F9-G11+F6+F5</f>
        <v>0</v>
      </c>
      <c r="K11" s="822">
        <f>I11*G11</f>
        <v>0</v>
      </c>
    </row>
    <row r="12" spans="1:11" ht="16.5" thickTop="1" thickBot="1" x14ac:dyDescent="0.3">
      <c r="B12" s="832">
        <f>B11-D12</f>
        <v>0</v>
      </c>
      <c r="C12" s="174"/>
      <c r="D12" s="926"/>
      <c r="E12" s="924"/>
      <c r="F12" s="839"/>
      <c r="G12" s="835">
        <f>E12</f>
        <v>0</v>
      </c>
      <c r="H12" s="837"/>
      <c r="I12" s="834"/>
      <c r="J12" s="840">
        <f>J11-G12</f>
        <v>0</v>
      </c>
      <c r="K12" s="822">
        <f t="shared" ref="K12:K30" si="0">I12*G12</f>
        <v>0</v>
      </c>
    </row>
    <row r="13" spans="1:11" ht="16.5" thickTop="1" thickBot="1" x14ac:dyDescent="0.3">
      <c r="B13" s="832">
        <f t="shared" ref="B13:B21" si="1">B12-D13</f>
        <v>0</v>
      </c>
      <c r="C13" s="174"/>
      <c r="D13" s="926"/>
      <c r="E13" s="924"/>
      <c r="F13" s="839"/>
      <c r="G13" s="835">
        <f t="shared" ref="G13:G31" si="2">E13</f>
        <v>0</v>
      </c>
      <c r="H13" s="837"/>
      <c r="I13" s="834"/>
      <c r="J13" s="840">
        <f t="shared" ref="J13:J21" si="3">J12-G13</f>
        <v>0</v>
      </c>
      <c r="K13" s="822">
        <f t="shared" si="0"/>
        <v>0</v>
      </c>
    </row>
    <row r="14" spans="1:11" ht="16.5" thickTop="1" thickBot="1" x14ac:dyDescent="0.3">
      <c r="A14" s="54" t="s">
        <v>33</v>
      </c>
      <c r="B14" s="832">
        <f t="shared" si="1"/>
        <v>0</v>
      </c>
      <c r="C14" s="174"/>
      <c r="D14" s="926"/>
      <c r="E14" s="924"/>
      <c r="F14" s="839"/>
      <c r="G14" s="835">
        <f t="shared" si="2"/>
        <v>0</v>
      </c>
      <c r="H14" s="837"/>
      <c r="I14" s="834"/>
      <c r="J14" s="840">
        <f t="shared" si="3"/>
        <v>0</v>
      </c>
      <c r="K14" s="822">
        <f t="shared" si="0"/>
        <v>0</v>
      </c>
    </row>
    <row r="15" spans="1:11" ht="16.5" thickTop="1" thickBot="1" x14ac:dyDescent="0.3">
      <c r="B15" s="832">
        <f t="shared" si="1"/>
        <v>0</v>
      </c>
      <c r="C15" s="174"/>
      <c r="D15" s="926"/>
      <c r="E15" s="924"/>
      <c r="F15" s="839"/>
      <c r="G15" s="835">
        <f t="shared" si="2"/>
        <v>0</v>
      </c>
      <c r="H15" s="837"/>
      <c r="I15" s="834"/>
      <c r="J15" s="840">
        <f t="shared" si="3"/>
        <v>0</v>
      </c>
      <c r="K15" s="822">
        <f t="shared" si="0"/>
        <v>0</v>
      </c>
    </row>
    <row r="16" spans="1:11" ht="16.5" thickTop="1" thickBot="1" x14ac:dyDescent="0.3">
      <c r="A16" s="19"/>
      <c r="B16" s="832">
        <f t="shared" si="1"/>
        <v>0</v>
      </c>
      <c r="C16" s="174"/>
      <c r="D16" s="926"/>
      <c r="E16" s="924"/>
      <c r="F16" s="839"/>
      <c r="G16" s="1189">
        <f t="shared" si="2"/>
        <v>0</v>
      </c>
      <c r="H16" s="1190"/>
      <c r="I16" s="1191"/>
      <c r="J16" s="1192">
        <f t="shared" si="3"/>
        <v>0</v>
      </c>
      <c r="K16" s="1102">
        <f t="shared" si="0"/>
        <v>0</v>
      </c>
    </row>
    <row r="17" spans="1:11" ht="15.75" thickTop="1" x14ac:dyDescent="0.25">
      <c r="B17" s="832">
        <f t="shared" si="1"/>
        <v>0</v>
      </c>
      <c r="C17" s="174"/>
      <c r="D17" s="926"/>
      <c r="E17" s="924"/>
      <c r="F17" s="839"/>
      <c r="G17" s="1189">
        <f t="shared" si="2"/>
        <v>0</v>
      </c>
      <c r="H17" s="1190"/>
      <c r="I17" s="1191"/>
      <c r="J17" s="1192">
        <f t="shared" si="3"/>
        <v>0</v>
      </c>
      <c r="K17" s="1078">
        <f t="shared" si="0"/>
        <v>0</v>
      </c>
    </row>
    <row r="18" spans="1:11" x14ac:dyDescent="0.25">
      <c r="B18" s="832">
        <f t="shared" si="1"/>
        <v>0</v>
      </c>
      <c r="C18" s="174"/>
      <c r="D18" s="926"/>
      <c r="E18" s="924"/>
      <c r="F18" s="839"/>
      <c r="G18" s="1189">
        <f t="shared" si="2"/>
        <v>0</v>
      </c>
      <c r="H18" s="1193"/>
      <c r="I18" s="1191"/>
      <c r="J18" s="1192">
        <f t="shared" si="3"/>
        <v>0</v>
      </c>
      <c r="K18" s="1078">
        <f t="shared" si="0"/>
        <v>0</v>
      </c>
    </row>
    <row r="19" spans="1:11" x14ac:dyDescent="0.25">
      <c r="B19" s="832">
        <f t="shared" si="1"/>
        <v>0</v>
      </c>
      <c r="C19" s="174"/>
      <c r="D19" s="926"/>
      <c r="E19" s="924"/>
      <c r="F19" s="839"/>
      <c r="G19" s="1189">
        <f t="shared" si="2"/>
        <v>0</v>
      </c>
      <c r="H19" s="1193"/>
      <c r="I19" s="1191"/>
      <c r="J19" s="1192">
        <f t="shared" si="3"/>
        <v>0</v>
      </c>
      <c r="K19" s="1078">
        <f t="shared" si="0"/>
        <v>0</v>
      </c>
    </row>
    <row r="20" spans="1:11" x14ac:dyDescent="0.25">
      <c r="B20" s="832">
        <f t="shared" si="1"/>
        <v>0</v>
      </c>
      <c r="C20" s="174"/>
      <c r="D20" s="926"/>
      <c r="E20" s="924"/>
      <c r="F20" s="839"/>
      <c r="G20" s="1189">
        <f t="shared" si="2"/>
        <v>0</v>
      </c>
      <c r="H20" s="1193"/>
      <c r="I20" s="1191"/>
      <c r="J20" s="1192">
        <f t="shared" si="3"/>
        <v>0</v>
      </c>
      <c r="K20" s="1078">
        <f t="shared" si="0"/>
        <v>0</v>
      </c>
    </row>
    <row r="21" spans="1:11" x14ac:dyDescent="0.25">
      <c r="B21" s="832">
        <f t="shared" si="1"/>
        <v>0</v>
      </c>
      <c r="C21" s="174"/>
      <c r="D21" s="926"/>
      <c r="E21" s="924"/>
      <c r="F21" s="839"/>
      <c r="G21" s="1189">
        <f t="shared" si="2"/>
        <v>0</v>
      </c>
      <c r="H21" s="1193"/>
      <c r="I21" s="1191"/>
      <c r="J21" s="1192">
        <f t="shared" si="3"/>
        <v>0</v>
      </c>
      <c r="K21" s="1102">
        <f t="shared" si="0"/>
        <v>0</v>
      </c>
    </row>
    <row r="22" spans="1:11" x14ac:dyDescent="0.25">
      <c r="B22" s="88"/>
      <c r="C22" s="88"/>
      <c r="D22" s="926"/>
      <c r="E22" s="924"/>
      <c r="F22" s="839"/>
      <c r="G22" s="1189">
        <f t="shared" si="2"/>
        <v>0</v>
      </c>
      <c r="H22" s="1193"/>
      <c r="I22" s="1191"/>
      <c r="J22" s="1192">
        <f>J21-G22</f>
        <v>0</v>
      </c>
      <c r="K22" s="1102">
        <f t="shared" si="0"/>
        <v>0</v>
      </c>
    </row>
    <row r="23" spans="1:11" x14ac:dyDescent="0.25">
      <c r="B23" s="88"/>
      <c r="C23" s="88"/>
      <c r="D23" s="926"/>
      <c r="E23" s="924"/>
      <c r="F23" s="839"/>
      <c r="G23" s="1189">
        <f t="shared" si="2"/>
        <v>0</v>
      </c>
      <c r="H23" s="1193"/>
      <c r="I23" s="1191"/>
      <c r="J23" s="1192">
        <f t="shared" ref="J23:J30" si="4">J22-G23</f>
        <v>0</v>
      </c>
      <c r="K23" s="1102">
        <f t="shared" si="0"/>
        <v>0</v>
      </c>
    </row>
    <row r="24" spans="1:11" x14ac:dyDescent="0.25">
      <c r="B24" s="88"/>
      <c r="C24" s="88"/>
      <c r="D24" s="926"/>
      <c r="E24" s="924"/>
      <c r="F24" s="839"/>
      <c r="G24" s="1189">
        <f t="shared" si="2"/>
        <v>0</v>
      </c>
      <c r="H24" s="1193"/>
      <c r="I24" s="1191"/>
      <c r="J24" s="1192">
        <f t="shared" si="4"/>
        <v>0</v>
      </c>
      <c r="K24" s="1102">
        <f t="shared" si="0"/>
        <v>0</v>
      </c>
    </row>
    <row r="25" spans="1:11" x14ac:dyDescent="0.25">
      <c r="B25" s="88"/>
      <c r="C25" s="88"/>
      <c r="D25" s="926"/>
      <c r="E25" s="924"/>
      <c r="F25" s="839"/>
      <c r="G25" s="1189">
        <f t="shared" si="2"/>
        <v>0</v>
      </c>
      <c r="H25" s="1193"/>
      <c r="I25" s="1191"/>
      <c r="J25" s="1192">
        <f t="shared" si="4"/>
        <v>0</v>
      </c>
      <c r="K25" s="1102">
        <f t="shared" si="0"/>
        <v>0</v>
      </c>
    </row>
    <row r="26" spans="1:11" x14ac:dyDescent="0.25">
      <c r="B26" s="88"/>
      <c r="C26" s="88"/>
      <c r="D26" s="926"/>
      <c r="E26" s="924"/>
      <c r="F26" s="839"/>
      <c r="G26" s="1189">
        <f t="shared" si="2"/>
        <v>0</v>
      </c>
      <c r="H26" s="1193"/>
      <c r="I26" s="1191"/>
      <c r="J26" s="1192">
        <f t="shared" si="4"/>
        <v>0</v>
      </c>
      <c r="K26" s="1102">
        <f t="shared" si="0"/>
        <v>0</v>
      </c>
    </row>
    <row r="27" spans="1:11" x14ac:dyDescent="0.25">
      <c r="B27" s="88"/>
      <c r="C27" s="88"/>
      <c r="D27" s="926"/>
      <c r="E27" s="924"/>
      <c r="F27" s="839"/>
      <c r="G27" s="835">
        <f t="shared" si="2"/>
        <v>0</v>
      </c>
      <c r="H27" s="838"/>
      <c r="I27" s="834"/>
      <c r="J27" s="840">
        <f t="shared" si="4"/>
        <v>0</v>
      </c>
      <c r="K27" s="822">
        <f t="shared" si="0"/>
        <v>0</v>
      </c>
    </row>
    <row r="28" spans="1:11" x14ac:dyDescent="0.25">
      <c r="B28" s="88"/>
      <c r="C28" s="88"/>
      <c r="D28" s="926"/>
      <c r="E28" s="924"/>
      <c r="F28" s="839"/>
      <c r="G28" s="835">
        <f t="shared" si="2"/>
        <v>0</v>
      </c>
      <c r="H28" s="838"/>
      <c r="I28" s="834"/>
      <c r="J28" s="840">
        <f t="shared" si="4"/>
        <v>0</v>
      </c>
      <c r="K28" s="822">
        <f t="shared" si="0"/>
        <v>0</v>
      </c>
    </row>
    <row r="29" spans="1:11" x14ac:dyDescent="0.25">
      <c r="B29" s="88"/>
      <c r="C29" s="88"/>
      <c r="D29" s="926"/>
      <c r="E29" s="924"/>
      <c r="F29" s="839"/>
      <c r="G29" s="835">
        <f t="shared" si="2"/>
        <v>0</v>
      </c>
      <c r="H29" s="838"/>
      <c r="I29" s="834"/>
      <c r="J29" s="840">
        <f t="shared" si="4"/>
        <v>0</v>
      </c>
      <c r="K29" s="822">
        <f t="shared" si="0"/>
        <v>0</v>
      </c>
    </row>
    <row r="30" spans="1:11" x14ac:dyDescent="0.25">
      <c r="B30" s="88"/>
      <c r="C30" s="88"/>
      <c r="D30" s="319"/>
      <c r="E30" s="833"/>
      <c r="F30" s="839"/>
      <c r="G30" s="835">
        <f t="shared" si="2"/>
        <v>0</v>
      </c>
      <c r="H30" s="838"/>
      <c r="I30" s="834"/>
      <c r="J30" s="840">
        <f t="shared" si="4"/>
        <v>0</v>
      </c>
      <c r="K30" s="822">
        <f t="shared" si="0"/>
        <v>0</v>
      </c>
    </row>
    <row r="31" spans="1:11" ht="15.75" thickBot="1" x14ac:dyDescent="0.3">
      <c r="A31" s="117"/>
      <c r="B31" s="95"/>
      <c r="C31" s="95"/>
      <c r="D31" s="387"/>
      <c r="E31" s="388"/>
      <c r="F31" s="389"/>
      <c r="G31" s="836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05" t="s">
        <v>21</v>
      </c>
      <c r="F34" s="1306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12" t="s">
        <v>396</v>
      </c>
      <c r="B1" s="1312"/>
      <c r="C1" s="1312"/>
      <c r="D1" s="1312"/>
      <c r="E1" s="1312"/>
      <c r="F1" s="1312"/>
      <c r="G1" s="131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317" t="s">
        <v>231</v>
      </c>
      <c r="B5" s="1346" t="s">
        <v>107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0</v>
      </c>
      <c r="H5" s="150">
        <f>E5-G5+E6</f>
        <v>3703.9</v>
      </c>
    </row>
    <row r="6" spans="1:11" ht="15.75" x14ac:dyDescent="0.25">
      <c r="A6" s="1317"/>
      <c r="B6" s="1346"/>
      <c r="C6" s="152"/>
      <c r="D6" s="145"/>
      <c r="E6" s="176"/>
      <c r="F6" s="72"/>
      <c r="G6" s="322"/>
    </row>
    <row r="7" spans="1:11" ht="15.75" thickBot="1" x14ac:dyDescent="0.3">
      <c r="B7" s="1347"/>
      <c r="C7" s="152"/>
      <c r="D7" s="145"/>
      <c r="E7" s="72"/>
      <c r="F7" s="72"/>
    </row>
    <row r="8" spans="1:11" ht="17.25" thickTop="1" thickBot="1" x14ac:dyDescent="0.3">
      <c r="B8" s="378" t="s">
        <v>7</v>
      </c>
      <c r="C8" s="379" t="s">
        <v>8</v>
      </c>
      <c r="D8" s="380" t="s">
        <v>17</v>
      </c>
      <c r="E8" s="381" t="s">
        <v>2</v>
      </c>
      <c r="F8" s="382" t="s">
        <v>18</v>
      </c>
      <c r="G8" s="377" t="s">
        <v>55</v>
      </c>
      <c r="H8" s="24"/>
    </row>
    <row r="9" spans="1:11" ht="15.75" thickTop="1" x14ac:dyDescent="0.25">
      <c r="A9" s="54" t="s">
        <v>32</v>
      </c>
      <c r="B9" s="82">
        <f>F4+F5+F6+F7-C9</f>
        <v>4</v>
      </c>
      <c r="C9" s="383"/>
      <c r="D9" s="384"/>
      <c r="E9" s="385"/>
      <c r="F9" s="386">
        <f>D9</f>
        <v>0</v>
      </c>
      <c r="G9" s="837"/>
      <c r="H9" s="70"/>
      <c r="I9" s="840">
        <f>E4+E5+E6+E7-F9</f>
        <v>3703.9</v>
      </c>
      <c r="J9" s="822">
        <f>H9*F9</f>
        <v>0</v>
      </c>
    </row>
    <row r="10" spans="1:11" x14ac:dyDescent="0.25">
      <c r="B10" s="832">
        <f>B9-C10</f>
        <v>4</v>
      </c>
      <c r="C10" s="319"/>
      <c r="D10" s="833"/>
      <c r="E10" s="839"/>
      <c r="F10" s="835">
        <f>D10</f>
        <v>0</v>
      </c>
      <c r="G10" s="838"/>
      <c r="H10" s="834"/>
      <c r="I10" s="840">
        <f>I9-F10</f>
        <v>3703.9</v>
      </c>
      <c r="J10" s="822">
        <f t="shared" ref="J10:J28" si="0">H10*F10</f>
        <v>0</v>
      </c>
    </row>
    <row r="11" spans="1:11" x14ac:dyDescent="0.25">
      <c r="B11" s="832">
        <f t="shared" ref="B11:B19" si="1">B10-C11</f>
        <v>4</v>
      </c>
      <c r="C11" s="319"/>
      <c r="D11" s="833"/>
      <c r="E11" s="839"/>
      <c r="F11" s="835">
        <f t="shared" ref="F11:F29" si="2">D11</f>
        <v>0</v>
      </c>
      <c r="G11" s="838"/>
      <c r="H11" s="834"/>
      <c r="I11" s="840">
        <f t="shared" ref="I11:I19" si="3">I10-F11</f>
        <v>3703.9</v>
      </c>
      <c r="J11" s="822">
        <f t="shared" si="0"/>
        <v>0</v>
      </c>
    </row>
    <row r="12" spans="1:11" x14ac:dyDescent="0.25">
      <c r="A12" s="54" t="s">
        <v>33</v>
      </c>
      <c r="B12" s="832">
        <f t="shared" si="1"/>
        <v>4</v>
      </c>
      <c r="C12" s="319"/>
      <c r="D12" s="833"/>
      <c r="E12" s="839"/>
      <c r="F12" s="1189">
        <f t="shared" si="2"/>
        <v>0</v>
      </c>
      <c r="G12" s="1193"/>
      <c r="H12" s="1191"/>
      <c r="I12" s="1192">
        <f t="shared" si="3"/>
        <v>3703.9</v>
      </c>
      <c r="J12" s="1102">
        <f t="shared" si="0"/>
        <v>0</v>
      </c>
      <c r="K12" s="910"/>
    </row>
    <row r="13" spans="1:11" x14ac:dyDescent="0.25">
      <c r="B13" s="832">
        <f t="shared" si="1"/>
        <v>4</v>
      </c>
      <c r="C13" s="319"/>
      <c r="D13" s="833"/>
      <c r="E13" s="839"/>
      <c r="F13" s="1189">
        <f t="shared" si="2"/>
        <v>0</v>
      </c>
      <c r="G13" s="1193"/>
      <c r="H13" s="1191"/>
      <c r="I13" s="1192">
        <f t="shared" si="3"/>
        <v>3703.9</v>
      </c>
      <c r="J13" s="1102">
        <f t="shared" si="0"/>
        <v>0</v>
      </c>
      <c r="K13" s="910"/>
    </row>
    <row r="14" spans="1:11" x14ac:dyDescent="0.25">
      <c r="A14" s="19"/>
      <c r="B14" s="832">
        <f t="shared" si="1"/>
        <v>4</v>
      </c>
      <c r="C14" s="319"/>
      <c r="D14" s="833"/>
      <c r="E14" s="839"/>
      <c r="F14" s="1189">
        <f t="shared" si="2"/>
        <v>0</v>
      </c>
      <c r="G14" s="1193"/>
      <c r="H14" s="1191"/>
      <c r="I14" s="1192">
        <f t="shared" si="3"/>
        <v>3703.9</v>
      </c>
      <c r="J14" s="1102">
        <f t="shared" si="0"/>
        <v>0</v>
      </c>
      <c r="K14" s="910"/>
    </row>
    <row r="15" spans="1:11" x14ac:dyDescent="0.25">
      <c r="B15" s="832">
        <f t="shared" si="1"/>
        <v>4</v>
      </c>
      <c r="C15" s="319"/>
      <c r="D15" s="833"/>
      <c r="E15" s="839"/>
      <c r="F15" s="1189">
        <f t="shared" si="2"/>
        <v>0</v>
      </c>
      <c r="G15" s="1193"/>
      <c r="H15" s="1191"/>
      <c r="I15" s="1192">
        <f t="shared" si="3"/>
        <v>3703.9</v>
      </c>
      <c r="J15" s="1078">
        <f t="shared" si="0"/>
        <v>0</v>
      </c>
      <c r="K15" s="910"/>
    </row>
    <row r="16" spans="1:11" x14ac:dyDescent="0.25">
      <c r="B16" s="832">
        <f t="shared" si="1"/>
        <v>4</v>
      </c>
      <c r="C16" s="319"/>
      <c r="D16" s="833"/>
      <c r="E16" s="839"/>
      <c r="F16" s="1189">
        <f t="shared" si="2"/>
        <v>0</v>
      </c>
      <c r="G16" s="1193"/>
      <c r="H16" s="1191"/>
      <c r="I16" s="1192">
        <f t="shared" si="3"/>
        <v>3703.9</v>
      </c>
      <c r="J16" s="1078">
        <f t="shared" si="0"/>
        <v>0</v>
      </c>
      <c r="K16" s="910"/>
    </row>
    <row r="17" spans="1:11" x14ac:dyDescent="0.25">
      <c r="B17" s="832">
        <f t="shared" si="1"/>
        <v>4</v>
      </c>
      <c r="C17" s="319"/>
      <c r="D17" s="833"/>
      <c r="E17" s="839"/>
      <c r="F17" s="1189">
        <f t="shared" si="2"/>
        <v>0</v>
      </c>
      <c r="G17" s="1193"/>
      <c r="H17" s="1191"/>
      <c r="I17" s="1192">
        <f t="shared" si="3"/>
        <v>3703.9</v>
      </c>
      <c r="J17" s="1078">
        <f t="shared" si="0"/>
        <v>0</v>
      </c>
      <c r="K17" s="910"/>
    </row>
    <row r="18" spans="1:11" x14ac:dyDescent="0.25">
      <c r="B18" s="832">
        <f t="shared" si="1"/>
        <v>4</v>
      </c>
      <c r="C18" s="319"/>
      <c r="D18" s="833"/>
      <c r="E18" s="839"/>
      <c r="F18" s="1189">
        <f t="shared" si="2"/>
        <v>0</v>
      </c>
      <c r="G18" s="1193"/>
      <c r="H18" s="1191"/>
      <c r="I18" s="1192">
        <f t="shared" si="3"/>
        <v>3703.9</v>
      </c>
      <c r="J18" s="1078">
        <f t="shared" si="0"/>
        <v>0</v>
      </c>
      <c r="K18" s="910"/>
    </row>
    <row r="19" spans="1:11" x14ac:dyDescent="0.25">
      <c r="B19" s="832">
        <f t="shared" si="1"/>
        <v>4</v>
      </c>
      <c r="C19" s="319"/>
      <c r="D19" s="833"/>
      <c r="E19" s="839"/>
      <c r="F19" s="1189">
        <f t="shared" si="2"/>
        <v>0</v>
      </c>
      <c r="G19" s="1193"/>
      <c r="H19" s="1191"/>
      <c r="I19" s="1192">
        <f t="shared" si="3"/>
        <v>3703.9</v>
      </c>
      <c r="J19" s="1102">
        <f t="shared" si="0"/>
        <v>0</v>
      </c>
      <c r="K19" s="910"/>
    </row>
    <row r="20" spans="1:11" x14ac:dyDescent="0.25">
      <c r="B20" s="88"/>
      <c r="C20" s="319"/>
      <c r="D20" s="833"/>
      <c r="E20" s="839"/>
      <c r="F20" s="1189">
        <f t="shared" si="2"/>
        <v>0</v>
      </c>
      <c r="G20" s="1193"/>
      <c r="H20" s="1191"/>
      <c r="I20" s="1192">
        <f>I19-F20</f>
        <v>3703.9</v>
      </c>
      <c r="J20" s="1102">
        <f t="shared" si="0"/>
        <v>0</v>
      </c>
      <c r="K20" s="910"/>
    </row>
    <row r="21" spans="1:11" x14ac:dyDescent="0.25">
      <c r="B21" s="88"/>
      <c r="C21" s="319"/>
      <c r="D21" s="833"/>
      <c r="E21" s="839"/>
      <c r="F21" s="1189">
        <f t="shared" si="2"/>
        <v>0</v>
      </c>
      <c r="G21" s="1193"/>
      <c r="H21" s="1191"/>
      <c r="I21" s="1192">
        <f t="shared" ref="I21:I28" si="4">I20-F21</f>
        <v>3703.9</v>
      </c>
      <c r="J21" s="1102">
        <f t="shared" si="0"/>
        <v>0</v>
      </c>
      <c r="K21" s="910"/>
    </row>
    <row r="22" spans="1:11" x14ac:dyDescent="0.25">
      <c r="B22" s="88"/>
      <c r="C22" s="319"/>
      <c r="D22" s="833"/>
      <c r="E22" s="839"/>
      <c r="F22" s="1189">
        <f t="shared" si="2"/>
        <v>0</v>
      </c>
      <c r="G22" s="1193"/>
      <c r="H22" s="1191"/>
      <c r="I22" s="1192">
        <f t="shared" si="4"/>
        <v>3703.9</v>
      </c>
      <c r="J22" s="1102">
        <f t="shared" si="0"/>
        <v>0</v>
      </c>
      <c r="K22" s="910"/>
    </row>
    <row r="23" spans="1:11" x14ac:dyDescent="0.25">
      <c r="B23" s="88"/>
      <c r="C23" s="319"/>
      <c r="D23" s="833"/>
      <c r="E23" s="839"/>
      <c r="F23" s="835">
        <f t="shared" si="2"/>
        <v>0</v>
      </c>
      <c r="G23" s="838"/>
      <c r="H23" s="834"/>
      <c r="I23" s="840">
        <f t="shared" si="4"/>
        <v>3703.9</v>
      </c>
      <c r="J23" s="822">
        <f t="shared" si="0"/>
        <v>0</v>
      </c>
    </row>
    <row r="24" spans="1:11" x14ac:dyDescent="0.25">
      <c r="B24" s="88"/>
      <c r="C24" s="319"/>
      <c r="D24" s="833"/>
      <c r="E24" s="839"/>
      <c r="F24" s="835">
        <f t="shared" si="2"/>
        <v>0</v>
      </c>
      <c r="G24" s="838"/>
      <c r="H24" s="834"/>
      <c r="I24" s="840">
        <f t="shared" si="4"/>
        <v>3703.9</v>
      </c>
      <c r="J24" s="822">
        <f t="shared" si="0"/>
        <v>0</v>
      </c>
    </row>
    <row r="25" spans="1:11" x14ac:dyDescent="0.25">
      <c r="B25" s="88"/>
      <c r="C25" s="319"/>
      <c r="D25" s="833"/>
      <c r="E25" s="839"/>
      <c r="F25" s="835">
        <f t="shared" si="2"/>
        <v>0</v>
      </c>
      <c r="G25" s="838"/>
      <c r="H25" s="834"/>
      <c r="I25" s="840">
        <f t="shared" si="4"/>
        <v>3703.9</v>
      </c>
      <c r="J25" s="822">
        <f t="shared" si="0"/>
        <v>0</v>
      </c>
    </row>
    <row r="26" spans="1:11" x14ac:dyDescent="0.25">
      <c r="B26" s="88"/>
      <c r="C26" s="319"/>
      <c r="D26" s="833"/>
      <c r="E26" s="839"/>
      <c r="F26" s="835">
        <f t="shared" si="2"/>
        <v>0</v>
      </c>
      <c r="G26" s="838"/>
      <c r="H26" s="834"/>
      <c r="I26" s="840">
        <f t="shared" si="4"/>
        <v>3703.9</v>
      </c>
      <c r="J26" s="822">
        <f t="shared" si="0"/>
        <v>0</v>
      </c>
    </row>
    <row r="27" spans="1:11" x14ac:dyDescent="0.25">
      <c r="B27" s="88"/>
      <c r="C27" s="319"/>
      <c r="D27" s="833"/>
      <c r="E27" s="839"/>
      <c r="F27" s="835">
        <f t="shared" si="2"/>
        <v>0</v>
      </c>
      <c r="G27" s="838"/>
      <c r="H27" s="834"/>
      <c r="I27" s="840">
        <f t="shared" si="4"/>
        <v>3703.9</v>
      </c>
      <c r="J27" s="822">
        <f t="shared" si="0"/>
        <v>0</v>
      </c>
    </row>
    <row r="28" spans="1:11" x14ac:dyDescent="0.25">
      <c r="B28" s="88"/>
      <c r="C28" s="319"/>
      <c r="D28" s="833"/>
      <c r="E28" s="839"/>
      <c r="F28" s="835">
        <f t="shared" si="2"/>
        <v>0</v>
      </c>
      <c r="G28" s="838"/>
      <c r="H28" s="834"/>
      <c r="I28" s="840">
        <f t="shared" si="4"/>
        <v>3703.9</v>
      </c>
      <c r="J28" s="822">
        <f t="shared" si="0"/>
        <v>0</v>
      </c>
    </row>
    <row r="29" spans="1:11" ht="15.75" thickBot="1" x14ac:dyDescent="0.3">
      <c r="A29" s="117"/>
      <c r="B29" s="95"/>
      <c r="C29" s="387"/>
      <c r="D29" s="388"/>
      <c r="E29" s="389"/>
      <c r="F29" s="836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05" t="s">
        <v>21</v>
      </c>
      <c r="E32" s="1306"/>
      <c r="F32" s="137">
        <f>E5-F30+E6+E7+E4</f>
        <v>3703.9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4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C18" sqref="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48"/>
      <c r="D4" s="130"/>
      <c r="E4" s="429"/>
      <c r="F4" s="72"/>
      <c r="G4" s="151"/>
      <c r="H4" s="151"/>
    </row>
    <row r="5" spans="1:9" ht="15" customHeight="1" x14ac:dyDescent="0.25">
      <c r="A5" s="1348"/>
      <c r="B5" s="1349" t="s">
        <v>96</v>
      </c>
      <c r="C5" s="848"/>
      <c r="D5" s="130"/>
      <c r="E5" s="659"/>
      <c r="F5" s="72"/>
      <c r="G5" s="224"/>
    </row>
    <row r="6" spans="1:9" ht="15.75" customHeight="1" x14ac:dyDescent="0.25">
      <c r="A6" s="1348"/>
      <c r="B6" s="1349"/>
      <c r="C6" s="849"/>
      <c r="D6" s="130"/>
      <c r="E6" s="847"/>
      <c r="F6" s="133"/>
      <c r="G6" s="87">
        <f>F39</f>
        <v>0</v>
      </c>
      <c r="H6" s="7">
        <f>E6-G6+E5+E7+E4</f>
        <v>0</v>
      </c>
    </row>
    <row r="7" spans="1:9" ht="16.5" thickBot="1" x14ac:dyDescent="0.3">
      <c r="B7" s="479"/>
      <c r="C7" s="851"/>
      <c r="D7" s="852"/>
      <c r="E7" s="853"/>
      <c r="F7" s="854"/>
      <c r="G7" s="855"/>
    </row>
    <row r="8" spans="1:9" ht="30" customHeight="1" thickTop="1" thickBot="1" x14ac:dyDescent="0.3">
      <c r="B8" s="856" t="s">
        <v>7</v>
      </c>
      <c r="C8" s="857" t="s">
        <v>8</v>
      </c>
      <c r="D8" s="858" t="s">
        <v>17</v>
      </c>
      <c r="E8" s="859" t="s">
        <v>2</v>
      </c>
      <c r="F8" s="860" t="s">
        <v>18</v>
      </c>
      <c r="G8" s="859" t="s">
        <v>15</v>
      </c>
      <c r="H8" s="861"/>
    </row>
    <row r="9" spans="1:9" ht="15.75" thickTop="1" x14ac:dyDescent="0.25">
      <c r="A9" s="54" t="s">
        <v>32</v>
      </c>
      <c r="B9" s="375">
        <f>F5+F6+F7-C9+F4</f>
        <v>0</v>
      </c>
      <c r="C9" s="72"/>
      <c r="D9" s="68">
        <v>0</v>
      </c>
      <c r="E9" s="231"/>
      <c r="F9" s="102">
        <f t="shared" ref="F9:F38" si="0">D9</f>
        <v>0</v>
      </c>
      <c r="G9" s="69"/>
      <c r="H9" s="70"/>
      <c r="I9" s="128">
        <f>E5+E6+E7-F9+E4</f>
        <v>0</v>
      </c>
    </row>
    <row r="10" spans="1:9" x14ac:dyDescent="0.25">
      <c r="B10" s="375">
        <f>B9-C10</f>
        <v>0</v>
      </c>
      <c r="C10" s="72"/>
      <c r="D10" s="68">
        <v>0</v>
      </c>
      <c r="E10" s="231"/>
      <c r="F10" s="102">
        <f t="shared" si="0"/>
        <v>0</v>
      </c>
      <c r="G10" s="69"/>
      <c r="H10" s="70"/>
      <c r="I10" s="128">
        <f>I9-F10</f>
        <v>0</v>
      </c>
    </row>
    <row r="11" spans="1:9" x14ac:dyDescent="0.25">
      <c r="B11" s="375">
        <f>B10-C11</f>
        <v>0</v>
      </c>
      <c r="C11" s="72"/>
      <c r="D11" s="68">
        <v>0</v>
      </c>
      <c r="E11" s="231"/>
      <c r="F11" s="102">
        <f t="shared" si="0"/>
        <v>0</v>
      </c>
      <c r="G11" s="69"/>
      <c r="H11" s="70"/>
      <c r="I11" s="128">
        <f t="shared" ref="I11:I38" si="1">I10-F11</f>
        <v>0</v>
      </c>
    </row>
    <row r="12" spans="1:9" x14ac:dyDescent="0.25">
      <c r="A12" s="54" t="s">
        <v>33</v>
      </c>
      <c r="B12" s="1194">
        <f t="shared" ref="B12:B14" si="2">B11-C12</f>
        <v>0</v>
      </c>
      <c r="C12" s="950"/>
      <c r="D12" s="1010">
        <v>0</v>
      </c>
      <c r="E12" s="996"/>
      <c r="F12" s="1162">
        <f t="shared" si="0"/>
        <v>0</v>
      </c>
      <c r="G12" s="975"/>
      <c r="H12" s="997"/>
      <c r="I12" s="973">
        <f t="shared" si="1"/>
        <v>0</v>
      </c>
    </row>
    <row r="13" spans="1:9" x14ac:dyDescent="0.25">
      <c r="B13" s="1194">
        <f t="shared" si="2"/>
        <v>0</v>
      </c>
      <c r="C13" s="950"/>
      <c r="D13" s="1010">
        <v>0</v>
      </c>
      <c r="E13" s="996"/>
      <c r="F13" s="1162">
        <f t="shared" si="0"/>
        <v>0</v>
      </c>
      <c r="G13" s="975"/>
      <c r="H13" s="997"/>
      <c r="I13" s="973">
        <f t="shared" si="1"/>
        <v>0</v>
      </c>
    </row>
    <row r="14" spans="1:9" x14ac:dyDescent="0.25">
      <c r="A14" s="19"/>
      <c r="B14" s="1194">
        <f t="shared" si="2"/>
        <v>0</v>
      </c>
      <c r="C14" s="950"/>
      <c r="D14" s="1010">
        <v>0</v>
      </c>
      <c r="E14" s="996"/>
      <c r="F14" s="1162">
        <f t="shared" si="0"/>
        <v>0</v>
      </c>
      <c r="G14" s="975"/>
      <c r="H14" s="997"/>
      <c r="I14" s="973">
        <f t="shared" si="1"/>
        <v>0</v>
      </c>
    </row>
    <row r="15" spans="1:9" x14ac:dyDescent="0.25">
      <c r="B15" s="1194">
        <f>B14-C15</f>
        <v>0</v>
      </c>
      <c r="C15" s="950"/>
      <c r="D15" s="1010">
        <v>0</v>
      </c>
      <c r="E15" s="996"/>
      <c r="F15" s="1162">
        <f t="shared" si="0"/>
        <v>0</v>
      </c>
      <c r="G15" s="975"/>
      <c r="H15" s="997"/>
      <c r="I15" s="973">
        <f t="shared" si="1"/>
        <v>0</v>
      </c>
    </row>
    <row r="16" spans="1:9" x14ac:dyDescent="0.25">
      <c r="B16" s="1194">
        <f t="shared" ref="B16:B38" si="3">B15-C16</f>
        <v>0</v>
      </c>
      <c r="C16" s="950"/>
      <c r="D16" s="1010">
        <v>0</v>
      </c>
      <c r="E16" s="996"/>
      <c r="F16" s="1162">
        <f t="shared" si="0"/>
        <v>0</v>
      </c>
      <c r="G16" s="975"/>
      <c r="H16" s="997"/>
      <c r="I16" s="973">
        <f t="shared" si="1"/>
        <v>0</v>
      </c>
    </row>
    <row r="17" spans="2:9" x14ac:dyDescent="0.25">
      <c r="B17" s="1194">
        <f t="shared" si="3"/>
        <v>0</v>
      </c>
      <c r="C17" s="950"/>
      <c r="D17" s="1010">
        <v>0</v>
      </c>
      <c r="E17" s="996"/>
      <c r="F17" s="1162">
        <f t="shared" si="0"/>
        <v>0</v>
      </c>
      <c r="G17" s="975"/>
      <c r="H17" s="997"/>
      <c r="I17" s="973">
        <f t="shared" si="1"/>
        <v>0</v>
      </c>
    </row>
    <row r="18" spans="2:9" x14ac:dyDescent="0.25">
      <c r="B18" s="1194">
        <f t="shared" si="3"/>
        <v>0</v>
      </c>
      <c r="C18" s="950"/>
      <c r="D18" s="1010">
        <v>0</v>
      </c>
      <c r="E18" s="996"/>
      <c r="F18" s="1162">
        <f t="shared" si="0"/>
        <v>0</v>
      </c>
      <c r="G18" s="975"/>
      <c r="H18" s="997"/>
      <c r="I18" s="973">
        <f t="shared" si="1"/>
        <v>0</v>
      </c>
    </row>
    <row r="19" spans="2:9" x14ac:dyDescent="0.25">
      <c r="B19" s="1194">
        <f t="shared" si="3"/>
        <v>0</v>
      </c>
      <c r="C19" s="950"/>
      <c r="D19" s="1010">
        <v>0</v>
      </c>
      <c r="E19" s="996"/>
      <c r="F19" s="1162">
        <f t="shared" si="0"/>
        <v>0</v>
      </c>
      <c r="G19" s="975"/>
      <c r="H19" s="997"/>
      <c r="I19" s="973">
        <f t="shared" si="1"/>
        <v>0</v>
      </c>
    </row>
    <row r="20" spans="2:9" x14ac:dyDescent="0.25">
      <c r="B20" s="1194">
        <f t="shared" si="3"/>
        <v>0</v>
      </c>
      <c r="C20" s="950"/>
      <c r="D20" s="1010">
        <v>0</v>
      </c>
      <c r="E20" s="996"/>
      <c r="F20" s="1162">
        <f t="shared" si="0"/>
        <v>0</v>
      </c>
      <c r="G20" s="975"/>
      <c r="H20" s="997"/>
      <c r="I20" s="973">
        <f t="shared" si="1"/>
        <v>0</v>
      </c>
    </row>
    <row r="21" spans="2:9" x14ac:dyDescent="0.25">
      <c r="B21" s="1194">
        <f t="shared" si="3"/>
        <v>0</v>
      </c>
      <c r="C21" s="950"/>
      <c r="D21" s="1010">
        <v>0</v>
      </c>
      <c r="E21" s="996"/>
      <c r="F21" s="1162">
        <f t="shared" si="0"/>
        <v>0</v>
      </c>
      <c r="G21" s="975"/>
      <c r="H21" s="997"/>
      <c r="I21" s="973">
        <f t="shared" si="1"/>
        <v>0</v>
      </c>
    </row>
    <row r="22" spans="2:9" x14ac:dyDescent="0.25">
      <c r="B22" s="1194">
        <f t="shared" si="3"/>
        <v>0</v>
      </c>
      <c r="C22" s="950"/>
      <c r="D22" s="1010">
        <v>0</v>
      </c>
      <c r="E22" s="996"/>
      <c r="F22" s="1162">
        <f t="shared" si="0"/>
        <v>0</v>
      </c>
      <c r="G22" s="975"/>
      <c r="H22" s="997"/>
      <c r="I22" s="973">
        <f t="shared" si="1"/>
        <v>0</v>
      </c>
    </row>
    <row r="23" spans="2:9" x14ac:dyDescent="0.25">
      <c r="B23" s="1194">
        <f t="shared" si="3"/>
        <v>0</v>
      </c>
      <c r="C23" s="950"/>
      <c r="D23" s="1010">
        <v>0</v>
      </c>
      <c r="E23" s="996"/>
      <c r="F23" s="1162">
        <f t="shared" si="0"/>
        <v>0</v>
      </c>
      <c r="G23" s="975"/>
      <c r="H23" s="997"/>
      <c r="I23" s="973">
        <f t="shared" si="1"/>
        <v>0</v>
      </c>
    </row>
    <row r="24" spans="2:9" x14ac:dyDescent="0.25">
      <c r="B24" s="1194">
        <f t="shared" si="3"/>
        <v>0</v>
      </c>
      <c r="C24" s="950"/>
      <c r="D24" s="1010">
        <v>0</v>
      </c>
      <c r="E24" s="1004"/>
      <c r="F24" s="1162">
        <f t="shared" si="0"/>
        <v>0</v>
      </c>
      <c r="G24" s="1009"/>
      <c r="H24" s="1007"/>
      <c r="I24" s="973">
        <f t="shared" si="1"/>
        <v>0</v>
      </c>
    </row>
    <row r="25" spans="2:9" x14ac:dyDescent="0.25">
      <c r="B25" s="1194">
        <f t="shared" si="3"/>
        <v>0</v>
      </c>
      <c r="C25" s="950"/>
      <c r="D25" s="1010">
        <v>0</v>
      </c>
      <c r="E25" s="1004"/>
      <c r="F25" s="1162">
        <f t="shared" si="0"/>
        <v>0</v>
      </c>
      <c r="G25" s="1009"/>
      <c r="H25" s="1007"/>
      <c r="I25" s="973">
        <f t="shared" si="1"/>
        <v>0</v>
      </c>
    </row>
    <row r="26" spans="2:9" x14ac:dyDescent="0.25">
      <c r="B26" s="1194">
        <f t="shared" si="3"/>
        <v>0</v>
      </c>
      <c r="C26" s="950"/>
      <c r="D26" s="1010">
        <v>0</v>
      </c>
      <c r="E26" s="1004"/>
      <c r="F26" s="1162">
        <f t="shared" si="0"/>
        <v>0</v>
      </c>
      <c r="G26" s="1009"/>
      <c r="H26" s="1007"/>
      <c r="I26" s="973">
        <f t="shared" si="1"/>
        <v>0</v>
      </c>
    </row>
    <row r="27" spans="2:9" x14ac:dyDescent="0.25">
      <c r="B27" s="1194">
        <f t="shared" si="3"/>
        <v>0</v>
      </c>
      <c r="C27" s="950"/>
      <c r="D27" s="1010">
        <v>0</v>
      </c>
      <c r="E27" s="1004"/>
      <c r="F27" s="1162">
        <f t="shared" si="0"/>
        <v>0</v>
      </c>
      <c r="G27" s="1009"/>
      <c r="H27" s="1007"/>
      <c r="I27" s="973">
        <f t="shared" si="1"/>
        <v>0</v>
      </c>
    </row>
    <row r="28" spans="2:9" x14ac:dyDescent="0.25">
      <c r="B28" s="1194">
        <f t="shared" si="3"/>
        <v>0</v>
      </c>
      <c r="C28" s="950"/>
      <c r="D28" s="1010">
        <v>0</v>
      </c>
      <c r="E28" s="1004"/>
      <c r="F28" s="1162">
        <f t="shared" si="0"/>
        <v>0</v>
      </c>
      <c r="G28" s="1009"/>
      <c r="H28" s="1007"/>
      <c r="I28" s="973">
        <f t="shared" si="1"/>
        <v>0</v>
      </c>
    </row>
    <row r="29" spans="2:9" x14ac:dyDescent="0.25">
      <c r="B29" s="1194">
        <f t="shared" si="3"/>
        <v>0</v>
      </c>
      <c r="C29" s="950"/>
      <c r="D29" s="1010">
        <v>0</v>
      </c>
      <c r="E29" s="1004"/>
      <c r="F29" s="1162">
        <f t="shared" si="0"/>
        <v>0</v>
      </c>
      <c r="G29" s="1009"/>
      <c r="H29" s="1007"/>
      <c r="I29" s="973">
        <f t="shared" si="1"/>
        <v>0</v>
      </c>
    </row>
    <row r="30" spans="2:9" x14ac:dyDescent="0.25">
      <c r="B30" s="1194">
        <f t="shared" si="3"/>
        <v>0</v>
      </c>
      <c r="C30" s="950"/>
      <c r="D30" s="1010">
        <v>0</v>
      </c>
      <c r="E30" s="1004"/>
      <c r="F30" s="1162">
        <f t="shared" si="0"/>
        <v>0</v>
      </c>
      <c r="G30" s="1009"/>
      <c r="H30" s="1007"/>
      <c r="I30" s="973">
        <f t="shared" si="1"/>
        <v>0</v>
      </c>
    </row>
    <row r="31" spans="2:9" x14ac:dyDescent="0.25">
      <c r="B31" s="1194">
        <f t="shared" si="3"/>
        <v>0</v>
      </c>
      <c r="C31" s="950"/>
      <c r="D31" s="1010">
        <v>0</v>
      </c>
      <c r="E31" s="1004"/>
      <c r="F31" s="1162">
        <f t="shared" si="0"/>
        <v>0</v>
      </c>
      <c r="G31" s="1009"/>
      <c r="H31" s="1007"/>
      <c r="I31" s="973">
        <f t="shared" si="1"/>
        <v>0</v>
      </c>
    </row>
    <row r="32" spans="2:9" x14ac:dyDescent="0.25">
      <c r="B32" s="1194">
        <f t="shared" si="3"/>
        <v>0</v>
      </c>
      <c r="C32" s="950"/>
      <c r="D32" s="1010">
        <v>0</v>
      </c>
      <c r="E32" s="1004"/>
      <c r="F32" s="1162">
        <f t="shared" si="0"/>
        <v>0</v>
      </c>
      <c r="G32" s="1009"/>
      <c r="H32" s="1007"/>
      <c r="I32" s="973">
        <f t="shared" si="1"/>
        <v>0</v>
      </c>
    </row>
    <row r="33" spans="1:9" x14ac:dyDescent="0.25">
      <c r="B33" s="375">
        <f t="shared" si="3"/>
        <v>0</v>
      </c>
      <c r="C33" s="72"/>
      <c r="D33" s="68">
        <v>0</v>
      </c>
      <c r="E33" s="808"/>
      <c r="F33" s="1162">
        <f t="shared" si="0"/>
        <v>0</v>
      </c>
      <c r="G33" s="797"/>
      <c r="H33" s="798"/>
      <c r="I33" s="128">
        <f t="shared" si="1"/>
        <v>0</v>
      </c>
    </row>
    <row r="34" spans="1:9" x14ac:dyDescent="0.25">
      <c r="B34" s="375">
        <f t="shared" si="3"/>
        <v>0</v>
      </c>
      <c r="C34" s="72"/>
      <c r="D34" s="68">
        <v>0</v>
      </c>
      <c r="E34" s="808"/>
      <c r="F34" s="1162">
        <f t="shared" si="0"/>
        <v>0</v>
      </c>
      <c r="G34" s="797"/>
      <c r="H34" s="798"/>
      <c r="I34" s="128">
        <f t="shared" si="1"/>
        <v>0</v>
      </c>
    </row>
    <row r="35" spans="1:9" x14ac:dyDescent="0.25">
      <c r="B35" s="375">
        <f t="shared" si="3"/>
        <v>0</v>
      </c>
      <c r="C35" s="15"/>
      <c r="D35" s="68">
        <v>0</v>
      </c>
      <c r="E35" s="808"/>
      <c r="F35" s="1162">
        <f t="shared" si="0"/>
        <v>0</v>
      </c>
      <c r="G35" s="797"/>
      <c r="H35" s="798"/>
      <c r="I35" s="128">
        <f t="shared" si="1"/>
        <v>0</v>
      </c>
    </row>
    <row r="36" spans="1:9" x14ac:dyDescent="0.25">
      <c r="B36" s="375">
        <f t="shared" si="3"/>
        <v>0</v>
      </c>
      <c r="C36" s="15"/>
      <c r="D36" s="68">
        <v>0</v>
      </c>
      <c r="E36" s="808"/>
      <c r="F36" s="1162">
        <f t="shared" si="0"/>
        <v>0</v>
      </c>
      <c r="G36" s="797"/>
      <c r="H36" s="798"/>
      <c r="I36" s="128">
        <f t="shared" si="1"/>
        <v>0</v>
      </c>
    </row>
    <row r="37" spans="1:9" x14ac:dyDescent="0.25">
      <c r="B37" s="375">
        <f t="shared" si="3"/>
        <v>0</v>
      </c>
      <c r="C37" s="15"/>
      <c r="D37" s="68">
        <v>0</v>
      </c>
      <c r="E37" s="808"/>
      <c r="F37" s="1162">
        <f t="shared" si="0"/>
        <v>0</v>
      </c>
      <c r="G37" s="797"/>
      <c r="H37" s="798"/>
      <c r="I37" s="128">
        <f t="shared" si="1"/>
        <v>0</v>
      </c>
    </row>
    <row r="38" spans="1:9" ht="15.75" thickBot="1" x14ac:dyDescent="0.3">
      <c r="A38" s="117"/>
      <c r="B38" s="642">
        <f t="shared" si="3"/>
        <v>0</v>
      </c>
      <c r="C38" s="37"/>
      <c r="D38" s="68">
        <v>0</v>
      </c>
      <c r="E38" s="809"/>
      <c r="F38" s="1162">
        <f t="shared" si="0"/>
        <v>0</v>
      </c>
      <c r="G38" s="810"/>
      <c r="H38" s="811"/>
      <c r="I38" s="128">
        <f t="shared" si="1"/>
        <v>0</v>
      </c>
    </row>
    <row r="39" spans="1:9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74"/>
      <c r="F39" s="102">
        <f>SUM(F9:F38)</f>
        <v>0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05" t="s">
        <v>21</v>
      </c>
      <c r="E41" s="1306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7"/>
    </row>
    <row r="6" spans="1:8" ht="15.75" customHeight="1" thickTop="1" x14ac:dyDescent="0.25">
      <c r="A6" s="1317"/>
      <c r="B6" s="1350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317"/>
      <c r="B7" s="1351"/>
      <c r="C7" s="344"/>
      <c r="D7" s="114"/>
      <c r="E7" s="335"/>
      <c r="F7" s="72"/>
      <c r="G7" s="5">
        <f>D28</f>
        <v>320</v>
      </c>
      <c r="H7" s="450">
        <f>E7-G7</f>
        <v>-320</v>
      </c>
    </row>
    <row r="8" spans="1:8" ht="16.5" customHeight="1" thickBot="1" x14ac:dyDescent="0.3">
      <c r="A8" s="479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6"/>
      <c r="F10" s="417">
        <f>D10</f>
        <v>0</v>
      </c>
      <c r="G10" s="418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496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496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4"/>
      <c r="F16" s="102">
        <f t="shared" si="1"/>
        <v>20</v>
      </c>
      <c r="G16" s="513"/>
      <c r="H16" s="352"/>
    </row>
    <row r="17" spans="1:8" x14ac:dyDescent="0.25">
      <c r="B17" s="336">
        <f t="shared" si="0"/>
        <v>0</v>
      </c>
      <c r="C17" s="15"/>
      <c r="D17" s="120">
        <v>20</v>
      </c>
      <c r="E17" s="514"/>
      <c r="F17" s="102">
        <f t="shared" si="1"/>
        <v>20</v>
      </c>
      <c r="G17" s="513"/>
      <c r="H17" s="352"/>
    </row>
    <row r="18" spans="1:8" x14ac:dyDescent="0.25">
      <c r="B18" s="336">
        <f t="shared" si="0"/>
        <v>0</v>
      </c>
      <c r="C18" s="15"/>
      <c r="D18" s="120">
        <v>20</v>
      </c>
      <c r="E18" s="514"/>
      <c r="F18" s="102">
        <f t="shared" si="1"/>
        <v>20</v>
      </c>
      <c r="G18" s="513"/>
      <c r="H18" s="352"/>
    </row>
    <row r="19" spans="1:8" x14ac:dyDescent="0.25">
      <c r="B19" s="336">
        <f t="shared" si="0"/>
        <v>0</v>
      </c>
      <c r="C19" s="15"/>
      <c r="D19" s="120">
        <v>20</v>
      </c>
      <c r="E19" s="514"/>
      <c r="F19" s="102">
        <f t="shared" si="1"/>
        <v>20</v>
      </c>
      <c r="G19" s="513"/>
      <c r="H19" s="352"/>
    </row>
    <row r="20" spans="1:8" x14ac:dyDescent="0.25">
      <c r="B20" s="336">
        <f t="shared" si="0"/>
        <v>0</v>
      </c>
      <c r="C20" s="15"/>
      <c r="D20" s="120">
        <v>20</v>
      </c>
      <c r="E20" s="514"/>
      <c r="F20" s="102">
        <f t="shared" si="1"/>
        <v>20</v>
      </c>
      <c r="G20" s="513"/>
      <c r="H20" s="352"/>
    </row>
    <row r="21" spans="1:8" x14ac:dyDescent="0.25">
      <c r="B21" s="336">
        <f t="shared" si="0"/>
        <v>0</v>
      </c>
      <c r="C21" s="15"/>
      <c r="D21" s="120">
        <v>20</v>
      </c>
      <c r="E21" s="514"/>
      <c r="F21" s="102">
        <f t="shared" si="1"/>
        <v>20</v>
      </c>
      <c r="G21" s="513"/>
      <c r="H21" s="352"/>
    </row>
    <row r="22" spans="1:8" x14ac:dyDescent="0.25">
      <c r="B22" s="336">
        <f t="shared" si="0"/>
        <v>0</v>
      </c>
      <c r="C22" s="15"/>
      <c r="D22" s="120">
        <v>20</v>
      </c>
      <c r="E22" s="514"/>
      <c r="F22" s="102">
        <f t="shared" si="1"/>
        <v>20</v>
      </c>
      <c r="G22" s="513"/>
      <c r="H22" s="352"/>
    </row>
    <row r="23" spans="1:8" x14ac:dyDescent="0.25">
      <c r="B23" s="336">
        <f t="shared" si="0"/>
        <v>0</v>
      </c>
      <c r="C23" s="15"/>
      <c r="D23" s="120">
        <v>20</v>
      </c>
      <c r="E23" s="514"/>
      <c r="F23" s="102">
        <f t="shared" si="1"/>
        <v>20</v>
      </c>
      <c r="G23" s="513"/>
      <c r="H23" s="352"/>
    </row>
    <row r="24" spans="1:8" x14ac:dyDescent="0.25">
      <c r="B24" s="336">
        <f t="shared" si="0"/>
        <v>0</v>
      </c>
      <c r="C24" s="15"/>
      <c r="D24" s="120">
        <v>20</v>
      </c>
      <c r="E24" s="514"/>
      <c r="F24" s="102">
        <f t="shared" si="1"/>
        <v>20</v>
      </c>
      <c r="G24" s="513"/>
      <c r="H24" s="352"/>
    </row>
    <row r="25" spans="1:8" x14ac:dyDescent="0.25">
      <c r="B25" s="336">
        <f t="shared" si="0"/>
        <v>0</v>
      </c>
      <c r="C25" s="15"/>
      <c r="D25" s="120">
        <v>20</v>
      </c>
      <c r="E25" s="514"/>
      <c r="F25" s="102">
        <f t="shared" si="1"/>
        <v>20</v>
      </c>
      <c r="G25" s="513"/>
      <c r="H25" s="352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05" t="s">
        <v>21</v>
      </c>
      <c r="E30" s="130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10" sqref="I10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30" t="s">
        <v>387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52" t="s">
        <v>95</v>
      </c>
      <c r="B5" s="1329" t="s">
        <v>230</v>
      </c>
      <c r="C5" s="65">
        <v>70</v>
      </c>
      <c r="D5" s="130">
        <v>45183</v>
      </c>
      <c r="E5" s="429">
        <v>485.57</v>
      </c>
      <c r="F5" s="72">
        <v>14</v>
      </c>
      <c r="G5" s="176">
        <f>F27</f>
        <v>196.88</v>
      </c>
    </row>
    <row r="6" spans="1:9" x14ac:dyDescent="0.25">
      <c r="A6" s="1352"/>
      <c r="B6" s="1329"/>
      <c r="D6" s="65"/>
      <c r="E6" s="102">
        <v>92.5</v>
      </c>
      <c r="F6" s="123">
        <v>3</v>
      </c>
      <c r="G6" s="72"/>
      <c r="H6" s="7">
        <f>E6-G6+E5+E7+E4</f>
        <v>3079.55</v>
      </c>
    </row>
    <row r="7" spans="1:9" ht="19.5" thickBot="1" x14ac:dyDescent="0.3">
      <c r="A7" s="927" t="s">
        <v>238</v>
      </c>
      <c r="B7" s="1353"/>
      <c r="C7" s="928">
        <v>69</v>
      </c>
      <c r="D7" s="550">
        <v>45191</v>
      </c>
      <c r="E7" s="929">
        <v>2501.48</v>
      </c>
      <c r="F7" s="905">
        <v>94</v>
      </c>
    </row>
    <row r="8" spans="1:9" ht="16.5" thickTop="1" thickBot="1" x14ac:dyDescent="0.3">
      <c r="B8" s="272" t="s">
        <v>7</v>
      </c>
      <c r="C8" s="267" t="s">
        <v>8</v>
      </c>
      <c r="D8" s="478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5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369</v>
      </c>
      <c r="H9" s="70">
        <v>71</v>
      </c>
      <c r="I9" s="128">
        <f>E5+E6+E7-F9+E4</f>
        <v>2882.67</v>
      </c>
    </row>
    <row r="10" spans="1:9" x14ac:dyDescent="0.25">
      <c r="B10" s="576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6">
        <f>I9-F10</f>
        <v>2882.67</v>
      </c>
    </row>
    <row r="11" spans="1:9" x14ac:dyDescent="0.25">
      <c r="A11" s="54" t="s">
        <v>33</v>
      </c>
      <c r="B11" s="375">
        <f>B10-C11</f>
        <v>103</v>
      </c>
      <c r="C11" s="72"/>
      <c r="D11" s="68">
        <v>0</v>
      </c>
      <c r="E11" s="231"/>
      <c r="F11" s="102">
        <f>D11</f>
        <v>0</v>
      </c>
      <c r="G11" s="69"/>
      <c r="H11" s="70"/>
      <c r="I11" s="128">
        <f t="shared" ref="I11:I26" si="0">I10-F11</f>
        <v>2882.67</v>
      </c>
    </row>
    <row r="12" spans="1:9" ht="15.75" x14ac:dyDescent="0.25">
      <c r="A12" s="74"/>
      <c r="B12" s="375">
        <f t="shared" ref="B12:B14" si="1">B11-C12</f>
        <v>103</v>
      </c>
      <c r="C12" s="133"/>
      <c r="D12" s="68">
        <v>0</v>
      </c>
      <c r="E12" s="231"/>
      <c r="F12" s="102">
        <f>D12</f>
        <v>0</v>
      </c>
      <c r="G12" s="69"/>
      <c r="H12" s="70"/>
      <c r="I12" s="128">
        <f t="shared" si="0"/>
        <v>2882.67</v>
      </c>
    </row>
    <row r="13" spans="1:9" x14ac:dyDescent="0.25">
      <c r="B13" s="375">
        <f t="shared" si="1"/>
        <v>103</v>
      </c>
      <c r="C13" s="72"/>
      <c r="D13" s="68">
        <v>0</v>
      </c>
      <c r="E13" s="231"/>
      <c r="F13" s="102">
        <f>D13</f>
        <v>0</v>
      </c>
      <c r="G13" s="69"/>
      <c r="H13" s="70"/>
      <c r="I13" s="128">
        <f t="shared" si="0"/>
        <v>2882.67</v>
      </c>
    </row>
    <row r="14" spans="1:9" x14ac:dyDescent="0.25">
      <c r="A14" s="19"/>
      <c r="B14" s="375">
        <f t="shared" si="1"/>
        <v>103</v>
      </c>
      <c r="C14" s="72"/>
      <c r="D14" s="68">
        <v>0</v>
      </c>
      <c r="E14" s="231"/>
      <c r="F14" s="102">
        <f t="shared" ref="F14:F26" si="2">D14</f>
        <v>0</v>
      </c>
      <c r="G14" s="69"/>
      <c r="H14" s="70"/>
      <c r="I14" s="128">
        <f t="shared" si="0"/>
        <v>2882.67</v>
      </c>
    </row>
    <row r="15" spans="1:9" x14ac:dyDescent="0.25">
      <c r="B15" s="375">
        <f>B14-C15</f>
        <v>103</v>
      </c>
      <c r="C15" s="72"/>
      <c r="D15" s="68">
        <v>0</v>
      </c>
      <c r="E15" s="231"/>
      <c r="F15" s="102">
        <f t="shared" si="2"/>
        <v>0</v>
      </c>
      <c r="G15" s="69"/>
      <c r="H15" s="70"/>
      <c r="I15" s="128">
        <f t="shared" si="0"/>
        <v>2882.67</v>
      </c>
    </row>
    <row r="16" spans="1:9" x14ac:dyDescent="0.25">
      <c r="B16" s="375">
        <f t="shared" ref="B16:B26" si="3">B15-C16</f>
        <v>103</v>
      </c>
      <c r="C16" s="72"/>
      <c r="D16" s="68">
        <v>0</v>
      </c>
      <c r="E16" s="231"/>
      <c r="F16" s="102">
        <f t="shared" si="2"/>
        <v>0</v>
      </c>
      <c r="G16" s="69"/>
      <c r="H16" s="70"/>
      <c r="I16" s="128">
        <f t="shared" si="0"/>
        <v>2882.67</v>
      </c>
    </row>
    <row r="17" spans="1:9" x14ac:dyDescent="0.25">
      <c r="B17" s="375">
        <f t="shared" si="3"/>
        <v>103</v>
      </c>
      <c r="C17" s="72"/>
      <c r="D17" s="68">
        <v>0</v>
      </c>
      <c r="E17" s="231"/>
      <c r="F17" s="102">
        <f t="shared" si="2"/>
        <v>0</v>
      </c>
      <c r="G17" s="69"/>
      <c r="H17" s="70"/>
      <c r="I17" s="128">
        <f t="shared" si="0"/>
        <v>2882.67</v>
      </c>
    </row>
    <row r="18" spans="1:9" x14ac:dyDescent="0.25">
      <c r="B18" s="375">
        <f t="shared" si="3"/>
        <v>103</v>
      </c>
      <c r="C18" s="72"/>
      <c r="D18" s="68">
        <v>0</v>
      </c>
      <c r="E18" s="231"/>
      <c r="F18" s="102">
        <f t="shared" si="2"/>
        <v>0</v>
      </c>
      <c r="G18" s="69"/>
      <c r="H18" s="70"/>
      <c r="I18" s="128">
        <f t="shared" si="0"/>
        <v>2882.67</v>
      </c>
    </row>
    <row r="19" spans="1:9" x14ac:dyDescent="0.25">
      <c r="B19" s="375">
        <f t="shared" si="3"/>
        <v>103</v>
      </c>
      <c r="C19" s="72"/>
      <c r="D19" s="68">
        <v>0</v>
      </c>
      <c r="E19" s="231"/>
      <c r="F19" s="102">
        <f t="shared" si="2"/>
        <v>0</v>
      </c>
      <c r="G19" s="69"/>
      <c r="H19" s="70"/>
      <c r="I19" s="128">
        <f t="shared" si="0"/>
        <v>2882.67</v>
      </c>
    </row>
    <row r="20" spans="1:9" x14ac:dyDescent="0.25">
      <c r="B20" s="375">
        <f t="shared" si="3"/>
        <v>103</v>
      </c>
      <c r="C20" s="72"/>
      <c r="D20" s="68">
        <v>0</v>
      </c>
      <c r="E20" s="231"/>
      <c r="F20" s="102">
        <f t="shared" si="2"/>
        <v>0</v>
      </c>
      <c r="G20" s="69"/>
      <c r="H20" s="733"/>
      <c r="I20" s="128">
        <f t="shared" si="0"/>
        <v>2882.67</v>
      </c>
    </row>
    <row r="21" spans="1:9" x14ac:dyDescent="0.25">
      <c r="B21" s="375">
        <f t="shared" si="3"/>
        <v>103</v>
      </c>
      <c r="C21" s="72"/>
      <c r="D21" s="68">
        <v>0</v>
      </c>
      <c r="E21" s="231"/>
      <c r="F21" s="102">
        <f t="shared" si="2"/>
        <v>0</v>
      </c>
      <c r="G21" s="69"/>
      <c r="H21" s="733"/>
      <c r="I21" s="128">
        <f t="shared" si="0"/>
        <v>2882.67</v>
      </c>
    </row>
    <row r="22" spans="1:9" x14ac:dyDescent="0.25">
      <c r="B22" s="375">
        <f t="shared" si="3"/>
        <v>103</v>
      </c>
      <c r="C22" s="72"/>
      <c r="D22" s="68">
        <v>0</v>
      </c>
      <c r="E22" s="231"/>
      <c r="F22" s="102">
        <f t="shared" si="2"/>
        <v>0</v>
      </c>
      <c r="G22" s="69"/>
      <c r="H22" s="733"/>
      <c r="I22" s="128">
        <f t="shared" si="0"/>
        <v>2882.67</v>
      </c>
    </row>
    <row r="23" spans="1:9" x14ac:dyDescent="0.25">
      <c r="B23" s="375">
        <f t="shared" si="3"/>
        <v>103</v>
      </c>
      <c r="C23" s="15"/>
      <c r="D23" s="68">
        <v>0</v>
      </c>
      <c r="E23" s="231"/>
      <c r="F23" s="102">
        <f t="shared" si="2"/>
        <v>0</v>
      </c>
      <c r="G23" s="69"/>
      <c r="H23" s="733"/>
      <c r="I23" s="128">
        <f t="shared" si="0"/>
        <v>2882.67</v>
      </c>
    </row>
    <row r="24" spans="1:9" x14ac:dyDescent="0.25">
      <c r="B24" s="375">
        <f t="shared" si="3"/>
        <v>103</v>
      </c>
      <c r="C24" s="15"/>
      <c r="D24" s="68">
        <v>0</v>
      </c>
      <c r="E24" s="231"/>
      <c r="F24" s="102">
        <f t="shared" si="2"/>
        <v>0</v>
      </c>
      <c r="G24" s="69"/>
      <c r="H24" s="733"/>
      <c r="I24" s="128">
        <f t="shared" si="0"/>
        <v>2882.67</v>
      </c>
    </row>
    <row r="25" spans="1:9" x14ac:dyDescent="0.25">
      <c r="B25" s="375">
        <f t="shared" si="3"/>
        <v>103</v>
      </c>
      <c r="C25" s="15"/>
      <c r="D25" s="68">
        <v>0</v>
      </c>
      <c r="E25" s="639"/>
      <c r="F25" s="102">
        <f t="shared" si="2"/>
        <v>0</v>
      </c>
      <c r="G25" s="69"/>
      <c r="H25" s="70"/>
      <c r="I25" s="128">
        <f t="shared" si="0"/>
        <v>2882.67</v>
      </c>
    </row>
    <row r="26" spans="1:9" ht="15.75" thickBot="1" x14ac:dyDescent="0.3">
      <c r="A26" s="117"/>
      <c r="B26" s="642">
        <f t="shared" si="3"/>
        <v>103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2882.67</v>
      </c>
    </row>
    <row r="27" spans="1:9" ht="15.75" thickTop="1" x14ac:dyDescent="0.25">
      <c r="A27" s="47">
        <f>SUM(A26:A26)</f>
        <v>0</v>
      </c>
      <c r="C27" s="72">
        <f>SUM(C9:C26)</f>
        <v>8</v>
      </c>
      <c r="D27" s="102">
        <f>SUM(D9:D26)</f>
        <v>196.88</v>
      </c>
      <c r="E27" s="74"/>
      <c r="F27" s="102">
        <f>SUM(F9:F26)</f>
        <v>196.88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05" t="s">
        <v>21</v>
      </c>
      <c r="E29" s="1306"/>
      <c r="F29" s="137">
        <f>E5+E6-F27+E7+E4</f>
        <v>2882.67</v>
      </c>
    </row>
    <row r="30" spans="1:9" ht="15.75" thickBot="1" x14ac:dyDescent="0.3">
      <c r="A30" s="121"/>
      <c r="D30" s="902" t="s">
        <v>4</v>
      </c>
      <c r="E30" s="903"/>
      <c r="F30" s="49">
        <f>F5+F6-C27+F7+F4</f>
        <v>103</v>
      </c>
    </row>
    <row r="31" spans="1:9" x14ac:dyDescent="0.25">
      <c r="B31" s="5"/>
    </row>
  </sheetData>
  <mergeCells count="4">
    <mergeCell ref="A1:G1"/>
    <mergeCell ref="A5:A6"/>
    <mergeCell ref="D29:E29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354" t="s">
        <v>388</v>
      </c>
      <c r="B1" s="1354"/>
      <c r="C1" s="1354"/>
      <c r="D1" s="1354"/>
      <c r="E1" s="1354"/>
      <c r="F1" s="1354"/>
      <c r="G1" s="1354"/>
      <c r="H1" s="1354"/>
      <c r="I1" s="1354"/>
      <c r="J1" s="1354"/>
      <c r="K1" s="430">
        <v>1</v>
      </c>
      <c r="N1" s="1356" t="s">
        <v>410</v>
      </c>
      <c r="O1" s="1356"/>
      <c r="P1" s="1356"/>
      <c r="Q1" s="1356"/>
      <c r="R1" s="1356"/>
      <c r="S1" s="1356"/>
      <c r="T1" s="1356"/>
      <c r="U1" s="1356"/>
      <c r="V1" s="1356"/>
      <c r="W1" s="1356"/>
      <c r="X1" s="430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4"/>
      <c r="D4" s="131"/>
      <c r="E4" s="128">
        <v>67.88</v>
      </c>
      <c r="F4" s="72">
        <v>3</v>
      </c>
      <c r="G4" s="351"/>
      <c r="O4" s="228"/>
      <c r="P4" s="374"/>
      <c r="Q4" s="131"/>
      <c r="R4" s="128"/>
      <c r="S4" s="72"/>
      <c r="T4" s="351"/>
    </row>
    <row r="5" spans="1:24" ht="15.75" customHeight="1" thickTop="1" x14ac:dyDescent="0.25">
      <c r="A5" s="1355" t="s">
        <v>179</v>
      </c>
      <c r="B5" s="461" t="s">
        <v>48</v>
      </c>
      <c r="C5" s="582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  <c r="N5" s="1355" t="s">
        <v>179</v>
      </c>
      <c r="O5" s="461" t="s">
        <v>48</v>
      </c>
      <c r="P5" s="582">
        <v>83.5</v>
      </c>
      <c r="Q5" s="131">
        <v>45208</v>
      </c>
      <c r="R5" s="128">
        <v>15787.6</v>
      </c>
      <c r="S5" s="72">
        <v>580</v>
      </c>
      <c r="T5" s="47">
        <f>S115</f>
        <v>0</v>
      </c>
      <c r="U5" s="150">
        <f>R5+R6-T5+R4</f>
        <v>18509.599999999999</v>
      </c>
      <c r="V5" s="957" t="s">
        <v>411</v>
      </c>
    </row>
    <row r="6" spans="1:24" ht="15.75" customHeight="1" x14ac:dyDescent="0.25">
      <c r="A6" s="1348"/>
      <c r="B6" s="534" t="s">
        <v>85</v>
      </c>
      <c r="C6" s="152"/>
      <c r="D6" s="131"/>
      <c r="E6" s="77">
        <v>16.52</v>
      </c>
      <c r="F6" s="61"/>
      <c r="N6" s="1348"/>
      <c r="O6" s="534" t="s">
        <v>85</v>
      </c>
      <c r="P6" s="152">
        <v>83.5</v>
      </c>
      <c r="Q6" s="131">
        <v>45208</v>
      </c>
      <c r="R6" s="203">
        <v>2722</v>
      </c>
      <c r="S6" s="140">
        <v>100</v>
      </c>
      <c r="V6" s="1247" t="s">
        <v>228</v>
      </c>
    </row>
    <row r="7" spans="1:24" ht="15.75" customHeight="1" thickBot="1" x14ac:dyDescent="0.3">
      <c r="A7" s="482"/>
      <c r="B7" s="154"/>
      <c r="C7" s="458"/>
      <c r="D7" s="459"/>
      <c r="E7" s="460"/>
      <c r="F7" s="432"/>
      <c r="N7" s="482"/>
      <c r="O7" s="154"/>
      <c r="P7" s="458"/>
      <c r="Q7" s="459"/>
      <c r="R7" s="460"/>
      <c r="S7" s="432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1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1" t="s">
        <v>57</v>
      </c>
      <c r="V8" s="954" t="s">
        <v>58</v>
      </c>
      <c r="W8" s="954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220</v>
      </c>
      <c r="H9" s="70">
        <v>81</v>
      </c>
      <c r="I9" s="783">
        <f>E5-F9+E4+E6+E7</f>
        <v>17883.540000000005</v>
      </c>
      <c r="J9" s="784">
        <f>F5-C9+F4+F6+F7</f>
        <v>657</v>
      </c>
      <c r="K9" s="392">
        <f>F9*H9</f>
        <v>66144.599999999991</v>
      </c>
      <c r="N9" s="54" t="s">
        <v>32</v>
      </c>
      <c r="O9">
        <v>27.22</v>
      </c>
      <c r="P9" s="1173"/>
      <c r="Q9" s="1010">
        <f t="shared" ref="Q9:Q72" si="2">P9*O9</f>
        <v>0</v>
      </c>
      <c r="R9" s="1205"/>
      <c r="S9" s="1010">
        <f t="shared" ref="S9:S72" si="3">Q9</f>
        <v>0</v>
      </c>
      <c r="T9" s="975"/>
      <c r="U9" s="997"/>
      <c r="V9" s="1238">
        <f>R5-S9+R4+R6+R7</f>
        <v>18509.599999999999</v>
      </c>
      <c r="W9" s="1239">
        <f>S5-P9+S4+S6+S7</f>
        <v>680</v>
      </c>
      <c r="X9" s="1240">
        <f>S9*U9</f>
        <v>0</v>
      </c>
    </row>
    <row r="10" spans="1:24" x14ac:dyDescent="0.25">
      <c r="A10" s="483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5">
        <f>I9-F10</f>
        <v>17883.540000000005</v>
      </c>
      <c r="J10" s="616">
        <f>J9-C10</f>
        <v>657</v>
      </c>
      <c r="K10" s="395">
        <f t="shared" ref="K10:K73" si="4">F10*H10</f>
        <v>0</v>
      </c>
      <c r="N10" s="483"/>
      <c r="O10">
        <v>27.22</v>
      </c>
      <c r="P10" s="1173"/>
      <c r="Q10" s="1010">
        <f t="shared" si="2"/>
        <v>0</v>
      </c>
      <c r="R10" s="1205"/>
      <c r="S10" s="1010">
        <f t="shared" si="3"/>
        <v>0</v>
      </c>
      <c r="T10" s="975"/>
      <c r="U10" s="997"/>
      <c r="V10" s="1244">
        <f>V9-S10</f>
        <v>18509.599999999999</v>
      </c>
      <c r="W10" s="1241">
        <f>W9-P10</f>
        <v>680</v>
      </c>
      <c r="X10" s="1242">
        <f t="shared" ref="X10:X73" si="5">S10*U10</f>
        <v>0</v>
      </c>
    </row>
    <row r="11" spans="1:24" x14ac:dyDescent="0.25">
      <c r="A11" s="484"/>
      <c r="B11">
        <v>27.22</v>
      </c>
      <c r="C11" s="15">
        <v>10</v>
      </c>
      <c r="D11" s="864">
        <f t="shared" si="0"/>
        <v>272.2</v>
      </c>
      <c r="E11" s="882">
        <v>45173</v>
      </c>
      <c r="F11" s="864">
        <f t="shared" si="1"/>
        <v>272.2</v>
      </c>
      <c r="G11" s="763" t="s">
        <v>248</v>
      </c>
      <c r="H11" s="764">
        <v>81</v>
      </c>
      <c r="I11" s="883">
        <f t="shared" ref="I11:I74" si="6">I10-F11</f>
        <v>17611.340000000004</v>
      </c>
      <c r="J11" s="394">
        <f t="shared" ref="J11" si="7">J10-C11</f>
        <v>647</v>
      </c>
      <c r="K11" s="395">
        <f t="shared" si="4"/>
        <v>22048.2</v>
      </c>
      <c r="N11" s="484"/>
      <c r="O11">
        <v>27.22</v>
      </c>
      <c r="P11" s="1173"/>
      <c r="Q11" s="1010">
        <f t="shared" si="2"/>
        <v>0</v>
      </c>
      <c r="R11" s="1205"/>
      <c r="S11" s="1010">
        <f t="shared" si="3"/>
        <v>0</v>
      </c>
      <c r="T11" s="975"/>
      <c r="U11" s="997"/>
      <c r="V11" s="1244">
        <f t="shared" ref="V11:V74" si="8">V10-S11</f>
        <v>18509.599999999999</v>
      </c>
      <c r="W11" s="1241">
        <f t="shared" ref="W11" si="9">W10-P11</f>
        <v>680</v>
      </c>
      <c r="X11" s="1242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84">
        <f t="shared" si="0"/>
        <v>27.22</v>
      </c>
      <c r="E12" s="868">
        <v>45174</v>
      </c>
      <c r="F12" s="864">
        <f t="shared" si="1"/>
        <v>27.22</v>
      </c>
      <c r="G12" s="763" t="s">
        <v>251</v>
      </c>
      <c r="H12" s="764">
        <v>81</v>
      </c>
      <c r="I12" s="883">
        <f t="shared" si="6"/>
        <v>17584.120000000003</v>
      </c>
      <c r="J12" s="394">
        <f>J11-C12</f>
        <v>646</v>
      </c>
      <c r="K12" s="395">
        <f t="shared" si="4"/>
        <v>2204.8199999999997</v>
      </c>
      <c r="N12" s="54" t="s">
        <v>33</v>
      </c>
      <c r="O12">
        <v>27.22</v>
      </c>
      <c r="P12" s="1173"/>
      <c r="Q12" s="1245">
        <f t="shared" si="2"/>
        <v>0</v>
      </c>
      <c r="R12" s="996"/>
      <c r="S12" s="1010">
        <f t="shared" si="3"/>
        <v>0</v>
      </c>
      <c r="T12" s="975"/>
      <c r="U12" s="997"/>
      <c r="V12" s="1244">
        <f t="shared" si="8"/>
        <v>18509.599999999999</v>
      </c>
      <c r="W12" s="1241">
        <f>W11-P12</f>
        <v>680</v>
      </c>
      <c r="X12" s="1242">
        <f t="shared" si="5"/>
        <v>0</v>
      </c>
    </row>
    <row r="13" spans="1:24" ht="15" customHeight="1" x14ac:dyDescent="0.25">
      <c r="A13" s="373"/>
      <c r="B13">
        <v>27.22</v>
      </c>
      <c r="C13" s="15">
        <v>1</v>
      </c>
      <c r="D13" s="884">
        <f t="shared" si="0"/>
        <v>27.22</v>
      </c>
      <c r="E13" s="868">
        <v>45174</v>
      </c>
      <c r="F13" s="864">
        <f t="shared" si="1"/>
        <v>27.22</v>
      </c>
      <c r="G13" s="763" t="s">
        <v>249</v>
      </c>
      <c r="H13" s="764">
        <v>81</v>
      </c>
      <c r="I13" s="883">
        <f t="shared" si="6"/>
        <v>17556.900000000001</v>
      </c>
      <c r="J13" s="394">
        <f t="shared" ref="J13:J76" si="10">J12-C13</f>
        <v>645</v>
      </c>
      <c r="K13" s="395">
        <f t="shared" si="4"/>
        <v>2204.8199999999997</v>
      </c>
      <c r="N13" s="373"/>
      <c r="O13">
        <v>27.22</v>
      </c>
      <c r="P13" s="1173"/>
      <c r="Q13" s="1245">
        <f t="shared" si="2"/>
        <v>0</v>
      </c>
      <c r="R13" s="996"/>
      <c r="S13" s="1010">
        <f t="shared" si="3"/>
        <v>0</v>
      </c>
      <c r="T13" s="975"/>
      <c r="U13" s="997"/>
      <c r="V13" s="1244">
        <f t="shared" si="8"/>
        <v>18509.599999999999</v>
      </c>
      <c r="W13" s="1241">
        <f t="shared" ref="W13:W76" si="11">W12-P13</f>
        <v>680</v>
      </c>
      <c r="X13" s="1242">
        <f t="shared" si="5"/>
        <v>0</v>
      </c>
    </row>
    <row r="14" spans="1:24" x14ac:dyDescent="0.25">
      <c r="A14" s="373"/>
      <c r="B14">
        <v>27.22</v>
      </c>
      <c r="C14" s="15">
        <v>24</v>
      </c>
      <c r="D14" s="884">
        <f t="shared" si="0"/>
        <v>653.28</v>
      </c>
      <c r="E14" s="868">
        <v>45174</v>
      </c>
      <c r="F14" s="864">
        <f t="shared" si="1"/>
        <v>653.28</v>
      </c>
      <c r="G14" s="763" t="s">
        <v>252</v>
      </c>
      <c r="H14" s="764">
        <v>81</v>
      </c>
      <c r="I14" s="883">
        <f t="shared" si="6"/>
        <v>16903.620000000003</v>
      </c>
      <c r="J14" s="394">
        <f t="shared" si="10"/>
        <v>621</v>
      </c>
      <c r="K14" s="395">
        <f t="shared" si="4"/>
        <v>52915.68</v>
      </c>
      <c r="N14" s="373"/>
      <c r="O14">
        <v>27.22</v>
      </c>
      <c r="P14" s="1173"/>
      <c r="Q14" s="1245">
        <f t="shared" si="2"/>
        <v>0</v>
      </c>
      <c r="R14" s="996"/>
      <c r="S14" s="1010">
        <f t="shared" si="3"/>
        <v>0</v>
      </c>
      <c r="T14" s="975"/>
      <c r="U14" s="997"/>
      <c r="V14" s="1244">
        <f t="shared" si="8"/>
        <v>18509.599999999999</v>
      </c>
      <c r="W14" s="1241">
        <f t="shared" si="11"/>
        <v>680</v>
      </c>
      <c r="X14" s="1242">
        <f t="shared" si="5"/>
        <v>0</v>
      </c>
    </row>
    <row r="15" spans="1:24" x14ac:dyDescent="0.25">
      <c r="A15" s="373"/>
      <c r="B15">
        <v>27.22</v>
      </c>
      <c r="C15" s="15">
        <v>3</v>
      </c>
      <c r="D15" s="884">
        <f t="shared" si="0"/>
        <v>81.66</v>
      </c>
      <c r="E15" s="868">
        <v>45174</v>
      </c>
      <c r="F15" s="864">
        <f t="shared" si="1"/>
        <v>81.66</v>
      </c>
      <c r="G15" s="763" t="s">
        <v>252</v>
      </c>
      <c r="H15" s="764">
        <v>81</v>
      </c>
      <c r="I15" s="883">
        <f t="shared" si="6"/>
        <v>16821.960000000003</v>
      </c>
      <c r="J15" s="394">
        <f t="shared" si="10"/>
        <v>618</v>
      </c>
      <c r="K15" s="395">
        <f t="shared" si="4"/>
        <v>6614.46</v>
      </c>
      <c r="N15" s="373"/>
      <c r="O15">
        <v>27.22</v>
      </c>
      <c r="P15" s="1173"/>
      <c r="Q15" s="1245">
        <f t="shared" si="2"/>
        <v>0</v>
      </c>
      <c r="R15" s="996"/>
      <c r="S15" s="1010">
        <f t="shared" si="3"/>
        <v>0</v>
      </c>
      <c r="T15" s="975"/>
      <c r="U15" s="997"/>
      <c r="V15" s="1244">
        <f t="shared" si="8"/>
        <v>18509.599999999999</v>
      </c>
      <c r="W15" s="1241">
        <f t="shared" si="11"/>
        <v>680</v>
      </c>
      <c r="X15" s="1242">
        <f t="shared" si="5"/>
        <v>0</v>
      </c>
    </row>
    <row r="16" spans="1:24" x14ac:dyDescent="0.25">
      <c r="A16" s="373"/>
      <c r="B16">
        <v>27.22</v>
      </c>
      <c r="C16" s="15">
        <v>5</v>
      </c>
      <c r="D16" s="884">
        <f t="shared" si="0"/>
        <v>136.1</v>
      </c>
      <c r="E16" s="868">
        <v>45175</v>
      </c>
      <c r="F16" s="864">
        <f t="shared" si="1"/>
        <v>136.1</v>
      </c>
      <c r="G16" s="763" t="s">
        <v>246</v>
      </c>
      <c r="H16" s="764">
        <v>81</v>
      </c>
      <c r="I16" s="883">
        <f t="shared" si="6"/>
        <v>16685.860000000004</v>
      </c>
      <c r="J16" s="394">
        <f t="shared" si="10"/>
        <v>613</v>
      </c>
      <c r="K16" s="395">
        <f t="shared" si="4"/>
        <v>11024.1</v>
      </c>
      <c r="N16" s="373"/>
      <c r="O16">
        <v>27.22</v>
      </c>
      <c r="P16" s="1173"/>
      <c r="Q16" s="1245">
        <f t="shared" si="2"/>
        <v>0</v>
      </c>
      <c r="R16" s="996"/>
      <c r="S16" s="1010">
        <f t="shared" si="3"/>
        <v>0</v>
      </c>
      <c r="T16" s="975"/>
      <c r="U16" s="997"/>
      <c r="V16" s="1244">
        <f t="shared" si="8"/>
        <v>18509.599999999999</v>
      </c>
      <c r="W16" s="1241">
        <f t="shared" si="11"/>
        <v>680</v>
      </c>
      <c r="X16" s="1242">
        <f t="shared" si="5"/>
        <v>0</v>
      </c>
    </row>
    <row r="17" spans="1:24" x14ac:dyDescent="0.25">
      <c r="A17" s="373"/>
      <c r="B17">
        <v>27.22</v>
      </c>
      <c r="C17" s="15">
        <v>6</v>
      </c>
      <c r="D17" s="884">
        <f t="shared" si="0"/>
        <v>163.32</v>
      </c>
      <c r="E17" s="868">
        <v>45175</v>
      </c>
      <c r="F17" s="864">
        <f t="shared" si="1"/>
        <v>163.32</v>
      </c>
      <c r="G17" s="763" t="s">
        <v>253</v>
      </c>
      <c r="H17" s="764">
        <v>81</v>
      </c>
      <c r="I17" s="883">
        <f t="shared" si="6"/>
        <v>16522.540000000005</v>
      </c>
      <c r="J17" s="394">
        <f t="shared" si="10"/>
        <v>607</v>
      </c>
      <c r="K17" s="395">
        <f t="shared" si="4"/>
        <v>13228.92</v>
      </c>
      <c r="N17" s="373"/>
      <c r="O17">
        <v>27.22</v>
      </c>
      <c r="P17" s="1173"/>
      <c r="Q17" s="1245">
        <f t="shared" si="2"/>
        <v>0</v>
      </c>
      <c r="R17" s="996"/>
      <c r="S17" s="1010">
        <f t="shared" si="3"/>
        <v>0</v>
      </c>
      <c r="T17" s="975"/>
      <c r="U17" s="997"/>
      <c r="V17" s="1244">
        <f t="shared" si="8"/>
        <v>18509.599999999999</v>
      </c>
      <c r="W17" s="1241">
        <f t="shared" si="11"/>
        <v>680</v>
      </c>
      <c r="X17" s="1242">
        <f t="shared" si="5"/>
        <v>0</v>
      </c>
    </row>
    <row r="18" spans="1:24" x14ac:dyDescent="0.25">
      <c r="B18">
        <v>27.22</v>
      </c>
      <c r="C18" s="15">
        <v>3</v>
      </c>
      <c r="D18" s="884">
        <f t="shared" si="0"/>
        <v>81.66</v>
      </c>
      <c r="E18" s="868">
        <v>45175</v>
      </c>
      <c r="F18" s="864">
        <f t="shared" si="1"/>
        <v>81.66</v>
      </c>
      <c r="G18" s="763" t="s">
        <v>254</v>
      </c>
      <c r="H18" s="764">
        <v>81</v>
      </c>
      <c r="I18" s="883">
        <f t="shared" si="6"/>
        <v>16440.880000000005</v>
      </c>
      <c r="J18" s="394">
        <f t="shared" si="10"/>
        <v>604</v>
      </c>
      <c r="K18" s="395">
        <f t="shared" si="4"/>
        <v>6614.46</v>
      </c>
      <c r="O18">
        <v>27.22</v>
      </c>
      <c r="P18" s="1173"/>
      <c r="Q18" s="1245">
        <f t="shared" si="2"/>
        <v>0</v>
      </c>
      <c r="R18" s="996"/>
      <c r="S18" s="1010">
        <f t="shared" si="3"/>
        <v>0</v>
      </c>
      <c r="T18" s="975"/>
      <c r="U18" s="997"/>
      <c r="V18" s="1244">
        <f t="shared" si="8"/>
        <v>18509.599999999999</v>
      </c>
      <c r="W18" s="1241">
        <f t="shared" si="11"/>
        <v>680</v>
      </c>
      <c r="X18" s="1242">
        <f t="shared" si="5"/>
        <v>0</v>
      </c>
    </row>
    <row r="19" spans="1:24" x14ac:dyDescent="0.25">
      <c r="B19">
        <v>27.22</v>
      </c>
      <c r="C19" s="15">
        <v>1</v>
      </c>
      <c r="D19" s="884">
        <f t="shared" si="0"/>
        <v>27.22</v>
      </c>
      <c r="E19" s="868">
        <v>45175</v>
      </c>
      <c r="F19" s="864">
        <f t="shared" si="1"/>
        <v>27.22</v>
      </c>
      <c r="G19" s="763" t="s">
        <v>256</v>
      </c>
      <c r="H19" s="764">
        <v>81</v>
      </c>
      <c r="I19" s="883">
        <f t="shared" si="6"/>
        <v>16413.660000000003</v>
      </c>
      <c r="J19" s="394">
        <f t="shared" si="10"/>
        <v>603</v>
      </c>
      <c r="K19" s="395">
        <f t="shared" si="4"/>
        <v>2204.8199999999997</v>
      </c>
      <c r="O19">
        <v>27.22</v>
      </c>
      <c r="P19" s="1173"/>
      <c r="Q19" s="1245">
        <f t="shared" si="2"/>
        <v>0</v>
      </c>
      <c r="R19" s="996"/>
      <c r="S19" s="1010">
        <f t="shared" si="3"/>
        <v>0</v>
      </c>
      <c r="T19" s="975"/>
      <c r="U19" s="997"/>
      <c r="V19" s="1244">
        <f t="shared" si="8"/>
        <v>18509.599999999999</v>
      </c>
      <c r="W19" s="1241">
        <f t="shared" si="11"/>
        <v>680</v>
      </c>
      <c r="X19" s="1242">
        <f t="shared" si="5"/>
        <v>0</v>
      </c>
    </row>
    <row r="20" spans="1:24" x14ac:dyDescent="0.25">
      <c r="B20">
        <v>27.22</v>
      </c>
      <c r="C20" s="15">
        <v>1</v>
      </c>
      <c r="D20" s="884">
        <f t="shared" si="0"/>
        <v>27.22</v>
      </c>
      <c r="E20" s="868">
        <v>45176</v>
      </c>
      <c r="F20" s="864">
        <f t="shared" si="1"/>
        <v>27.22</v>
      </c>
      <c r="G20" s="763" t="s">
        <v>259</v>
      </c>
      <c r="H20" s="764">
        <v>81</v>
      </c>
      <c r="I20" s="883">
        <f t="shared" si="6"/>
        <v>16386.440000000002</v>
      </c>
      <c r="J20" s="394">
        <f t="shared" si="10"/>
        <v>602</v>
      </c>
      <c r="K20" s="395">
        <f t="shared" si="4"/>
        <v>2204.8199999999997</v>
      </c>
      <c r="O20">
        <v>27.22</v>
      </c>
      <c r="P20" s="1173"/>
      <c r="Q20" s="1245">
        <f t="shared" si="2"/>
        <v>0</v>
      </c>
      <c r="R20" s="996"/>
      <c r="S20" s="1010">
        <f t="shared" si="3"/>
        <v>0</v>
      </c>
      <c r="T20" s="975"/>
      <c r="U20" s="997"/>
      <c r="V20" s="1244">
        <f t="shared" si="8"/>
        <v>18509.599999999999</v>
      </c>
      <c r="W20" s="1241">
        <f t="shared" si="11"/>
        <v>680</v>
      </c>
      <c r="X20" s="1242">
        <f t="shared" si="5"/>
        <v>0</v>
      </c>
    </row>
    <row r="21" spans="1:24" x14ac:dyDescent="0.25">
      <c r="B21">
        <v>27.22</v>
      </c>
      <c r="C21" s="15">
        <v>1</v>
      </c>
      <c r="D21" s="884">
        <f t="shared" si="0"/>
        <v>27.22</v>
      </c>
      <c r="E21" s="868">
        <v>45176</v>
      </c>
      <c r="F21" s="864">
        <f t="shared" si="1"/>
        <v>27.22</v>
      </c>
      <c r="G21" s="763" t="s">
        <v>261</v>
      </c>
      <c r="H21" s="764">
        <v>81</v>
      </c>
      <c r="I21" s="883">
        <f t="shared" si="6"/>
        <v>16359.220000000003</v>
      </c>
      <c r="J21" s="394">
        <f t="shared" si="10"/>
        <v>601</v>
      </c>
      <c r="K21" s="395">
        <f t="shared" si="4"/>
        <v>2204.8199999999997</v>
      </c>
      <c r="O21">
        <v>27.22</v>
      </c>
      <c r="P21" s="1173"/>
      <c r="Q21" s="1245">
        <f t="shared" si="2"/>
        <v>0</v>
      </c>
      <c r="R21" s="996"/>
      <c r="S21" s="1010">
        <f t="shared" si="3"/>
        <v>0</v>
      </c>
      <c r="T21" s="975"/>
      <c r="U21" s="997"/>
      <c r="V21" s="1244">
        <f t="shared" si="8"/>
        <v>18509.599999999999</v>
      </c>
      <c r="W21" s="1241">
        <f t="shared" si="11"/>
        <v>680</v>
      </c>
      <c r="X21" s="1242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84">
        <f t="shared" si="0"/>
        <v>136.1</v>
      </c>
      <c r="E22" s="868">
        <v>45176</v>
      </c>
      <c r="F22" s="864">
        <f t="shared" si="1"/>
        <v>136.1</v>
      </c>
      <c r="G22" s="763" t="s">
        <v>264</v>
      </c>
      <c r="H22" s="764">
        <v>81</v>
      </c>
      <c r="I22" s="883">
        <f t="shared" si="6"/>
        <v>16223.120000000003</v>
      </c>
      <c r="J22" s="394">
        <f t="shared" si="10"/>
        <v>596</v>
      </c>
      <c r="K22" s="395">
        <f t="shared" si="4"/>
        <v>11024.1</v>
      </c>
      <c r="N22" t="s">
        <v>22</v>
      </c>
      <c r="O22">
        <v>27.22</v>
      </c>
      <c r="P22" s="1173"/>
      <c r="Q22" s="1245">
        <f t="shared" si="2"/>
        <v>0</v>
      </c>
      <c r="R22" s="996"/>
      <c r="S22" s="1010">
        <f t="shared" si="3"/>
        <v>0</v>
      </c>
      <c r="T22" s="975"/>
      <c r="U22" s="997"/>
      <c r="V22" s="1244">
        <f t="shared" si="8"/>
        <v>18509.599999999999</v>
      </c>
      <c r="W22" s="1241">
        <f t="shared" si="11"/>
        <v>680</v>
      </c>
      <c r="X22" s="1242">
        <f t="shared" si="5"/>
        <v>0</v>
      </c>
    </row>
    <row r="23" spans="1:24" x14ac:dyDescent="0.25">
      <c r="B23">
        <v>27.22</v>
      </c>
      <c r="C23" s="15">
        <v>20</v>
      </c>
      <c r="D23" s="884">
        <f t="shared" si="0"/>
        <v>544.4</v>
      </c>
      <c r="E23" s="868">
        <v>45176</v>
      </c>
      <c r="F23" s="864">
        <f t="shared" si="1"/>
        <v>544.4</v>
      </c>
      <c r="G23" s="763" t="s">
        <v>266</v>
      </c>
      <c r="H23" s="764">
        <v>81</v>
      </c>
      <c r="I23" s="883">
        <f t="shared" si="6"/>
        <v>15678.720000000003</v>
      </c>
      <c r="J23" s="394">
        <f t="shared" si="10"/>
        <v>576</v>
      </c>
      <c r="K23" s="395">
        <f t="shared" si="4"/>
        <v>44096.4</v>
      </c>
      <c r="O23">
        <v>27.22</v>
      </c>
      <c r="P23" s="1173"/>
      <c r="Q23" s="1245">
        <f t="shared" si="2"/>
        <v>0</v>
      </c>
      <c r="R23" s="996"/>
      <c r="S23" s="1010">
        <f t="shared" si="3"/>
        <v>0</v>
      </c>
      <c r="T23" s="975"/>
      <c r="U23" s="997"/>
      <c r="V23" s="1244">
        <f t="shared" si="8"/>
        <v>18509.599999999999</v>
      </c>
      <c r="W23" s="1241">
        <f t="shared" si="11"/>
        <v>680</v>
      </c>
      <c r="X23" s="1242">
        <f t="shared" si="5"/>
        <v>0</v>
      </c>
    </row>
    <row r="24" spans="1:24" x14ac:dyDescent="0.25">
      <c r="B24">
        <v>27.22</v>
      </c>
      <c r="C24" s="15">
        <v>24</v>
      </c>
      <c r="D24" s="884">
        <f t="shared" si="0"/>
        <v>653.28</v>
      </c>
      <c r="E24" s="868">
        <v>45176</v>
      </c>
      <c r="F24" s="864">
        <f t="shared" si="1"/>
        <v>653.28</v>
      </c>
      <c r="G24" s="763" t="s">
        <v>267</v>
      </c>
      <c r="H24" s="764">
        <v>81</v>
      </c>
      <c r="I24" s="883">
        <f t="shared" si="6"/>
        <v>15025.440000000002</v>
      </c>
      <c r="J24" s="394">
        <f t="shared" si="10"/>
        <v>552</v>
      </c>
      <c r="K24" s="395">
        <f t="shared" si="4"/>
        <v>52915.68</v>
      </c>
      <c r="O24">
        <v>27.22</v>
      </c>
      <c r="P24" s="1173"/>
      <c r="Q24" s="1245">
        <f t="shared" si="2"/>
        <v>0</v>
      </c>
      <c r="R24" s="996"/>
      <c r="S24" s="1010">
        <f t="shared" si="3"/>
        <v>0</v>
      </c>
      <c r="T24" s="975"/>
      <c r="U24" s="997"/>
      <c r="V24" s="1244">
        <f t="shared" si="8"/>
        <v>18509.599999999999</v>
      </c>
      <c r="W24" s="1241">
        <f t="shared" si="11"/>
        <v>680</v>
      </c>
      <c r="X24" s="1242">
        <f t="shared" si="5"/>
        <v>0</v>
      </c>
    </row>
    <row r="25" spans="1:24" x14ac:dyDescent="0.25">
      <c r="B25">
        <v>27.22</v>
      </c>
      <c r="C25" s="15">
        <v>2</v>
      </c>
      <c r="D25" s="884">
        <f t="shared" si="0"/>
        <v>54.44</v>
      </c>
      <c r="E25" s="868">
        <v>45024</v>
      </c>
      <c r="F25" s="864">
        <f t="shared" si="1"/>
        <v>54.44</v>
      </c>
      <c r="G25" s="763" t="s">
        <v>270</v>
      </c>
      <c r="H25" s="764">
        <v>81</v>
      </c>
      <c r="I25" s="883">
        <f t="shared" si="6"/>
        <v>14971.000000000002</v>
      </c>
      <c r="J25" s="394">
        <f t="shared" si="10"/>
        <v>550</v>
      </c>
      <c r="K25" s="395">
        <f t="shared" si="4"/>
        <v>4409.6399999999994</v>
      </c>
      <c r="O25">
        <v>27.22</v>
      </c>
      <c r="P25" s="1173"/>
      <c r="Q25" s="1245">
        <f t="shared" si="2"/>
        <v>0</v>
      </c>
      <c r="R25" s="996"/>
      <c r="S25" s="1010">
        <f t="shared" si="3"/>
        <v>0</v>
      </c>
      <c r="T25" s="975"/>
      <c r="U25" s="997"/>
      <c r="V25" s="1244">
        <f t="shared" si="8"/>
        <v>18509.599999999999</v>
      </c>
      <c r="W25" s="1241">
        <f t="shared" si="11"/>
        <v>680</v>
      </c>
      <c r="X25" s="1242">
        <f t="shared" si="5"/>
        <v>0</v>
      </c>
    </row>
    <row r="26" spans="1:24" x14ac:dyDescent="0.25">
      <c r="B26">
        <v>27.22</v>
      </c>
      <c r="C26" s="15">
        <v>5</v>
      </c>
      <c r="D26" s="884">
        <f t="shared" si="0"/>
        <v>136.1</v>
      </c>
      <c r="E26" s="868">
        <v>45178</v>
      </c>
      <c r="F26" s="864">
        <f t="shared" si="1"/>
        <v>136.1</v>
      </c>
      <c r="G26" s="763" t="s">
        <v>275</v>
      </c>
      <c r="H26" s="764">
        <v>81</v>
      </c>
      <c r="I26" s="883">
        <f t="shared" si="6"/>
        <v>14834.900000000001</v>
      </c>
      <c r="J26" s="394">
        <f t="shared" si="10"/>
        <v>545</v>
      </c>
      <c r="K26" s="395">
        <f t="shared" si="4"/>
        <v>11024.1</v>
      </c>
      <c r="O26">
        <v>27.22</v>
      </c>
      <c r="P26" s="1173"/>
      <c r="Q26" s="1245">
        <f t="shared" si="2"/>
        <v>0</v>
      </c>
      <c r="R26" s="996"/>
      <c r="S26" s="1010">
        <f t="shared" si="3"/>
        <v>0</v>
      </c>
      <c r="T26" s="975"/>
      <c r="U26" s="997"/>
      <c r="V26" s="1244">
        <f t="shared" si="8"/>
        <v>18509.599999999999</v>
      </c>
      <c r="W26" s="1241">
        <f t="shared" si="11"/>
        <v>680</v>
      </c>
      <c r="X26" s="1242">
        <f t="shared" si="5"/>
        <v>0</v>
      </c>
    </row>
    <row r="27" spans="1:24" x14ac:dyDescent="0.25">
      <c r="B27">
        <v>27.22</v>
      </c>
      <c r="C27" s="15">
        <v>24</v>
      </c>
      <c r="D27" s="884">
        <f t="shared" si="0"/>
        <v>653.28</v>
      </c>
      <c r="E27" s="868">
        <v>45178</v>
      </c>
      <c r="F27" s="864">
        <f t="shared" si="1"/>
        <v>653.28</v>
      </c>
      <c r="G27" s="763" t="s">
        <v>276</v>
      </c>
      <c r="H27" s="764">
        <v>81</v>
      </c>
      <c r="I27" s="883">
        <f t="shared" si="6"/>
        <v>14181.62</v>
      </c>
      <c r="J27" s="394">
        <f t="shared" si="10"/>
        <v>521</v>
      </c>
      <c r="K27" s="395">
        <f t="shared" si="4"/>
        <v>52915.68</v>
      </c>
      <c r="O27">
        <v>27.22</v>
      </c>
      <c r="P27" s="1173"/>
      <c r="Q27" s="1245">
        <f t="shared" si="2"/>
        <v>0</v>
      </c>
      <c r="R27" s="996"/>
      <c r="S27" s="1010">
        <f t="shared" si="3"/>
        <v>0</v>
      </c>
      <c r="T27" s="975"/>
      <c r="U27" s="997"/>
      <c r="V27" s="1244">
        <f t="shared" si="8"/>
        <v>18509.599999999999</v>
      </c>
      <c r="W27" s="1241">
        <f t="shared" si="11"/>
        <v>680</v>
      </c>
      <c r="X27" s="1242">
        <f t="shared" si="5"/>
        <v>0</v>
      </c>
    </row>
    <row r="28" spans="1:24" x14ac:dyDescent="0.25">
      <c r="B28">
        <v>27.22</v>
      </c>
      <c r="C28" s="15">
        <v>5</v>
      </c>
      <c r="D28" s="884">
        <f t="shared" si="0"/>
        <v>136.1</v>
      </c>
      <c r="E28" s="868">
        <v>45178</v>
      </c>
      <c r="F28" s="864">
        <f t="shared" si="1"/>
        <v>136.1</v>
      </c>
      <c r="G28" s="763" t="s">
        <v>277</v>
      </c>
      <c r="H28" s="764">
        <v>81</v>
      </c>
      <c r="I28" s="883">
        <f t="shared" si="6"/>
        <v>14045.52</v>
      </c>
      <c r="J28" s="394">
        <f t="shared" si="10"/>
        <v>516</v>
      </c>
      <c r="K28" s="395">
        <f t="shared" si="4"/>
        <v>11024.1</v>
      </c>
      <c r="O28">
        <v>27.22</v>
      </c>
      <c r="P28" s="1173"/>
      <c r="Q28" s="1245">
        <f t="shared" si="2"/>
        <v>0</v>
      </c>
      <c r="R28" s="996"/>
      <c r="S28" s="1010">
        <f t="shared" si="3"/>
        <v>0</v>
      </c>
      <c r="T28" s="975"/>
      <c r="U28" s="997"/>
      <c r="V28" s="1244">
        <f t="shared" si="8"/>
        <v>18509.599999999999</v>
      </c>
      <c r="W28" s="1241">
        <f t="shared" si="11"/>
        <v>680</v>
      </c>
      <c r="X28" s="1242">
        <f t="shared" si="5"/>
        <v>0</v>
      </c>
    </row>
    <row r="29" spans="1:24" x14ac:dyDescent="0.25">
      <c r="B29">
        <v>27.22</v>
      </c>
      <c r="C29" s="15">
        <v>1</v>
      </c>
      <c r="D29" s="884">
        <f t="shared" si="0"/>
        <v>27.22</v>
      </c>
      <c r="E29" s="868">
        <v>45178</v>
      </c>
      <c r="F29" s="864">
        <f t="shared" si="1"/>
        <v>27.22</v>
      </c>
      <c r="G29" s="763" t="s">
        <v>278</v>
      </c>
      <c r="H29" s="764">
        <v>81</v>
      </c>
      <c r="I29" s="883">
        <f t="shared" si="6"/>
        <v>14018.300000000001</v>
      </c>
      <c r="J29" s="394">
        <f t="shared" si="10"/>
        <v>515</v>
      </c>
      <c r="K29" s="395">
        <f t="shared" si="4"/>
        <v>2204.8199999999997</v>
      </c>
      <c r="O29">
        <v>27.22</v>
      </c>
      <c r="P29" s="1173"/>
      <c r="Q29" s="1245">
        <f t="shared" si="2"/>
        <v>0</v>
      </c>
      <c r="R29" s="996"/>
      <c r="S29" s="1010">
        <f t="shared" si="3"/>
        <v>0</v>
      </c>
      <c r="T29" s="975"/>
      <c r="U29" s="997"/>
      <c r="V29" s="1244">
        <f t="shared" si="8"/>
        <v>18509.599999999999</v>
      </c>
      <c r="W29" s="1241">
        <f t="shared" si="11"/>
        <v>680</v>
      </c>
      <c r="X29" s="1242">
        <f t="shared" si="5"/>
        <v>0</v>
      </c>
    </row>
    <row r="30" spans="1:24" x14ac:dyDescent="0.25">
      <c r="B30">
        <v>27.22</v>
      </c>
      <c r="C30" s="15">
        <v>24</v>
      </c>
      <c r="D30" s="884">
        <f t="shared" si="0"/>
        <v>653.28</v>
      </c>
      <c r="E30" s="868">
        <v>45178</v>
      </c>
      <c r="F30" s="864">
        <f t="shared" si="1"/>
        <v>653.28</v>
      </c>
      <c r="G30" s="763" t="s">
        <v>280</v>
      </c>
      <c r="H30" s="764">
        <v>81</v>
      </c>
      <c r="I30" s="883">
        <f t="shared" si="6"/>
        <v>13365.02</v>
      </c>
      <c r="J30" s="394">
        <f t="shared" si="10"/>
        <v>491</v>
      </c>
      <c r="K30" s="395">
        <f t="shared" si="4"/>
        <v>52915.68</v>
      </c>
      <c r="O30">
        <v>27.22</v>
      </c>
      <c r="P30" s="1173"/>
      <c r="Q30" s="1245">
        <f t="shared" si="2"/>
        <v>0</v>
      </c>
      <c r="R30" s="996"/>
      <c r="S30" s="1010">
        <f t="shared" si="3"/>
        <v>0</v>
      </c>
      <c r="T30" s="975"/>
      <c r="U30" s="997"/>
      <c r="V30" s="1244">
        <f t="shared" si="8"/>
        <v>18509.599999999999</v>
      </c>
      <c r="W30" s="1241">
        <f t="shared" si="11"/>
        <v>680</v>
      </c>
      <c r="X30" s="1242">
        <f t="shared" si="5"/>
        <v>0</v>
      </c>
    </row>
    <row r="31" spans="1:24" ht="18.75" x14ac:dyDescent="0.3">
      <c r="A31" s="941" t="s">
        <v>375</v>
      </c>
      <c r="B31" s="942">
        <v>27.22</v>
      </c>
      <c r="C31" s="943">
        <v>15</v>
      </c>
      <c r="D31" s="944">
        <f t="shared" si="0"/>
        <v>408.29999999999995</v>
      </c>
      <c r="E31" s="868">
        <v>45180</v>
      </c>
      <c r="F31" s="864">
        <f t="shared" si="1"/>
        <v>408.29999999999995</v>
      </c>
      <c r="G31" s="763" t="s">
        <v>285</v>
      </c>
      <c r="H31" s="764">
        <v>81</v>
      </c>
      <c r="I31" s="883">
        <f t="shared" si="6"/>
        <v>12956.720000000001</v>
      </c>
      <c r="J31" s="394">
        <f t="shared" si="10"/>
        <v>476</v>
      </c>
      <c r="K31" s="395">
        <f t="shared" si="4"/>
        <v>33072.299999999996</v>
      </c>
      <c r="N31" s="1243"/>
      <c r="O31" s="910">
        <v>27.22</v>
      </c>
      <c r="P31" s="1173"/>
      <c r="Q31" s="1245">
        <f t="shared" si="2"/>
        <v>0</v>
      </c>
      <c r="R31" s="996"/>
      <c r="S31" s="1010">
        <f t="shared" si="3"/>
        <v>0</v>
      </c>
      <c r="T31" s="975"/>
      <c r="U31" s="997"/>
      <c r="V31" s="1244">
        <f t="shared" si="8"/>
        <v>18509.599999999999</v>
      </c>
      <c r="W31" s="1241">
        <f t="shared" si="11"/>
        <v>680</v>
      </c>
      <c r="X31" s="1242">
        <f t="shared" si="5"/>
        <v>0</v>
      </c>
    </row>
    <row r="32" spans="1:24" x14ac:dyDescent="0.25">
      <c r="B32">
        <v>27.22</v>
      </c>
      <c r="C32" s="15">
        <v>1</v>
      </c>
      <c r="D32" s="884">
        <f t="shared" si="0"/>
        <v>27.22</v>
      </c>
      <c r="E32" s="868">
        <v>45180</v>
      </c>
      <c r="F32" s="864">
        <f t="shared" si="1"/>
        <v>27.22</v>
      </c>
      <c r="G32" s="763" t="s">
        <v>287</v>
      </c>
      <c r="H32" s="764">
        <v>81</v>
      </c>
      <c r="I32" s="883">
        <f t="shared" si="6"/>
        <v>12929.500000000002</v>
      </c>
      <c r="J32" s="394">
        <f t="shared" si="10"/>
        <v>475</v>
      </c>
      <c r="K32" s="395">
        <f t="shared" si="4"/>
        <v>2204.8199999999997</v>
      </c>
      <c r="O32">
        <v>27.22</v>
      </c>
      <c r="P32" s="1173"/>
      <c r="Q32" s="1245">
        <f t="shared" si="2"/>
        <v>0</v>
      </c>
      <c r="R32" s="996"/>
      <c r="S32" s="1010">
        <f t="shared" si="3"/>
        <v>0</v>
      </c>
      <c r="T32" s="975"/>
      <c r="U32" s="997"/>
      <c r="V32" s="1244">
        <f t="shared" si="8"/>
        <v>18509.599999999999</v>
      </c>
      <c r="W32" s="1241">
        <f t="shared" si="11"/>
        <v>680</v>
      </c>
      <c r="X32" s="1242">
        <f t="shared" si="5"/>
        <v>0</v>
      </c>
    </row>
    <row r="33" spans="2:24" x14ac:dyDescent="0.25">
      <c r="B33">
        <v>27.22</v>
      </c>
      <c r="C33" s="15">
        <v>1</v>
      </c>
      <c r="D33" s="884">
        <f t="shared" si="0"/>
        <v>27.22</v>
      </c>
      <c r="E33" s="868">
        <v>45181</v>
      </c>
      <c r="F33" s="864">
        <f t="shared" si="1"/>
        <v>27.22</v>
      </c>
      <c r="G33" s="763" t="s">
        <v>289</v>
      </c>
      <c r="H33" s="764">
        <v>81</v>
      </c>
      <c r="I33" s="883">
        <f t="shared" si="6"/>
        <v>12902.280000000002</v>
      </c>
      <c r="J33" s="394">
        <f t="shared" si="10"/>
        <v>474</v>
      </c>
      <c r="K33" s="395">
        <f t="shared" si="4"/>
        <v>2204.8199999999997</v>
      </c>
      <c r="O33">
        <v>27.22</v>
      </c>
      <c r="P33" s="1173"/>
      <c r="Q33" s="1245">
        <f t="shared" si="2"/>
        <v>0</v>
      </c>
      <c r="R33" s="996"/>
      <c r="S33" s="1010">
        <f t="shared" si="3"/>
        <v>0</v>
      </c>
      <c r="T33" s="975"/>
      <c r="U33" s="997"/>
      <c r="V33" s="1244">
        <f t="shared" si="8"/>
        <v>18509.599999999999</v>
      </c>
      <c r="W33" s="1241">
        <f t="shared" si="11"/>
        <v>680</v>
      </c>
      <c r="X33" s="1242">
        <f t="shared" si="5"/>
        <v>0</v>
      </c>
    </row>
    <row r="34" spans="2:24" x14ac:dyDescent="0.25">
      <c r="B34">
        <v>27.22</v>
      </c>
      <c r="C34" s="15">
        <v>3</v>
      </c>
      <c r="D34" s="884">
        <f t="shared" si="0"/>
        <v>81.66</v>
      </c>
      <c r="E34" s="868">
        <v>45181</v>
      </c>
      <c r="F34" s="864">
        <f t="shared" si="1"/>
        <v>81.66</v>
      </c>
      <c r="G34" s="763" t="s">
        <v>290</v>
      </c>
      <c r="H34" s="764">
        <v>81</v>
      </c>
      <c r="I34" s="883">
        <f t="shared" si="6"/>
        <v>12820.620000000003</v>
      </c>
      <c r="J34" s="394">
        <f t="shared" si="10"/>
        <v>471</v>
      </c>
      <c r="K34" s="395">
        <f t="shared" si="4"/>
        <v>6614.46</v>
      </c>
      <c r="O34">
        <v>27.22</v>
      </c>
      <c r="P34" s="1173"/>
      <c r="Q34" s="1245">
        <f t="shared" si="2"/>
        <v>0</v>
      </c>
      <c r="R34" s="996"/>
      <c r="S34" s="1010">
        <f t="shared" si="3"/>
        <v>0</v>
      </c>
      <c r="T34" s="975"/>
      <c r="U34" s="997"/>
      <c r="V34" s="1244">
        <f t="shared" si="8"/>
        <v>18509.599999999999</v>
      </c>
      <c r="W34" s="1241">
        <f t="shared" si="11"/>
        <v>680</v>
      </c>
      <c r="X34" s="1242">
        <f t="shared" si="5"/>
        <v>0</v>
      </c>
    </row>
    <row r="35" spans="2:24" x14ac:dyDescent="0.25">
      <c r="B35">
        <v>27.22</v>
      </c>
      <c r="C35" s="15">
        <v>1</v>
      </c>
      <c r="D35" s="884">
        <f t="shared" si="0"/>
        <v>27.22</v>
      </c>
      <c r="E35" s="868">
        <v>45181</v>
      </c>
      <c r="F35" s="864">
        <f t="shared" si="1"/>
        <v>27.22</v>
      </c>
      <c r="G35" s="763" t="s">
        <v>291</v>
      </c>
      <c r="H35" s="764">
        <v>81</v>
      </c>
      <c r="I35" s="883">
        <f t="shared" si="6"/>
        <v>12793.400000000003</v>
      </c>
      <c r="J35" s="394">
        <f t="shared" si="10"/>
        <v>470</v>
      </c>
      <c r="K35" s="395">
        <f t="shared" si="4"/>
        <v>2204.8199999999997</v>
      </c>
      <c r="O35">
        <v>27.22</v>
      </c>
      <c r="P35" s="1173"/>
      <c r="Q35" s="1245">
        <f t="shared" si="2"/>
        <v>0</v>
      </c>
      <c r="R35" s="996"/>
      <c r="S35" s="1010">
        <f t="shared" si="3"/>
        <v>0</v>
      </c>
      <c r="T35" s="975"/>
      <c r="U35" s="997"/>
      <c r="V35" s="1244">
        <f t="shared" si="8"/>
        <v>18509.599999999999</v>
      </c>
      <c r="W35" s="1241">
        <f t="shared" si="11"/>
        <v>680</v>
      </c>
      <c r="X35" s="1242">
        <f t="shared" si="5"/>
        <v>0</v>
      </c>
    </row>
    <row r="36" spans="2:24" x14ac:dyDescent="0.25">
      <c r="B36">
        <v>27.22</v>
      </c>
      <c r="C36" s="15">
        <v>24</v>
      </c>
      <c r="D36" s="884">
        <f t="shared" si="0"/>
        <v>653.28</v>
      </c>
      <c r="E36" s="868">
        <v>45181</v>
      </c>
      <c r="F36" s="864">
        <f t="shared" si="1"/>
        <v>653.28</v>
      </c>
      <c r="G36" s="763" t="s">
        <v>293</v>
      </c>
      <c r="H36" s="764">
        <v>81</v>
      </c>
      <c r="I36" s="883">
        <f t="shared" si="6"/>
        <v>12140.120000000003</v>
      </c>
      <c r="J36" s="394">
        <f t="shared" si="10"/>
        <v>446</v>
      </c>
      <c r="K36" s="395">
        <f t="shared" si="4"/>
        <v>52915.68</v>
      </c>
      <c r="O36">
        <v>27.22</v>
      </c>
      <c r="P36" s="1173"/>
      <c r="Q36" s="1245">
        <f t="shared" si="2"/>
        <v>0</v>
      </c>
      <c r="R36" s="996"/>
      <c r="S36" s="1010">
        <f t="shared" si="3"/>
        <v>0</v>
      </c>
      <c r="T36" s="975"/>
      <c r="U36" s="997"/>
      <c r="V36" s="1244">
        <f t="shared" si="8"/>
        <v>18509.599999999999</v>
      </c>
      <c r="W36" s="1241">
        <f t="shared" si="11"/>
        <v>680</v>
      </c>
      <c r="X36" s="1242">
        <f t="shared" si="5"/>
        <v>0</v>
      </c>
    </row>
    <row r="37" spans="2:24" x14ac:dyDescent="0.25">
      <c r="B37">
        <v>27.22</v>
      </c>
      <c r="C37" s="15">
        <v>11</v>
      </c>
      <c r="D37" s="864">
        <f t="shared" si="0"/>
        <v>299.41999999999996</v>
      </c>
      <c r="E37" s="882">
        <v>45182</v>
      </c>
      <c r="F37" s="864">
        <f t="shared" si="1"/>
        <v>299.41999999999996</v>
      </c>
      <c r="G37" s="763" t="s">
        <v>295</v>
      </c>
      <c r="H37" s="764">
        <v>81</v>
      </c>
      <c r="I37" s="883">
        <f t="shared" si="6"/>
        <v>11840.700000000003</v>
      </c>
      <c r="J37" s="394">
        <f t="shared" si="10"/>
        <v>435</v>
      </c>
      <c r="K37" s="395">
        <f t="shared" si="4"/>
        <v>24253.019999999997</v>
      </c>
      <c r="O37">
        <v>27.22</v>
      </c>
      <c r="P37" s="1173"/>
      <c r="Q37" s="1010">
        <f t="shared" si="2"/>
        <v>0</v>
      </c>
      <c r="R37" s="1205"/>
      <c r="S37" s="1010">
        <f t="shared" si="3"/>
        <v>0</v>
      </c>
      <c r="T37" s="975"/>
      <c r="U37" s="997"/>
      <c r="V37" s="1244">
        <f t="shared" si="8"/>
        <v>18509.599999999999</v>
      </c>
      <c r="W37" s="1241">
        <f t="shared" si="11"/>
        <v>680</v>
      </c>
      <c r="X37" s="1242">
        <f t="shared" si="5"/>
        <v>0</v>
      </c>
    </row>
    <row r="38" spans="2:24" x14ac:dyDescent="0.25">
      <c r="B38">
        <v>27.22</v>
      </c>
      <c r="C38" s="15">
        <v>2</v>
      </c>
      <c r="D38" s="864">
        <f t="shared" si="0"/>
        <v>54.44</v>
      </c>
      <c r="E38" s="882">
        <v>45182</v>
      </c>
      <c r="F38" s="864">
        <f t="shared" si="1"/>
        <v>54.44</v>
      </c>
      <c r="G38" s="763" t="s">
        <v>298</v>
      </c>
      <c r="H38" s="764">
        <v>81</v>
      </c>
      <c r="I38" s="883">
        <f t="shared" si="6"/>
        <v>11786.260000000002</v>
      </c>
      <c r="J38" s="394">
        <f t="shared" si="10"/>
        <v>433</v>
      </c>
      <c r="K38" s="395">
        <f t="shared" si="4"/>
        <v>4409.6399999999994</v>
      </c>
      <c r="O38">
        <v>27.22</v>
      </c>
      <c r="P38" s="1173"/>
      <c r="Q38" s="1010">
        <f t="shared" si="2"/>
        <v>0</v>
      </c>
      <c r="R38" s="1205"/>
      <c r="S38" s="1010">
        <f t="shared" si="3"/>
        <v>0</v>
      </c>
      <c r="T38" s="975"/>
      <c r="U38" s="997"/>
      <c r="V38" s="1244">
        <f t="shared" si="8"/>
        <v>18509.599999999999</v>
      </c>
      <c r="W38" s="1241">
        <f t="shared" si="11"/>
        <v>680</v>
      </c>
      <c r="X38" s="1242">
        <f t="shared" si="5"/>
        <v>0</v>
      </c>
    </row>
    <row r="39" spans="2:24" x14ac:dyDescent="0.25">
      <c r="B39">
        <v>27.22</v>
      </c>
      <c r="C39" s="15">
        <v>10</v>
      </c>
      <c r="D39" s="864">
        <f t="shared" si="0"/>
        <v>272.2</v>
      </c>
      <c r="E39" s="882">
        <v>45182</v>
      </c>
      <c r="F39" s="864">
        <f t="shared" si="1"/>
        <v>272.2</v>
      </c>
      <c r="G39" s="763" t="s">
        <v>299</v>
      </c>
      <c r="H39" s="764">
        <v>81</v>
      </c>
      <c r="I39" s="883">
        <f t="shared" si="6"/>
        <v>11514.060000000001</v>
      </c>
      <c r="J39" s="394">
        <f t="shared" si="10"/>
        <v>423</v>
      </c>
      <c r="K39" s="395">
        <f t="shared" si="4"/>
        <v>22048.2</v>
      </c>
      <c r="O39">
        <v>27.22</v>
      </c>
      <c r="P39" s="1173"/>
      <c r="Q39" s="1010">
        <f t="shared" si="2"/>
        <v>0</v>
      </c>
      <c r="R39" s="1205"/>
      <c r="S39" s="1010">
        <f t="shared" si="3"/>
        <v>0</v>
      </c>
      <c r="T39" s="975"/>
      <c r="U39" s="997"/>
      <c r="V39" s="1244">
        <f t="shared" si="8"/>
        <v>18509.599999999999</v>
      </c>
      <c r="W39" s="1241">
        <f t="shared" si="11"/>
        <v>680</v>
      </c>
      <c r="X39" s="1242">
        <f t="shared" si="5"/>
        <v>0</v>
      </c>
    </row>
    <row r="40" spans="2:24" x14ac:dyDescent="0.25">
      <c r="B40">
        <v>27.22</v>
      </c>
      <c r="C40" s="15">
        <v>24</v>
      </c>
      <c r="D40" s="864">
        <f t="shared" si="0"/>
        <v>653.28</v>
      </c>
      <c r="E40" s="882">
        <v>45182</v>
      </c>
      <c r="F40" s="864">
        <f t="shared" si="1"/>
        <v>653.28</v>
      </c>
      <c r="G40" s="763" t="s">
        <v>300</v>
      </c>
      <c r="H40" s="764">
        <v>81</v>
      </c>
      <c r="I40" s="883">
        <f t="shared" si="6"/>
        <v>10860.78</v>
      </c>
      <c r="J40" s="394">
        <f t="shared" si="10"/>
        <v>399</v>
      </c>
      <c r="K40" s="395">
        <f t="shared" si="4"/>
        <v>52915.68</v>
      </c>
      <c r="O40">
        <v>27.22</v>
      </c>
      <c r="P40" s="1173"/>
      <c r="Q40" s="1010">
        <f t="shared" si="2"/>
        <v>0</v>
      </c>
      <c r="R40" s="1205"/>
      <c r="S40" s="1010">
        <f t="shared" si="3"/>
        <v>0</v>
      </c>
      <c r="T40" s="975"/>
      <c r="U40" s="997"/>
      <c r="V40" s="1244">
        <f t="shared" si="8"/>
        <v>18509.599999999999</v>
      </c>
      <c r="W40" s="1241">
        <f t="shared" si="11"/>
        <v>680</v>
      </c>
      <c r="X40" s="1242">
        <f t="shared" si="5"/>
        <v>0</v>
      </c>
    </row>
    <row r="41" spans="2:24" x14ac:dyDescent="0.25">
      <c r="B41">
        <v>27.22</v>
      </c>
      <c r="C41" s="15">
        <v>24</v>
      </c>
      <c r="D41" s="864">
        <f t="shared" si="0"/>
        <v>653.28</v>
      </c>
      <c r="E41" s="882">
        <v>45182</v>
      </c>
      <c r="F41" s="864">
        <f t="shared" si="1"/>
        <v>653.28</v>
      </c>
      <c r="G41" s="763" t="s">
        <v>300</v>
      </c>
      <c r="H41" s="764">
        <v>81</v>
      </c>
      <c r="I41" s="883">
        <f t="shared" si="6"/>
        <v>10207.5</v>
      </c>
      <c r="J41" s="394">
        <f t="shared" si="10"/>
        <v>375</v>
      </c>
      <c r="K41" s="395">
        <f t="shared" si="4"/>
        <v>52915.68</v>
      </c>
      <c r="O41">
        <v>27.22</v>
      </c>
      <c r="P41" s="1173"/>
      <c r="Q41" s="1010">
        <f t="shared" si="2"/>
        <v>0</v>
      </c>
      <c r="R41" s="1205"/>
      <c r="S41" s="1010">
        <f t="shared" si="3"/>
        <v>0</v>
      </c>
      <c r="T41" s="975"/>
      <c r="U41" s="997"/>
      <c r="V41" s="1244">
        <f t="shared" si="8"/>
        <v>18509.599999999999</v>
      </c>
      <c r="W41" s="1241">
        <f t="shared" si="11"/>
        <v>680</v>
      </c>
      <c r="X41" s="1242">
        <f t="shared" si="5"/>
        <v>0</v>
      </c>
    </row>
    <row r="42" spans="2:24" x14ac:dyDescent="0.25">
      <c r="B42">
        <v>27.22</v>
      </c>
      <c r="C42" s="15">
        <v>1</v>
      </c>
      <c r="D42" s="864">
        <f t="shared" si="0"/>
        <v>27.22</v>
      </c>
      <c r="E42" s="882">
        <v>45182</v>
      </c>
      <c r="F42" s="864">
        <f t="shared" si="1"/>
        <v>27.22</v>
      </c>
      <c r="G42" s="763" t="s">
        <v>301</v>
      </c>
      <c r="H42" s="764">
        <v>81</v>
      </c>
      <c r="I42" s="883">
        <f t="shared" si="6"/>
        <v>10180.280000000001</v>
      </c>
      <c r="J42" s="394">
        <f t="shared" si="10"/>
        <v>374</v>
      </c>
      <c r="K42" s="395">
        <f t="shared" si="4"/>
        <v>2204.8199999999997</v>
      </c>
      <c r="O42">
        <v>27.22</v>
      </c>
      <c r="P42" s="1173"/>
      <c r="Q42" s="1010">
        <f t="shared" si="2"/>
        <v>0</v>
      </c>
      <c r="R42" s="1205"/>
      <c r="S42" s="1010">
        <f t="shared" si="3"/>
        <v>0</v>
      </c>
      <c r="T42" s="975"/>
      <c r="U42" s="997"/>
      <c r="V42" s="1244">
        <f t="shared" si="8"/>
        <v>18509.599999999999</v>
      </c>
      <c r="W42" s="1241">
        <f t="shared" si="11"/>
        <v>680</v>
      </c>
      <c r="X42" s="1242">
        <f t="shared" si="5"/>
        <v>0</v>
      </c>
    </row>
    <row r="43" spans="2:24" x14ac:dyDescent="0.25">
      <c r="B43">
        <v>27.22</v>
      </c>
      <c r="C43" s="15">
        <v>4</v>
      </c>
      <c r="D43" s="864">
        <f t="shared" si="0"/>
        <v>108.88</v>
      </c>
      <c r="E43" s="882">
        <v>45183</v>
      </c>
      <c r="F43" s="864">
        <f t="shared" si="1"/>
        <v>108.88</v>
      </c>
      <c r="G43" s="763" t="s">
        <v>303</v>
      </c>
      <c r="H43" s="764">
        <v>81</v>
      </c>
      <c r="I43" s="883">
        <f t="shared" si="6"/>
        <v>10071.400000000001</v>
      </c>
      <c r="J43" s="394">
        <f t="shared" si="10"/>
        <v>370</v>
      </c>
      <c r="K43" s="395">
        <f t="shared" si="4"/>
        <v>8819.2799999999988</v>
      </c>
      <c r="O43">
        <v>27.22</v>
      </c>
      <c r="P43" s="1173"/>
      <c r="Q43" s="1010">
        <f t="shared" si="2"/>
        <v>0</v>
      </c>
      <c r="R43" s="1205"/>
      <c r="S43" s="1010">
        <f t="shared" si="3"/>
        <v>0</v>
      </c>
      <c r="T43" s="975"/>
      <c r="U43" s="997"/>
      <c r="V43" s="1244">
        <f t="shared" si="8"/>
        <v>18509.599999999999</v>
      </c>
      <c r="W43" s="1241">
        <f t="shared" si="11"/>
        <v>680</v>
      </c>
      <c r="X43" s="1242">
        <f t="shared" si="5"/>
        <v>0</v>
      </c>
    </row>
    <row r="44" spans="2:24" x14ac:dyDescent="0.25">
      <c r="B44">
        <v>27.22</v>
      </c>
      <c r="C44" s="15">
        <v>10</v>
      </c>
      <c r="D44" s="864">
        <f t="shared" si="0"/>
        <v>272.2</v>
      </c>
      <c r="E44" s="882">
        <v>45183</v>
      </c>
      <c r="F44" s="864">
        <f t="shared" si="1"/>
        <v>272.2</v>
      </c>
      <c r="G44" s="763" t="s">
        <v>304</v>
      </c>
      <c r="H44" s="764">
        <v>81</v>
      </c>
      <c r="I44" s="883">
        <f t="shared" si="6"/>
        <v>9799.2000000000007</v>
      </c>
      <c r="J44" s="394">
        <f t="shared" si="10"/>
        <v>360</v>
      </c>
      <c r="K44" s="395">
        <f t="shared" si="4"/>
        <v>22048.2</v>
      </c>
      <c r="O44">
        <v>27.22</v>
      </c>
      <c r="P44" s="1173"/>
      <c r="Q44" s="1010">
        <f t="shared" si="2"/>
        <v>0</v>
      </c>
      <c r="R44" s="1205"/>
      <c r="S44" s="1010">
        <f t="shared" si="3"/>
        <v>0</v>
      </c>
      <c r="T44" s="975"/>
      <c r="U44" s="997"/>
      <c r="V44" s="1244">
        <f t="shared" si="8"/>
        <v>18509.599999999999</v>
      </c>
      <c r="W44" s="1241">
        <f t="shared" si="11"/>
        <v>680</v>
      </c>
      <c r="X44" s="1242">
        <f t="shared" si="5"/>
        <v>0</v>
      </c>
    </row>
    <row r="45" spans="2:24" x14ac:dyDescent="0.25">
      <c r="B45">
        <v>27.22</v>
      </c>
      <c r="C45" s="15">
        <v>1</v>
      </c>
      <c r="D45" s="864">
        <f t="shared" si="0"/>
        <v>27.22</v>
      </c>
      <c r="E45" s="882">
        <v>45182</v>
      </c>
      <c r="F45" s="864">
        <f t="shared" si="1"/>
        <v>27.22</v>
      </c>
      <c r="G45" s="763" t="s">
        <v>306</v>
      </c>
      <c r="H45" s="764">
        <v>81</v>
      </c>
      <c r="I45" s="883">
        <f t="shared" si="6"/>
        <v>9771.9800000000014</v>
      </c>
      <c r="J45" s="394">
        <f t="shared" si="10"/>
        <v>359</v>
      </c>
      <c r="K45" s="395">
        <f t="shared" si="4"/>
        <v>2204.8199999999997</v>
      </c>
      <c r="O45">
        <v>27.22</v>
      </c>
      <c r="P45" s="1173"/>
      <c r="Q45" s="1010">
        <f t="shared" si="2"/>
        <v>0</v>
      </c>
      <c r="R45" s="1205"/>
      <c r="S45" s="1010">
        <f t="shared" si="3"/>
        <v>0</v>
      </c>
      <c r="T45" s="975"/>
      <c r="U45" s="997"/>
      <c r="V45" s="1244">
        <f t="shared" si="8"/>
        <v>18509.599999999999</v>
      </c>
      <c r="W45" s="1241">
        <f t="shared" si="11"/>
        <v>680</v>
      </c>
      <c r="X45" s="1242">
        <f t="shared" si="5"/>
        <v>0</v>
      </c>
    </row>
    <row r="46" spans="2:24" x14ac:dyDescent="0.25">
      <c r="B46">
        <v>27.22</v>
      </c>
      <c r="C46" s="15">
        <v>10</v>
      </c>
      <c r="D46" s="864">
        <f t="shared" ref="D46:D74" si="12">C46*B46</f>
        <v>272.2</v>
      </c>
      <c r="E46" s="882">
        <v>45183</v>
      </c>
      <c r="F46" s="864">
        <f t="shared" ref="F46:F74" si="13">D46</f>
        <v>272.2</v>
      </c>
      <c r="G46" s="763" t="s">
        <v>308</v>
      </c>
      <c r="H46" s="764">
        <v>81</v>
      </c>
      <c r="I46" s="883">
        <f t="shared" si="6"/>
        <v>9499.7800000000007</v>
      </c>
      <c r="J46" s="394">
        <f t="shared" si="10"/>
        <v>349</v>
      </c>
      <c r="K46" s="395">
        <f t="shared" si="4"/>
        <v>22048.2</v>
      </c>
      <c r="O46">
        <v>27.22</v>
      </c>
      <c r="P46" s="1173"/>
      <c r="Q46" s="1010">
        <f t="shared" si="2"/>
        <v>0</v>
      </c>
      <c r="R46" s="1205"/>
      <c r="S46" s="1010">
        <f t="shared" si="3"/>
        <v>0</v>
      </c>
      <c r="T46" s="975"/>
      <c r="U46" s="997"/>
      <c r="V46" s="1244">
        <f t="shared" si="8"/>
        <v>18509.599999999999</v>
      </c>
      <c r="W46" s="1241">
        <f t="shared" si="11"/>
        <v>680</v>
      </c>
      <c r="X46" s="1242">
        <f t="shared" si="5"/>
        <v>0</v>
      </c>
    </row>
    <row r="47" spans="2:24" x14ac:dyDescent="0.25">
      <c r="B47">
        <v>27.22</v>
      </c>
      <c r="C47" s="937">
        <v>1</v>
      </c>
      <c r="D47" s="936">
        <f t="shared" si="12"/>
        <v>27.22</v>
      </c>
      <c r="E47" s="938">
        <v>45184</v>
      </c>
      <c r="F47" s="936">
        <f t="shared" si="13"/>
        <v>27.22</v>
      </c>
      <c r="G47" s="939" t="s">
        <v>374</v>
      </c>
      <c r="H47" s="940">
        <v>81</v>
      </c>
      <c r="I47" s="883">
        <f t="shared" si="6"/>
        <v>9472.5600000000013</v>
      </c>
      <c r="J47" s="394">
        <f t="shared" si="10"/>
        <v>348</v>
      </c>
      <c r="K47" s="395">
        <f t="shared" si="4"/>
        <v>2204.8199999999997</v>
      </c>
      <c r="O47">
        <v>27.22</v>
      </c>
      <c r="P47" s="1173"/>
      <c r="Q47" s="1010">
        <f t="shared" si="2"/>
        <v>0</v>
      </c>
      <c r="R47" s="1205"/>
      <c r="S47" s="1010">
        <f t="shared" si="3"/>
        <v>0</v>
      </c>
      <c r="T47" s="975"/>
      <c r="U47" s="997"/>
      <c r="V47" s="1244">
        <f t="shared" si="8"/>
        <v>18509.599999999999</v>
      </c>
      <c r="W47" s="1241">
        <f t="shared" si="11"/>
        <v>680</v>
      </c>
      <c r="X47" s="1242">
        <f t="shared" si="5"/>
        <v>0</v>
      </c>
    </row>
    <row r="48" spans="2:24" x14ac:dyDescent="0.25">
      <c r="B48">
        <v>27.22</v>
      </c>
      <c r="C48" s="15">
        <v>24</v>
      </c>
      <c r="D48" s="936">
        <f t="shared" si="12"/>
        <v>653.28</v>
      </c>
      <c r="E48" s="882">
        <v>45184</v>
      </c>
      <c r="F48" s="864">
        <f t="shared" si="13"/>
        <v>653.28</v>
      </c>
      <c r="G48" s="763" t="s">
        <v>311</v>
      </c>
      <c r="H48" s="764">
        <v>81</v>
      </c>
      <c r="I48" s="883">
        <f t="shared" si="6"/>
        <v>8819.2800000000007</v>
      </c>
      <c r="J48" s="394">
        <f t="shared" si="10"/>
        <v>324</v>
      </c>
      <c r="K48" s="395">
        <f t="shared" si="4"/>
        <v>52915.68</v>
      </c>
      <c r="O48">
        <v>27.22</v>
      </c>
      <c r="P48" s="1173"/>
      <c r="Q48" s="1010">
        <f t="shared" si="2"/>
        <v>0</v>
      </c>
      <c r="R48" s="1205"/>
      <c r="S48" s="1010">
        <f t="shared" si="3"/>
        <v>0</v>
      </c>
      <c r="T48" s="975"/>
      <c r="U48" s="997"/>
      <c r="V48" s="1244">
        <f t="shared" si="8"/>
        <v>18509.599999999999</v>
      </c>
      <c r="W48" s="1241">
        <f t="shared" si="11"/>
        <v>680</v>
      </c>
      <c r="X48" s="1242">
        <f t="shared" si="5"/>
        <v>0</v>
      </c>
    </row>
    <row r="49" spans="1:24" x14ac:dyDescent="0.25">
      <c r="B49">
        <v>27.22</v>
      </c>
      <c r="C49" s="15">
        <v>10</v>
      </c>
      <c r="D49" s="864">
        <f t="shared" si="12"/>
        <v>272.2</v>
      </c>
      <c r="E49" s="882">
        <v>45184</v>
      </c>
      <c r="F49" s="864">
        <f t="shared" si="13"/>
        <v>272.2</v>
      </c>
      <c r="G49" s="763" t="s">
        <v>307</v>
      </c>
      <c r="H49" s="764">
        <v>81</v>
      </c>
      <c r="I49" s="883">
        <f t="shared" si="6"/>
        <v>8547.08</v>
      </c>
      <c r="J49" s="394">
        <f t="shared" si="10"/>
        <v>314</v>
      </c>
      <c r="K49" s="395">
        <f t="shared" si="4"/>
        <v>22048.2</v>
      </c>
      <c r="O49">
        <v>27.22</v>
      </c>
      <c r="P49" s="1173"/>
      <c r="Q49" s="1010">
        <f t="shared" si="2"/>
        <v>0</v>
      </c>
      <c r="R49" s="1205"/>
      <c r="S49" s="1010">
        <f t="shared" si="3"/>
        <v>0</v>
      </c>
      <c r="T49" s="975"/>
      <c r="U49" s="997"/>
      <c r="V49" s="1244">
        <f t="shared" si="8"/>
        <v>18509.599999999999</v>
      </c>
      <c r="W49" s="1241">
        <f t="shared" si="11"/>
        <v>680</v>
      </c>
      <c r="X49" s="1242">
        <f t="shared" si="5"/>
        <v>0</v>
      </c>
    </row>
    <row r="50" spans="1:24" x14ac:dyDescent="0.25">
      <c r="B50">
        <v>27.22</v>
      </c>
      <c r="C50" s="15">
        <v>1</v>
      </c>
      <c r="D50" s="864">
        <f t="shared" si="12"/>
        <v>27.22</v>
      </c>
      <c r="E50" s="882">
        <v>45187</v>
      </c>
      <c r="F50" s="864">
        <f t="shared" si="13"/>
        <v>27.22</v>
      </c>
      <c r="G50" s="763" t="s">
        <v>316</v>
      </c>
      <c r="H50" s="764">
        <v>81</v>
      </c>
      <c r="I50" s="883">
        <f t="shared" si="6"/>
        <v>8519.86</v>
      </c>
      <c r="J50" s="394">
        <f t="shared" si="10"/>
        <v>313</v>
      </c>
      <c r="K50" s="395">
        <f t="shared" si="4"/>
        <v>2204.8199999999997</v>
      </c>
      <c r="O50">
        <v>27.22</v>
      </c>
      <c r="P50" s="1173"/>
      <c r="Q50" s="1010">
        <f t="shared" si="2"/>
        <v>0</v>
      </c>
      <c r="R50" s="1205"/>
      <c r="S50" s="1010">
        <f t="shared" si="3"/>
        <v>0</v>
      </c>
      <c r="T50" s="975"/>
      <c r="U50" s="997"/>
      <c r="V50" s="1244">
        <f t="shared" si="8"/>
        <v>18509.599999999999</v>
      </c>
      <c r="W50" s="1241">
        <f t="shared" si="11"/>
        <v>680</v>
      </c>
      <c r="X50" s="1242">
        <f t="shared" si="5"/>
        <v>0</v>
      </c>
    </row>
    <row r="51" spans="1:24" x14ac:dyDescent="0.25">
      <c r="B51">
        <v>27.22</v>
      </c>
      <c r="C51" s="15">
        <v>24</v>
      </c>
      <c r="D51" s="864">
        <f t="shared" si="12"/>
        <v>653.28</v>
      </c>
      <c r="E51" s="882">
        <v>45187</v>
      </c>
      <c r="F51" s="864">
        <f t="shared" si="13"/>
        <v>653.28</v>
      </c>
      <c r="G51" s="763" t="s">
        <v>312</v>
      </c>
      <c r="H51" s="764">
        <v>81</v>
      </c>
      <c r="I51" s="883">
        <f t="shared" si="6"/>
        <v>7866.5800000000008</v>
      </c>
      <c r="J51" s="394">
        <f t="shared" si="10"/>
        <v>289</v>
      </c>
      <c r="K51" s="395">
        <f t="shared" si="4"/>
        <v>52915.68</v>
      </c>
      <c r="O51">
        <v>27.22</v>
      </c>
      <c r="P51" s="1173"/>
      <c r="Q51" s="1010">
        <f t="shared" si="2"/>
        <v>0</v>
      </c>
      <c r="R51" s="1205"/>
      <c r="S51" s="1010">
        <f t="shared" si="3"/>
        <v>0</v>
      </c>
      <c r="T51" s="975"/>
      <c r="U51" s="997"/>
      <c r="V51" s="1244">
        <f t="shared" si="8"/>
        <v>18509.599999999999</v>
      </c>
      <c r="W51" s="1241">
        <f t="shared" si="11"/>
        <v>680</v>
      </c>
      <c r="X51" s="1242">
        <f t="shared" si="5"/>
        <v>0</v>
      </c>
    </row>
    <row r="52" spans="1:24" x14ac:dyDescent="0.25">
      <c r="B52">
        <v>27.22</v>
      </c>
      <c r="C52" s="15">
        <v>2</v>
      </c>
      <c r="D52" s="864">
        <f t="shared" si="12"/>
        <v>54.44</v>
      </c>
      <c r="E52" s="882">
        <v>45188</v>
      </c>
      <c r="F52" s="864">
        <f t="shared" si="13"/>
        <v>54.44</v>
      </c>
      <c r="G52" s="763" t="s">
        <v>317</v>
      </c>
      <c r="H52" s="764">
        <v>81</v>
      </c>
      <c r="I52" s="883">
        <f t="shared" si="6"/>
        <v>7812.1400000000012</v>
      </c>
      <c r="J52" s="394">
        <f t="shared" si="10"/>
        <v>287</v>
      </c>
      <c r="K52" s="395">
        <f t="shared" si="4"/>
        <v>4409.6399999999994</v>
      </c>
      <c r="O52">
        <v>27.22</v>
      </c>
      <c r="P52" s="1173"/>
      <c r="Q52" s="1010">
        <f t="shared" si="2"/>
        <v>0</v>
      </c>
      <c r="R52" s="1205"/>
      <c r="S52" s="1010">
        <f t="shared" si="3"/>
        <v>0</v>
      </c>
      <c r="T52" s="975"/>
      <c r="U52" s="997"/>
      <c r="V52" s="1244">
        <f t="shared" si="8"/>
        <v>18509.599999999999</v>
      </c>
      <c r="W52" s="1241">
        <f t="shared" si="11"/>
        <v>680</v>
      </c>
      <c r="X52" s="1242">
        <f t="shared" si="5"/>
        <v>0</v>
      </c>
    </row>
    <row r="53" spans="1:24" x14ac:dyDescent="0.25">
      <c r="B53">
        <v>27.22</v>
      </c>
      <c r="C53" s="15">
        <v>1</v>
      </c>
      <c r="D53" s="864">
        <f t="shared" si="12"/>
        <v>27.22</v>
      </c>
      <c r="E53" s="882">
        <v>45188</v>
      </c>
      <c r="F53" s="864">
        <f t="shared" si="13"/>
        <v>27.22</v>
      </c>
      <c r="G53" s="763" t="s">
        <v>318</v>
      </c>
      <c r="H53" s="764">
        <v>81</v>
      </c>
      <c r="I53" s="883">
        <f t="shared" si="6"/>
        <v>7784.920000000001</v>
      </c>
      <c r="J53" s="394">
        <f t="shared" si="10"/>
        <v>286</v>
      </c>
      <c r="K53" s="395">
        <f t="shared" si="4"/>
        <v>2204.8199999999997</v>
      </c>
      <c r="O53">
        <v>27.22</v>
      </c>
      <c r="P53" s="1173"/>
      <c r="Q53" s="1010">
        <f t="shared" si="2"/>
        <v>0</v>
      </c>
      <c r="R53" s="1205"/>
      <c r="S53" s="1010">
        <f t="shared" si="3"/>
        <v>0</v>
      </c>
      <c r="T53" s="975"/>
      <c r="U53" s="997"/>
      <c r="V53" s="1244">
        <f t="shared" si="8"/>
        <v>18509.599999999999</v>
      </c>
      <c r="W53" s="1241">
        <f t="shared" si="11"/>
        <v>680</v>
      </c>
      <c r="X53" s="1242">
        <f t="shared" si="5"/>
        <v>0</v>
      </c>
    </row>
    <row r="54" spans="1:24" x14ac:dyDescent="0.25">
      <c r="B54">
        <v>27.22</v>
      </c>
      <c r="C54" s="15">
        <v>3</v>
      </c>
      <c r="D54" s="864">
        <f t="shared" si="12"/>
        <v>81.66</v>
      </c>
      <c r="E54" s="882">
        <v>45189</v>
      </c>
      <c r="F54" s="864">
        <f t="shared" si="13"/>
        <v>81.66</v>
      </c>
      <c r="G54" s="763" t="s">
        <v>321</v>
      </c>
      <c r="H54" s="764">
        <v>81</v>
      </c>
      <c r="I54" s="883">
        <f t="shared" si="6"/>
        <v>7703.2600000000011</v>
      </c>
      <c r="J54" s="394">
        <f t="shared" si="10"/>
        <v>283</v>
      </c>
      <c r="K54" s="395">
        <f t="shared" si="4"/>
        <v>6614.46</v>
      </c>
      <c r="O54">
        <v>27.22</v>
      </c>
      <c r="P54" s="1173"/>
      <c r="Q54" s="1010">
        <f t="shared" si="2"/>
        <v>0</v>
      </c>
      <c r="R54" s="1205"/>
      <c r="S54" s="1010">
        <f t="shared" si="3"/>
        <v>0</v>
      </c>
      <c r="T54" s="975"/>
      <c r="U54" s="997"/>
      <c r="V54" s="1244">
        <f t="shared" si="8"/>
        <v>18509.599999999999</v>
      </c>
      <c r="W54" s="1241">
        <f t="shared" si="11"/>
        <v>680</v>
      </c>
      <c r="X54" s="1242">
        <f t="shared" si="5"/>
        <v>0</v>
      </c>
    </row>
    <row r="55" spans="1:24" x14ac:dyDescent="0.25">
      <c r="B55">
        <v>27.22</v>
      </c>
      <c r="C55" s="15">
        <v>7</v>
      </c>
      <c r="D55" s="864">
        <f t="shared" si="12"/>
        <v>190.54</v>
      </c>
      <c r="E55" s="882">
        <v>45189</v>
      </c>
      <c r="F55" s="864">
        <f t="shared" si="13"/>
        <v>190.54</v>
      </c>
      <c r="G55" s="763" t="s">
        <v>313</v>
      </c>
      <c r="H55" s="764">
        <v>81</v>
      </c>
      <c r="I55" s="883">
        <f t="shared" si="6"/>
        <v>7512.7200000000012</v>
      </c>
      <c r="J55" s="394">
        <f t="shared" si="10"/>
        <v>276</v>
      </c>
      <c r="K55" s="395">
        <f t="shared" si="4"/>
        <v>15433.74</v>
      </c>
      <c r="O55">
        <v>27.22</v>
      </c>
      <c r="P55" s="1173"/>
      <c r="Q55" s="1010">
        <f t="shared" si="2"/>
        <v>0</v>
      </c>
      <c r="R55" s="1205"/>
      <c r="S55" s="1010">
        <f t="shared" si="3"/>
        <v>0</v>
      </c>
      <c r="T55" s="975"/>
      <c r="U55" s="997"/>
      <c r="V55" s="1244">
        <f t="shared" si="8"/>
        <v>18509.599999999999</v>
      </c>
      <c r="W55" s="1241">
        <f t="shared" si="11"/>
        <v>680</v>
      </c>
      <c r="X55" s="1242">
        <f t="shared" si="5"/>
        <v>0</v>
      </c>
    </row>
    <row r="56" spans="1:24" x14ac:dyDescent="0.25">
      <c r="B56">
        <v>27.22</v>
      </c>
      <c r="C56" s="15">
        <v>2</v>
      </c>
      <c r="D56" s="864">
        <f t="shared" si="12"/>
        <v>54.44</v>
      </c>
      <c r="E56" s="882">
        <v>45189</v>
      </c>
      <c r="F56" s="864">
        <f t="shared" si="13"/>
        <v>54.44</v>
      </c>
      <c r="G56" s="763" t="s">
        <v>323</v>
      </c>
      <c r="H56" s="764">
        <v>81</v>
      </c>
      <c r="I56" s="883">
        <f t="shared" si="6"/>
        <v>7458.2800000000016</v>
      </c>
      <c r="J56" s="394">
        <f t="shared" si="10"/>
        <v>274</v>
      </c>
      <c r="K56" s="395">
        <f t="shared" si="4"/>
        <v>4409.6399999999994</v>
      </c>
      <c r="O56">
        <v>27.22</v>
      </c>
      <c r="P56" s="1173"/>
      <c r="Q56" s="1010">
        <f t="shared" si="2"/>
        <v>0</v>
      </c>
      <c r="R56" s="1205"/>
      <c r="S56" s="1010">
        <f t="shared" si="3"/>
        <v>0</v>
      </c>
      <c r="T56" s="975"/>
      <c r="U56" s="997"/>
      <c r="V56" s="1244">
        <f t="shared" si="8"/>
        <v>18509.599999999999</v>
      </c>
      <c r="W56" s="1241">
        <f t="shared" si="11"/>
        <v>680</v>
      </c>
      <c r="X56" s="1242">
        <f t="shared" si="5"/>
        <v>0</v>
      </c>
    </row>
    <row r="57" spans="1:24" x14ac:dyDescent="0.25">
      <c r="B57">
        <v>27.22</v>
      </c>
      <c r="C57" s="15">
        <v>7</v>
      </c>
      <c r="D57" s="864">
        <f t="shared" si="12"/>
        <v>190.54</v>
      </c>
      <c r="E57" s="882">
        <v>45191</v>
      </c>
      <c r="F57" s="864">
        <f t="shared" si="13"/>
        <v>190.54</v>
      </c>
      <c r="G57" s="763" t="s">
        <v>327</v>
      </c>
      <c r="H57" s="764">
        <v>81</v>
      </c>
      <c r="I57" s="883">
        <f t="shared" si="6"/>
        <v>7267.7400000000016</v>
      </c>
      <c r="J57" s="394">
        <f t="shared" si="10"/>
        <v>267</v>
      </c>
      <c r="K57" s="395">
        <f t="shared" si="4"/>
        <v>15433.74</v>
      </c>
      <c r="O57">
        <v>27.22</v>
      </c>
      <c r="P57" s="1173"/>
      <c r="Q57" s="1010">
        <f t="shared" si="2"/>
        <v>0</v>
      </c>
      <c r="R57" s="1205"/>
      <c r="S57" s="1010">
        <f t="shared" si="3"/>
        <v>0</v>
      </c>
      <c r="T57" s="975"/>
      <c r="U57" s="997"/>
      <c r="V57" s="1244">
        <f t="shared" si="8"/>
        <v>18509.599999999999</v>
      </c>
      <c r="W57" s="1241">
        <f t="shared" si="11"/>
        <v>680</v>
      </c>
      <c r="X57" s="1242">
        <f t="shared" si="5"/>
        <v>0</v>
      </c>
    </row>
    <row r="58" spans="1:24" x14ac:dyDescent="0.25">
      <c r="B58">
        <v>27.22</v>
      </c>
      <c r="C58" s="15">
        <v>24</v>
      </c>
      <c r="D58" s="864">
        <f t="shared" si="12"/>
        <v>653.28</v>
      </c>
      <c r="E58" s="882">
        <v>45191</v>
      </c>
      <c r="F58" s="864">
        <f t="shared" si="13"/>
        <v>653.28</v>
      </c>
      <c r="G58" s="763" t="s">
        <v>328</v>
      </c>
      <c r="H58" s="764">
        <v>81</v>
      </c>
      <c r="I58" s="883">
        <f t="shared" si="6"/>
        <v>6614.4600000000019</v>
      </c>
      <c r="J58" s="394">
        <f t="shared" si="10"/>
        <v>243</v>
      </c>
      <c r="K58" s="395">
        <f t="shared" si="4"/>
        <v>52915.68</v>
      </c>
      <c r="O58">
        <v>27.22</v>
      </c>
      <c r="P58" s="1173"/>
      <c r="Q58" s="1010">
        <f t="shared" si="2"/>
        <v>0</v>
      </c>
      <c r="R58" s="1205"/>
      <c r="S58" s="1010">
        <f t="shared" si="3"/>
        <v>0</v>
      </c>
      <c r="T58" s="975"/>
      <c r="U58" s="997"/>
      <c r="V58" s="1244">
        <f t="shared" si="8"/>
        <v>18509.599999999999</v>
      </c>
      <c r="W58" s="1241">
        <f t="shared" si="11"/>
        <v>680</v>
      </c>
      <c r="X58" s="1242">
        <f t="shared" si="5"/>
        <v>0</v>
      </c>
    </row>
    <row r="59" spans="1:24" x14ac:dyDescent="0.25">
      <c r="B59">
        <v>27.22</v>
      </c>
      <c r="C59" s="15">
        <v>24</v>
      </c>
      <c r="D59" s="864">
        <f t="shared" si="12"/>
        <v>653.28</v>
      </c>
      <c r="E59" s="882">
        <v>45192</v>
      </c>
      <c r="F59" s="864">
        <f t="shared" si="13"/>
        <v>653.28</v>
      </c>
      <c r="G59" s="763" t="s">
        <v>332</v>
      </c>
      <c r="H59" s="764">
        <v>81</v>
      </c>
      <c r="I59" s="883">
        <f t="shared" si="6"/>
        <v>5961.1800000000021</v>
      </c>
      <c r="J59" s="394">
        <f t="shared" si="10"/>
        <v>219</v>
      </c>
      <c r="K59" s="395">
        <f t="shared" si="4"/>
        <v>52915.68</v>
      </c>
      <c r="O59">
        <v>27.22</v>
      </c>
      <c r="P59" s="1173"/>
      <c r="Q59" s="1010">
        <f t="shared" si="2"/>
        <v>0</v>
      </c>
      <c r="R59" s="1205"/>
      <c r="S59" s="1010">
        <f t="shared" si="3"/>
        <v>0</v>
      </c>
      <c r="T59" s="975"/>
      <c r="U59" s="997"/>
      <c r="V59" s="1244">
        <f t="shared" si="8"/>
        <v>18509.599999999999</v>
      </c>
      <c r="W59" s="1241">
        <f t="shared" si="11"/>
        <v>680</v>
      </c>
      <c r="X59" s="1242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64">
        <f t="shared" si="12"/>
        <v>27.22</v>
      </c>
      <c r="E60" s="882">
        <v>45192</v>
      </c>
      <c r="F60" s="864">
        <f t="shared" si="13"/>
        <v>27.22</v>
      </c>
      <c r="G60" s="763" t="s">
        <v>336</v>
      </c>
      <c r="H60" s="764">
        <v>81</v>
      </c>
      <c r="I60" s="883">
        <f t="shared" si="6"/>
        <v>5933.9600000000019</v>
      </c>
      <c r="J60" s="394">
        <f t="shared" si="10"/>
        <v>218</v>
      </c>
      <c r="K60" s="395">
        <f t="shared" si="4"/>
        <v>2204.8199999999997</v>
      </c>
      <c r="N60" s="116"/>
      <c r="O60">
        <v>27.22</v>
      </c>
      <c r="P60" s="1173"/>
      <c r="Q60" s="1010">
        <f t="shared" si="2"/>
        <v>0</v>
      </c>
      <c r="R60" s="1205"/>
      <c r="S60" s="1010">
        <f t="shared" si="3"/>
        <v>0</v>
      </c>
      <c r="T60" s="975"/>
      <c r="U60" s="997"/>
      <c r="V60" s="1244">
        <f t="shared" si="8"/>
        <v>18509.599999999999</v>
      </c>
      <c r="W60" s="1241">
        <f t="shared" si="11"/>
        <v>680</v>
      </c>
      <c r="X60" s="1242">
        <f t="shared" si="5"/>
        <v>0</v>
      </c>
    </row>
    <row r="61" spans="1:24" ht="15.75" thickTop="1" x14ac:dyDescent="0.25">
      <c r="B61">
        <v>27.22</v>
      </c>
      <c r="C61" s="15">
        <v>5</v>
      </c>
      <c r="D61" s="864">
        <f t="shared" si="12"/>
        <v>136.1</v>
      </c>
      <c r="E61" s="882">
        <v>45194</v>
      </c>
      <c r="F61" s="864">
        <f t="shared" si="13"/>
        <v>136.1</v>
      </c>
      <c r="G61" s="763" t="s">
        <v>337</v>
      </c>
      <c r="H61" s="764">
        <v>81</v>
      </c>
      <c r="I61" s="883">
        <f t="shared" si="6"/>
        <v>5797.8600000000015</v>
      </c>
      <c r="J61" s="394">
        <f t="shared" si="10"/>
        <v>213</v>
      </c>
      <c r="K61" s="395">
        <f t="shared" si="4"/>
        <v>11024.1</v>
      </c>
      <c r="O61">
        <v>27.22</v>
      </c>
      <c r="P61" s="1173"/>
      <c r="Q61" s="1010">
        <f t="shared" si="2"/>
        <v>0</v>
      </c>
      <c r="R61" s="1205"/>
      <c r="S61" s="1010">
        <f t="shared" si="3"/>
        <v>0</v>
      </c>
      <c r="T61" s="975"/>
      <c r="U61" s="997"/>
      <c r="V61" s="1244">
        <f t="shared" si="8"/>
        <v>18509.599999999999</v>
      </c>
      <c r="W61" s="1241">
        <f t="shared" si="11"/>
        <v>680</v>
      </c>
      <c r="X61" s="1242">
        <f t="shared" si="5"/>
        <v>0</v>
      </c>
    </row>
    <row r="62" spans="1:24" x14ac:dyDescent="0.25">
      <c r="B62">
        <v>27.22</v>
      </c>
      <c r="C62" s="15">
        <v>24</v>
      </c>
      <c r="D62" s="864">
        <f t="shared" si="12"/>
        <v>653.28</v>
      </c>
      <c r="E62" s="882">
        <v>45194</v>
      </c>
      <c r="F62" s="864">
        <f t="shared" si="13"/>
        <v>653.28</v>
      </c>
      <c r="G62" s="763" t="s">
        <v>339</v>
      </c>
      <c r="H62" s="764">
        <v>81</v>
      </c>
      <c r="I62" s="883">
        <f t="shared" si="6"/>
        <v>5144.5800000000017</v>
      </c>
      <c r="J62" s="394">
        <f t="shared" si="10"/>
        <v>189</v>
      </c>
      <c r="K62" s="395">
        <f t="shared" si="4"/>
        <v>52915.68</v>
      </c>
      <c r="O62">
        <v>27.22</v>
      </c>
      <c r="P62" s="1173"/>
      <c r="Q62" s="1010">
        <f t="shared" si="2"/>
        <v>0</v>
      </c>
      <c r="R62" s="1205"/>
      <c r="S62" s="1010">
        <f t="shared" si="3"/>
        <v>0</v>
      </c>
      <c r="T62" s="975"/>
      <c r="U62" s="997"/>
      <c r="V62" s="1244">
        <f t="shared" si="8"/>
        <v>18509.599999999999</v>
      </c>
      <c r="W62" s="1241">
        <f t="shared" si="11"/>
        <v>680</v>
      </c>
      <c r="X62" s="1242">
        <f t="shared" si="5"/>
        <v>0</v>
      </c>
    </row>
    <row r="63" spans="1:24" x14ac:dyDescent="0.25">
      <c r="B63">
        <v>27.22</v>
      </c>
      <c r="C63" s="15">
        <v>8</v>
      </c>
      <c r="D63" s="864">
        <f t="shared" si="12"/>
        <v>217.76</v>
      </c>
      <c r="E63" s="882">
        <v>45196</v>
      </c>
      <c r="F63" s="864">
        <f t="shared" si="13"/>
        <v>217.76</v>
      </c>
      <c r="G63" s="763" t="s">
        <v>347</v>
      </c>
      <c r="H63" s="764">
        <v>81</v>
      </c>
      <c r="I63" s="883">
        <f t="shared" si="6"/>
        <v>4926.8200000000015</v>
      </c>
      <c r="J63" s="394">
        <f t="shared" si="10"/>
        <v>181</v>
      </c>
      <c r="K63" s="395">
        <f t="shared" si="4"/>
        <v>17638.559999999998</v>
      </c>
      <c r="O63">
        <v>27.22</v>
      </c>
      <c r="P63" s="1173"/>
      <c r="Q63" s="1010">
        <f t="shared" si="2"/>
        <v>0</v>
      </c>
      <c r="R63" s="1205"/>
      <c r="S63" s="1010">
        <f t="shared" si="3"/>
        <v>0</v>
      </c>
      <c r="T63" s="975"/>
      <c r="U63" s="997"/>
      <c r="V63" s="1244">
        <f t="shared" si="8"/>
        <v>18509.599999999999</v>
      </c>
      <c r="W63" s="1241">
        <f t="shared" si="11"/>
        <v>680</v>
      </c>
      <c r="X63" s="1242">
        <f t="shared" si="5"/>
        <v>0</v>
      </c>
    </row>
    <row r="64" spans="1:24" x14ac:dyDescent="0.25">
      <c r="B64">
        <v>27.22</v>
      </c>
      <c r="C64" s="15">
        <v>3</v>
      </c>
      <c r="D64" s="864">
        <f t="shared" si="12"/>
        <v>81.66</v>
      </c>
      <c r="E64" s="882">
        <v>45196</v>
      </c>
      <c r="F64" s="864">
        <f t="shared" si="13"/>
        <v>81.66</v>
      </c>
      <c r="G64" s="763" t="s">
        <v>348</v>
      </c>
      <c r="H64" s="764">
        <v>81</v>
      </c>
      <c r="I64" s="883">
        <f t="shared" si="6"/>
        <v>4845.1600000000017</v>
      </c>
      <c r="J64" s="394">
        <f t="shared" si="10"/>
        <v>178</v>
      </c>
      <c r="K64" s="395">
        <f t="shared" si="4"/>
        <v>6614.46</v>
      </c>
      <c r="O64">
        <v>27.22</v>
      </c>
      <c r="P64" s="1173"/>
      <c r="Q64" s="1010">
        <f t="shared" si="2"/>
        <v>0</v>
      </c>
      <c r="R64" s="1205"/>
      <c r="S64" s="1010">
        <f t="shared" si="3"/>
        <v>0</v>
      </c>
      <c r="T64" s="975"/>
      <c r="U64" s="997"/>
      <c r="V64" s="1244">
        <f t="shared" si="8"/>
        <v>18509.599999999999</v>
      </c>
      <c r="W64" s="1241">
        <f t="shared" si="11"/>
        <v>680</v>
      </c>
      <c r="X64" s="1242">
        <f t="shared" si="5"/>
        <v>0</v>
      </c>
    </row>
    <row r="65" spans="2:24" x14ac:dyDescent="0.25">
      <c r="B65">
        <v>27.22</v>
      </c>
      <c r="C65" s="15">
        <v>24</v>
      </c>
      <c r="D65" s="864">
        <f t="shared" si="12"/>
        <v>653.28</v>
      </c>
      <c r="E65" s="882">
        <v>45197</v>
      </c>
      <c r="F65" s="864">
        <f t="shared" si="13"/>
        <v>653.28</v>
      </c>
      <c r="G65" s="763" t="s">
        <v>357</v>
      </c>
      <c r="H65" s="764">
        <v>81</v>
      </c>
      <c r="I65" s="883">
        <f t="shared" si="6"/>
        <v>4191.8800000000019</v>
      </c>
      <c r="J65" s="394">
        <f t="shared" si="10"/>
        <v>154</v>
      </c>
      <c r="K65" s="395">
        <f t="shared" si="4"/>
        <v>52915.68</v>
      </c>
      <c r="O65">
        <v>27.22</v>
      </c>
      <c r="P65" s="1173"/>
      <c r="Q65" s="1010">
        <f t="shared" si="2"/>
        <v>0</v>
      </c>
      <c r="R65" s="1205"/>
      <c r="S65" s="1010">
        <f t="shared" si="3"/>
        <v>0</v>
      </c>
      <c r="T65" s="975"/>
      <c r="U65" s="997"/>
      <c r="V65" s="1244">
        <f t="shared" si="8"/>
        <v>18509.599999999999</v>
      </c>
      <c r="W65" s="1241">
        <f t="shared" si="11"/>
        <v>680</v>
      </c>
      <c r="X65" s="1242">
        <f t="shared" si="5"/>
        <v>0</v>
      </c>
    </row>
    <row r="66" spans="2:24" x14ac:dyDescent="0.25">
      <c r="B66">
        <v>27.22</v>
      </c>
      <c r="C66" s="15">
        <v>4</v>
      </c>
      <c r="D66" s="864">
        <f t="shared" si="12"/>
        <v>108.88</v>
      </c>
      <c r="E66" s="882">
        <v>45198</v>
      </c>
      <c r="F66" s="864">
        <f t="shared" si="13"/>
        <v>108.88</v>
      </c>
      <c r="G66" s="763" t="s">
        <v>360</v>
      </c>
      <c r="H66" s="764">
        <v>81</v>
      </c>
      <c r="I66" s="883">
        <f t="shared" si="6"/>
        <v>4083.0000000000018</v>
      </c>
      <c r="J66" s="394">
        <f t="shared" si="10"/>
        <v>150</v>
      </c>
      <c r="K66" s="395">
        <f t="shared" si="4"/>
        <v>8819.2799999999988</v>
      </c>
      <c r="O66">
        <v>27.22</v>
      </c>
      <c r="P66" s="1173"/>
      <c r="Q66" s="1010">
        <f t="shared" si="2"/>
        <v>0</v>
      </c>
      <c r="R66" s="1205"/>
      <c r="S66" s="1010">
        <f t="shared" si="3"/>
        <v>0</v>
      </c>
      <c r="T66" s="975"/>
      <c r="U66" s="997"/>
      <c r="V66" s="1244">
        <f t="shared" si="8"/>
        <v>18509.599999999999</v>
      </c>
      <c r="W66" s="1241">
        <f t="shared" si="11"/>
        <v>680</v>
      </c>
      <c r="X66" s="1242">
        <f t="shared" si="5"/>
        <v>0</v>
      </c>
    </row>
    <row r="67" spans="2:24" x14ac:dyDescent="0.25">
      <c r="B67">
        <v>27.22</v>
      </c>
      <c r="C67" s="15">
        <v>1</v>
      </c>
      <c r="D67" s="864">
        <f t="shared" si="12"/>
        <v>27.22</v>
      </c>
      <c r="E67" s="882">
        <v>45198</v>
      </c>
      <c r="F67" s="864">
        <f t="shared" si="13"/>
        <v>27.22</v>
      </c>
      <c r="G67" s="763" t="s">
        <v>361</v>
      </c>
      <c r="H67" s="764">
        <v>81</v>
      </c>
      <c r="I67" s="883">
        <f t="shared" si="6"/>
        <v>4055.780000000002</v>
      </c>
      <c r="J67" s="394">
        <f t="shared" si="10"/>
        <v>149</v>
      </c>
      <c r="K67" s="395">
        <f t="shared" si="4"/>
        <v>2204.8199999999997</v>
      </c>
      <c r="O67">
        <v>27.22</v>
      </c>
      <c r="P67" s="1173"/>
      <c r="Q67" s="1010">
        <f t="shared" si="2"/>
        <v>0</v>
      </c>
      <c r="R67" s="1205"/>
      <c r="S67" s="1010">
        <f t="shared" si="3"/>
        <v>0</v>
      </c>
      <c r="T67" s="975"/>
      <c r="U67" s="997"/>
      <c r="V67" s="1244">
        <f t="shared" si="8"/>
        <v>18509.599999999999</v>
      </c>
      <c r="W67" s="1241">
        <f t="shared" si="11"/>
        <v>680</v>
      </c>
      <c r="X67" s="1242">
        <f t="shared" si="5"/>
        <v>0</v>
      </c>
    </row>
    <row r="68" spans="2:24" x14ac:dyDescent="0.25">
      <c r="B68">
        <v>27.22</v>
      </c>
      <c r="C68" s="15">
        <v>2</v>
      </c>
      <c r="D68" s="864">
        <f t="shared" si="12"/>
        <v>54.44</v>
      </c>
      <c r="E68" s="882">
        <v>45199</v>
      </c>
      <c r="F68" s="864">
        <f t="shared" si="13"/>
        <v>54.44</v>
      </c>
      <c r="G68" s="763" t="s">
        <v>362</v>
      </c>
      <c r="H68" s="764">
        <v>81</v>
      </c>
      <c r="I68" s="883">
        <f t="shared" si="6"/>
        <v>4001.340000000002</v>
      </c>
      <c r="J68" s="394">
        <f t="shared" si="10"/>
        <v>147</v>
      </c>
      <c r="K68" s="395">
        <f t="shared" si="4"/>
        <v>4409.6399999999994</v>
      </c>
      <c r="O68">
        <v>27.22</v>
      </c>
      <c r="P68" s="1173"/>
      <c r="Q68" s="1010">
        <f t="shared" si="2"/>
        <v>0</v>
      </c>
      <c r="R68" s="1205"/>
      <c r="S68" s="1010">
        <f t="shared" si="3"/>
        <v>0</v>
      </c>
      <c r="T68" s="975"/>
      <c r="U68" s="997"/>
      <c r="V68" s="1244">
        <f t="shared" si="8"/>
        <v>18509.599999999999</v>
      </c>
      <c r="W68" s="1241">
        <f t="shared" si="11"/>
        <v>680</v>
      </c>
      <c r="X68" s="1242">
        <f t="shared" si="5"/>
        <v>0</v>
      </c>
    </row>
    <row r="69" spans="2:24" x14ac:dyDescent="0.25">
      <c r="B69">
        <v>27.22</v>
      </c>
      <c r="C69" s="15">
        <v>24</v>
      </c>
      <c r="D69" s="864">
        <f t="shared" si="12"/>
        <v>653.28</v>
      </c>
      <c r="E69" s="882">
        <v>45199</v>
      </c>
      <c r="F69" s="864">
        <f t="shared" si="13"/>
        <v>653.28</v>
      </c>
      <c r="G69" s="763" t="s">
        <v>363</v>
      </c>
      <c r="H69" s="764">
        <v>81</v>
      </c>
      <c r="I69" s="883">
        <f t="shared" si="6"/>
        <v>3348.0600000000022</v>
      </c>
      <c r="J69" s="394">
        <f t="shared" si="10"/>
        <v>123</v>
      </c>
      <c r="K69" s="395">
        <f t="shared" si="4"/>
        <v>52915.68</v>
      </c>
      <c r="O69">
        <v>27.22</v>
      </c>
      <c r="P69" s="1173"/>
      <c r="Q69" s="1010">
        <f t="shared" si="2"/>
        <v>0</v>
      </c>
      <c r="R69" s="1205"/>
      <c r="S69" s="1010">
        <f t="shared" si="3"/>
        <v>0</v>
      </c>
      <c r="T69" s="975"/>
      <c r="U69" s="997"/>
      <c r="V69" s="1244">
        <f t="shared" si="8"/>
        <v>18509.599999999999</v>
      </c>
      <c r="W69" s="1241">
        <f t="shared" si="11"/>
        <v>680</v>
      </c>
      <c r="X69" s="1242">
        <f t="shared" si="5"/>
        <v>0</v>
      </c>
    </row>
    <row r="70" spans="2:24" x14ac:dyDescent="0.25">
      <c r="B70">
        <v>27.22</v>
      </c>
      <c r="C70" s="15">
        <v>4</v>
      </c>
      <c r="D70" s="864">
        <f t="shared" si="12"/>
        <v>108.88</v>
      </c>
      <c r="E70" s="882">
        <v>45199</v>
      </c>
      <c r="F70" s="864">
        <f t="shared" si="13"/>
        <v>108.88</v>
      </c>
      <c r="G70" s="763" t="s">
        <v>364</v>
      </c>
      <c r="H70" s="764">
        <v>81</v>
      </c>
      <c r="I70" s="883">
        <f t="shared" si="6"/>
        <v>3239.1800000000021</v>
      </c>
      <c r="J70" s="394">
        <f t="shared" si="10"/>
        <v>119</v>
      </c>
      <c r="K70" s="395">
        <f t="shared" si="4"/>
        <v>8819.2799999999988</v>
      </c>
      <c r="O70">
        <v>27.22</v>
      </c>
      <c r="P70" s="1173"/>
      <c r="Q70" s="1010">
        <f t="shared" si="2"/>
        <v>0</v>
      </c>
      <c r="R70" s="1205"/>
      <c r="S70" s="1010">
        <f t="shared" si="3"/>
        <v>0</v>
      </c>
      <c r="T70" s="975"/>
      <c r="U70" s="997"/>
      <c r="V70" s="1244">
        <f t="shared" si="8"/>
        <v>18509.599999999999</v>
      </c>
      <c r="W70" s="1241">
        <f t="shared" si="11"/>
        <v>680</v>
      </c>
      <c r="X70" s="1242">
        <f t="shared" si="5"/>
        <v>0</v>
      </c>
    </row>
    <row r="71" spans="2:24" x14ac:dyDescent="0.25">
      <c r="B71">
        <v>27.22</v>
      </c>
      <c r="C71" s="15">
        <v>1</v>
      </c>
      <c r="D71" s="864">
        <f t="shared" si="12"/>
        <v>27.22</v>
      </c>
      <c r="E71" s="882">
        <v>45199</v>
      </c>
      <c r="F71" s="864">
        <f t="shared" si="13"/>
        <v>27.22</v>
      </c>
      <c r="G71" s="763" t="s">
        <v>365</v>
      </c>
      <c r="H71" s="764">
        <v>81</v>
      </c>
      <c r="I71" s="883">
        <f t="shared" si="6"/>
        <v>3211.9600000000023</v>
      </c>
      <c r="J71" s="394">
        <f t="shared" si="10"/>
        <v>118</v>
      </c>
      <c r="K71" s="395">
        <f t="shared" si="4"/>
        <v>2204.8199999999997</v>
      </c>
      <c r="O71">
        <v>27.22</v>
      </c>
      <c r="P71" s="1173"/>
      <c r="Q71" s="1010">
        <f t="shared" si="2"/>
        <v>0</v>
      </c>
      <c r="R71" s="1205"/>
      <c r="S71" s="1010">
        <f t="shared" si="3"/>
        <v>0</v>
      </c>
      <c r="T71" s="975"/>
      <c r="U71" s="997"/>
      <c r="V71" s="1244">
        <f t="shared" si="8"/>
        <v>18509.599999999999</v>
      </c>
      <c r="W71" s="1241">
        <f t="shared" si="11"/>
        <v>680</v>
      </c>
      <c r="X71" s="1242">
        <f t="shared" si="5"/>
        <v>0</v>
      </c>
    </row>
    <row r="72" spans="2:24" x14ac:dyDescent="0.25">
      <c r="B72">
        <v>27.22</v>
      </c>
      <c r="C72" s="15">
        <v>32</v>
      </c>
      <c r="D72" s="864">
        <f t="shared" si="12"/>
        <v>871.04</v>
      </c>
      <c r="E72" s="882">
        <v>45201</v>
      </c>
      <c r="F72" s="864">
        <f t="shared" si="13"/>
        <v>871.04</v>
      </c>
      <c r="G72" s="763" t="s">
        <v>369</v>
      </c>
      <c r="H72" s="764">
        <v>81</v>
      </c>
      <c r="I72" s="883">
        <f t="shared" si="6"/>
        <v>2340.9200000000023</v>
      </c>
      <c r="J72" s="394">
        <f t="shared" si="10"/>
        <v>86</v>
      </c>
      <c r="K72" s="395">
        <f t="shared" si="4"/>
        <v>70554.239999999991</v>
      </c>
      <c r="O72">
        <v>27.22</v>
      </c>
      <c r="P72" s="1173"/>
      <c r="Q72" s="1010">
        <f t="shared" si="2"/>
        <v>0</v>
      </c>
      <c r="R72" s="1205"/>
      <c r="S72" s="1010">
        <f t="shared" si="3"/>
        <v>0</v>
      </c>
      <c r="T72" s="975"/>
      <c r="U72" s="997"/>
      <c r="V72" s="1244">
        <f t="shared" si="8"/>
        <v>18509.599999999999</v>
      </c>
      <c r="W72" s="1241">
        <f t="shared" si="11"/>
        <v>680</v>
      </c>
      <c r="X72" s="1242">
        <f t="shared" si="5"/>
        <v>0</v>
      </c>
    </row>
    <row r="73" spans="2:24" x14ac:dyDescent="0.25">
      <c r="B73">
        <v>27.22</v>
      </c>
      <c r="C73" s="15">
        <v>20</v>
      </c>
      <c r="D73" s="864">
        <f t="shared" si="12"/>
        <v>544.4</v>
      </c>
      <c r="E73" s="882">
        <v>45201</v>
      </c>
      <c r="F73" s="864">
        <f t="shared" si="13"/>
        <v>544.4</v>
      </c>
      <c r="G73" s="763" t="s">
        <v>370</v>
      </c>
      <c r="H73" s="764">
        <v>81</v>
      </c>
      <c r="I73" s="883">
        <f t="shared" si="6"/>
        <v>1796.5200000000023</v>
      </c>
      <c r="J73" s="394">
        <f t="shared" si="10"/>
        <v>66</v>
      </c>
      <c r="K73" s="395">
        <f t="shared" si="4"/>
        <v>44096.4</v>
      </c>
      <c r="O73">
        <v>27.22</v>
      </c>
      <c r="P73" s="1173"/>
      <c r="Q73" s="1010">
        <f t="shared" ref="Q73:Q114" si="14">P73*O73</f>
        <v>0</v>
      </c>
      <c r="R73" s="1205"/>
      <c r="S73" s="1010">
        <f t="shared" ref="S73:S114" si="15">Q73</f>
        <v>0</v>
      </c>
      <c r="T73" s="975"/>
      <c r="U73" s="997"/>
      <c r="V73" s="1244">
        <f t="shared" si="8"/>
        <v>18509.599999999999</v>
      </c>
      <c r="W73" s="1241">
        <f t="shared" si="11"/>
        <v>680</v>
      </c>
      <c r="X73" s="1242">
        <f t="shared" si="5"/>
        <v>0</v>
      </c>
    </row>
    <row r="74" spans="2:24" x14ac:dyDescent="0.25">
      <c r="B74">
        <v>27.22</v>
      </c>
      <c r="C74" s="15">
        <v>5</v>
      </c>
      <c r="D74" s="864">
        <f t="shared" si="12"/>
        <v>136.1</v>
      </c>
      <c r="E74" s="882">
        <v>45201</v>
      </c>
      <c r="F74" s="864">
        <f t="shared" si="13"/>
        <v>136.1</v>
      </c>
      <c r="G74" s="763" t="s">
        <v>372</v>
      </c>
      <c r="H74" s="764">
        <v>81</v>
      </c>
      <c r="I74" s="883">
        <f t="shared" si="6"/>
        <v>1660.4200000000023</v>
      </c>
      <c r="J74" s="394">
        <f t="shared" si="10"/>
        <v>61</v>
      </c>
      <c r="K74" s="395">
        <f t="shared" ref="K74:K114" si="16">F74*H74</f>
        <v>11024.1</v>
      </c>
      <c r="O74">
        <v>27.22</v>
      </c>
      <c r="P74" s="1173"/>
      <c r="Q74" s="1010">
        <f t="shared" si="14"/>
        <v>0</v>
      </c>
      <c r="R74" s="1205"/>
      <c r="S74" s="1010">
        <f t="shared" si="15"/>
        <v>0</v>
      </c>
      <c r="T74" s="975"/>
      <c r="U74" s="997"/>
      <c r="V74" s="1244">
        <f t="shared" si="8"/>
        <v>18509.599999999999</v>
      </c>
      <c r="W74" s="1241">
        <f t="shared" si="11"/>
        <v>680</v>
      </c>
      <c r="X74" s="1242">
        <f t="shared" ref="X74:X114" si="17">S74*U74</f>
        <v>0</v>
      </c>
    </row>
    <row r="75" spans="2:24" x14ac:dyDescent="0.25">
      <c r="B75">
        <v>27.22</v>
      </c>
      <c r="C75" s="15"/>
      <c r="D75" s="1196">
        <f t="shared" ref="D75:D114" si="18">C75*B75</f>
        <v>0</v>
      </c>
      <c r="E75" s="882"/>
      <c r="F75" s="864">
        <f t="shared" ref="F75:F114" si="19">D75</f>
        <v>0</v>
      </c>
      <c r="G75" s="763"/>
      <c r="H75" s="764"/>
      <c r="I75" s="1195">
        <f t="shared" ref="I75:I113" si="20">I74-F75</f>
        <v>1660.4200000000023</v>
      </c>
      <c r="J75" s="616">
        <f t="shared" si="10"/>
        <v>61</v>
      </c>
      <c r="K75" s="395">
        <f t="shared" si="16"/>
        <v>0</v>
      </c>
      <c r="O75">
        <v>27.22</v>
      </c>
      <c r="P75" s="1173"/>
      <c r="Q75" s="1010">
        <f t="shared" si="14"/>
        <v>0</v>
      </c>
      <c r="R75" s="1205"/>
      <c r="S75" s="1010">
        <f t="shared" si="15"/>
        <v>0</v>
      </c>
      <c r="T75" s="975"/>
      <c r="U75" s="997"/>
      <c r="V75" s="1244">
        <f t="shared" ref="V75:V113" si="21">V74-S75</f>
        <v>18509.599999999999</v>
      </c>
      <c r="W75" s="1241">
        <f t="shared" si="11"/>
        <v>680</v>
      </c>
      <c r="X75" s="1242">
        <f t="shared" si="17"/>
        <v>0</v>
      </c>
    </row>
    <row r="76" spans="2:24" x14ac:dyDescent="0.25">
      <c r="B76">
        <v>27.22</v>
      </c>
      <c r="C76" s="15"/>
      <c r="D76" s="864">
        <f t="shared" si="18"/>
        <v>0</v>
      </c>
      <c r="E76" s="882"/>
      <c r="F76" s="864">
        <f t="shared" si="19"/>
        <v>0</v>
      </c>
      <c r="G76" s="763"/>
      <c r="H76" s="764"/>
      <c r="I76" s="883">
        <f t="shared" si="20"/>
        <v>1660.4200000000023</v>
      </c>
      <c r="J76" s="394">
        <f t="shared" si="10"/>
        <v>61</v>
      </c>
      <c r="K76" s="395">
        <f t="shared" si="16"/>
        <v>0</v>
      </c>
      <c r="O76">
        <v>27.22</v>
      </c>
      <c r="P76" s="1173"/>
      <c r="Q76" s="1010">
        <f t="shared" si="14"/>
        <v>0</v>
      </c>
      <c r="R76" s="1205"/>
      <c r="S76" s="1010">
        <f t="shared" si="15"/>
        <v>0</v>
      </c>
      <c r="T76" s="975"/>
      <c r="U76" s="997"/>
      <c r="V76" s="1244">
        <f t="shared" si="21"/>
        <v>18509.599999999999</v>
      </c>
      <c r="W76" s="1241">
        <f t="shared" si="11"/>
        <v>680</v>
      </c>
      <c r="X76" s="1242">
        <f t="shared" si="17"/>
        <v>0</v>
      </c>
    </row>
    <row r="77" spans="2:24" x14ac:dyDescent="0.25">
      <c r="B77">
        <v>27.22</v>
      </c>
      <c r="C77" s="15"/>
      <c r="D77" s="864">
        <f t="shared" si="18"/>
        <v>0</v>
      </c>
      <c r="E77" s="882"/>
      <c r="F77" s="864">
        <f t="shared" si="19"/>
        <v>0</v>
      </c>
      <c r="G77" s="763"/>
      <c r="H77" s="764"/>
      <c r="I77" s="883">
        <f t="shared" si="20"/>
        <v>1660.4200000000023</v>
      </c>
      <c r="J77" s="394">
        <f t="shared" ref="J77:J113" si="22">J76-C77</f>
        <v>61</v>
      </c>
      <c r="K77" s="395">
        <f t="shared" si="16"/>
        <v>0</v>
      </c>
      <c r="O77">
        <v>27.22</v>
      </c>
      <c r="P77" s="1173"/>
      <c r="Q77" s="1010">
        <f t="shared" si="14"/>
        <v>0</v>
      </c>
      <c r="R77" s="1205"/>
      <c r="S77" s="1010">
        <f t="shared" si="15"/>
        <v>0</v>
      </c>
      <c r="T77" s="975"/>
      <c r="U77" s="997"/>
      <c r="V77" s="1244">
        <f t="shared" si="21"/>
        <v>18509.599999999999</v>
      </c>
      <c r="W77" s="1241">
        <f t="shared" ref="W77:W113" si="23">W76-P77</f>
        <v>680</v>
      </c>
      <c r="X77" s="1242">
        <f t="shared" si="17"/>
        <v>0</v>
      </c>
    </row>
    <row r="78" spans="2:24" x14ac:dyDescent="0.25">
      <c r="B78">
        <v>27.22</v>
      </c>
      <c r="C78" s="15"/>
      <c r="D78" s="864">
        <f t="shared" si="18"/>
        <v>0</v>
      </c>
      <c r="E78" s="882"/>
      <c r="F78" s="864">
        <f t="shared" si="19"/>
        <v>0</v>
      </c>
      <c r="G78" s="763"/>
      <c r="H78" s="764"/>
      <c r="I78" s="883">
        <f t="shared" si="20"/>
        <v>1660.4200000000023</v>
      </c>
      <c r="J78" s="394">
        <f t="shared" si="22"/>
        <v>61</v>
      </c>
      <c r="K78" s="395">
        <f t="shared" si="16"/>
        <v>0</v>
      </c>
      <c r="O78">
        <v>27.22</v>
      </c>
      <c r="P78" s="1173"/>
      <c r="Q78" s="1010">
        <f t="shared" si="14"/>
        <v>0</v>
      </c>
      <c r="R78" s="1205"/>
      <c r="S78" s="1010">
        <f t="shared" si="15"/>
        <v>0</v>
      </c>
      <c r="T78" s="975"/>
      <c r="U78" s="997"/>
      <c r="V78" s="1244">
        <f t="shared" si="21"/>
        <v>18509.599999999999</v>
      </c>
      <c r="W78" s="1241">
        <f t="shared" si="23"/>
        <v>680</v>
      </c>
      <c r="X78" s="1242">
        <f t="shared" si="17"/>
        <v>0</v>
      </c>
    </row>
    <row r="79" spans="2:24" x14ac:dyDescent="0.25">
      <c r="B79">
        <v>27.22</v>
      </c>
      <c r="C79" s="15"/>
      <c r="D79" s="864">
        <f t="shared" si="18"/>
        <v>0</v>
      </c>
      <c r="E79" s="882"/>
      <c r="F79" s="864">
        <f t="shared" si="19"/>
        <v>0</v>
      </c>
      <c r="G79" s="763"/>
      <c r="H79" s="764"/>
      <c r="I79" s="883">
        <f t="shared" si="20"/>
        <v>1660.4200000000023</v>
      </c>
      <c r="J79" s="394">
        <f t="shared" si="22"/>
        <v>61</v>
      </c>
      <c r="K79" s="395">
        <f t="shared" si="16"/>
        <v>0</v>
      </c>
      <c r="O79">
        <v>27.22</v>
      </c>
      <c r="P79" s="1173"/>
      <c r="Q79" s="1010">
        <f t="shared" si="14"/>
        <v>0</v>
      </c>
      <c r="R79" s="1205"/>
      <c r="S79" s="1010">
        <f t="shared" si="15"/>
        <v>0</v>
      </c>
      <c r="T79" s="975"/>
      <c r="U79" s="997"/>
      <c r="V79" s="1244">
        <f t="shared" si="21"/>
        <v>18509.599999999999</v>
      </c>
      <c r="W79" s="1241">
        <f t="shared" si="23"/>
        <v>680</v>
      </c>
      <c r="X79" s="1242">
        <f t="shared" si="17"/>
        <v>0</v>
      </c>
    </row>
    <row r="80" spans="2:24" x14ac:dyDescent="0.25">
      <c r="B80">
        <v>27.22</v>
      </c>
      <c r="C80" s="15"/>
      <c r="D80" s="68">
        <f t="shared" si="18"/>
        <v>0</v>
      </c>
      <c r="E80" s="232"/>
      <c r="F80" s="68">
        <f t="shared" si="19"/>
        <v>0</v>
      </c>
      <c r="G80" s="69"/>
      <c r="H80" s="70"/>
      <c r="I80" s="393">
        <f t="shared" si="20"/>
        <v>1660.4200000000023</v>
      </c>
      <c r="J80" s="394">
        <f t="shared" si="22"/>
        <v>61</v>
      </c>
      <c r="K80" s="395">
        <f t="shared" si="16"/>
        <v>0</v>
      </c>
      <c r="O80">
        <v>27.22</v>
      </c>
      <c r="P80" s="1173"/>
      <c r="Q80" s="1010">
        <f t="shared" si="14"/>
        <v>0</v>
      </c>
      <c r="R80" s="1205"/>
      <c r="S80" s="1010">
        <f t="shared" si="15"/>
        <v>0</v>
      </c>
      <c r="T80" s="975"/>
      <c r="U80" s="997"/>
      <c r="V80" s="1244">
        <f t="shared" si="21"/>
        <v>18509.599999999999</v>
      </c>
      <c r="W80" s="1241">
        <f t="shared" si="23"/>
        <v>680</v>
      </c>
      <c r="X80" s="1242">
        <f t="shared" si="17"/>
        <v>0</v>
      </c>
    </row>
    <row r="81" spans="2:24" x14ac:dyDescent="0.25">
      <c r="B81">
        <v>27.22</v>
      </c>
      <c r="C81" s="15"/>
      <c r="D81" s="68">
        <f t="shared" si="18"/>
        <v>0</v>
      </c>
      <c r="E81" s="232"/>
      <c r="F81" s="68">
        <f t="shared" si="19"/>
        <v>0</v>
      </c>
      <c r="G81" s="69"/>
      <c r="H81" s="70"/>
      <c r="I81" s="393">
        <f t="shared" si="20"/>
        <v>1660.4200000000023</v>
      </c>
      <c r="J81" s="394">
        <f t="shared" si="22"/>
        <v>61</v>
      </c>
      <c r="K81" s="395">
        <f t="shared" si="16"/>
        <v>0</v>
      </c>
      <c r="O81">
        <v>27.22</v>
      </c>
      <c r="P81" s="1173"/>
      <c r="Q81" s="1010">
        <f t="shared" si="14"/>
        <v>0</v>
      </c>
      <c r="R81" s="1205"/>
      <c r="S81" s="1010">
        <f t="shared" si="15"/>
        <v>0</v>
      </c>
      <c r="T81" s="975"/>
      <c r="U81" s="997"/>
      <c r="V81" s="1244">
        <f t="shared" si="21"/>
        <v>18509.599999999999</v>
      </c>
      <c r="W81" s="1241">
        <f t="shared" si="23"/>
        <v>680</v>
      </c>
      <c r="X81" s="1242">
        <f t="shared" si="17"/>
        <v>0</v>
      </c>
    </row>
    <row r="82" spans="2:24" x14ac:dyDescent="0.25">
      <c r="B82">
        <v>27.22</v>
      </c>
      <c r="C82" s="15"/>
      <c r="D82" s="68">
        <f t="shared" si="18"/>
        <v>0</v>
      </c>
      <c r="E82" s="232"/>
      <c r="F82" s="68">
        <f t="shared" si="19"/>
        <v>0</v>
      </c>
      <c r="G82" s="69"/>
      <c r="H82" s="70"/>
      <c r="I82" s="393">
        <f t="shared" si="20"/>
        <v>1660.4200000000023</v>
      </c>
      <c r="J82" s="394">
        <f t="shared" si="22"/>
        <v>61</v>
      </c>
      <c r="K82" s="395">
        <f t="shared" si="16"/>
        <v>0</v>
      </c>
      <c r="O82">
        <v>27.22</v>
      </c>
      <c r="P82" s="1173"/>
      <c r="Q82" s="1010">
        <f t="shared" si="14"/>
        <v>0</v>
      </c>
      <c r="R82" s="1205"/>
      <c r="S82" s="1010">
        <f t="shared" si="15"/>
        <v>0</v>
      </c>
      <c r="T82" s="975"/>
      <c r="U82" s="997"/>
      <c r="V82" s="1244">
        <f t="shared" si="21"/>
        <v>18509.599999999999</v>
      </c>
      <c r="W82" s="1241">
        <f t="shared" si="23"/>
        <v>680</v>
      </c>
      <c r="X82" s="1242">
        <f t="shared" si="17"/>
        <v>0</v>
      </c>
    </row>
    <row r="83" spans="2:24" x14ac:dyDescent="0.25">
      <c r="B83">
        <v>27.22</v>
      </c>
      <c r="C83" s="15"/>
      <c r="D83" s="68">
        <f t="shared" si="18"/>
        <v>0</v>
      </c>
      <c r="E83" s="232"/>
      <c r="F83" s="68">
        <f t="shared" si="19"/>
        <v>0</v>
      </c>
      <c r="G83" s="69"/>
      <c r="H83" s="70"/>
      <c r="I83" s="393">
        <f t="shared" si="20"/>
        <v>1660.4200000000023</v>
      </c>
      <c r="J83" s="394">
        <f t="shared" si="22"/>
        <v>61</v>
      </c>
      <c r="K83" s="395">
        <f t="shared" si="16"/>
        <v>0</v>
      </c>
      <c r="O83">
        <v>27.22</v>
      </c>
      <c r="P83" s="1173"/>
      <c r="Q83" s="1010">
        <f t="shared" si="14"/>
        <v>0</v>
      </c>
      <c r="R83" s="1205"/>
      <c r="S83" s="1010">
        <f t="shared" si="15"/>
        <v>0</v>
      </c>
      <c r="T83" s="975"/>
      <c r="U83" s="997"/>
      <c r="V83" s="1244">
        <f t="shared" si="21"/>
        <v>18509.599999999999</v>
      </c>
      <c r="W83" s="1241">
        <f t="shared" si="23"/>
        <v>680</v>
      </c>
      <c r="X83" s="1242">
        <f t="shared" si="17"/>
        <v>0</v>
      </c>
    </row>
    <row r="84" spans="2:24" x14ac:dyDescent="0.25">
      <c r="B84">
        <v>27.22</v>
      </c>
      <c r="C84" s="15"/>
      <c r="D84" s="68">
        <f t="shared" si="18"/>
        <v>0</v>
      </c>
      <c r="E84" s="232"/>
      <c r="F84" s="68">
        <f t="shared" si="19"/>
        <v>0</v>
      </c>
      <c r="G84" s="69"/>
      <c r="H84" s="70"/>
      <c r="I84" s="393">
        <f t="shared" si="20"/>
        <v>1660.4200000000023</v>
      </c>
      <c r="J84" s="394">
        <f t="shared" si="22"/>
        <v>61</v>
      </c>
      <c r="K84" s="395">
        <f t="shared" si="16"/>
        <v>0</v>
      </c>
      <c r="O84">
        <v>27.22</v>
      </c>
      <c r="P84" s="1173"/>
      <c r="Q84" s="1010">
        <f t="shared" si="14"/>
        <v>0</v>
      </c>
      <c r="R84" s="1205"/>
      <c r="S84" s="1010">
        <f t="shared" si="15"/>
        <v>0</v>
      </c>
      <c r="T84" s="975"/>
      <c r="U84" s="997"/>
      <c r="V84" s="1244">
        <f t="shared" si="21"/>
        <v>18509.599999999999</v>
      </c>
      <c r="W84" s="1241">
        <f t="shared" si="23"/>
        <v>680</v>
      </c>
      <c r="X84" s="1242">
        <f t="shared" si="17"/>
        <v>0</v>
      </c>
    </row>
    <row r="85" spans="2:24" x14ac:dyDescent="0.25">
      <c r="B85">
        <v>27.22</v>
      </c>
      <c r="C85" s="15"/>
      <c r="D85" s="68">
        <f t="shared" si="18"/>
        <v>0</v>
      </c>
      <c r="E85" s="232"/>
      <c r="F85" s="68">
        <f t="shared" si="19"/>
        <v>0</v>
      </c>
      <c r="G85" s="69"/>
      <c r="H85" s="70"/>
      <c r="I85" s="393">
        <f t="shared" si="20"/>
        <v>1660.4200000000023</v>
      </c>
      <c r="J85" s="394">
        <f t="shared" si="22"/>
        <v>61</v>
      </c>
      <c r="K85" s="395">
        <f t="shared" si="16"/>
        <v>0</v>
      </c>
      <c r="O85">
        <v>27.22</v>
      </c>
      <c r="P85" s="1173"/>
      <c r="Q85" s="1010">
        <f t="shared" si="14"/>
        <v>0</v>
      </c>
      <c r="R85" s="1205"/>
      <c r="S85" s="1010">
        <f t="shared" si="15"/>
        <v>0</v>
      </c>
      <c r="T85" s="975"/>
      <c r="U85" s="997"/>
      <c r="V85" s="1244">
        <f t="shared" si="21"/>
        <v>18509.599999999999</v>
      </c>
      <c r="W85" s="1241">
        <f t="shared" si="23"/>
        <v>680</v>
      </c>
      <c r="X85" s="1242">
        <f t="shared" si="17"/>
        <v>0</v>
      </c>
    </row>
    <row r="86" spans="2:24" x14ac:dyDescent="0.25">
      <c r="B86">
        <v>27.22</v>
      </c>
      <c r="C86" s="15"/>
      <c r="D86" s="68">
        <f t="shared" si="18"/>
        <v>0</v>
      </c>
      <c r="E86" s="232"/>
      <c r="F86" s="68">
        <f t="shared" si="19"/>
        <v>0</v>
      </c>
      <c r="G86" s="69"/>
      <c r="H86" s="70"/>
      <c r="I86" s="393">
        <f t="shared" si="20"/>
        <v>1660.4200000000023</v>
      </c>
      <c r="J86" s="394">
        <f t="shared" si="22"/>
        <v>61</v>
      </c>
      <c r="K86" s="395">
        <f t="shared" si="16"/>
        <v>0</v>
      </c>
      <c r="O86">
        <v>27.22</v>
      </c>
      <c r="P86" s="1173"/>
      <c r="Q86" s="1010">
        <f t="shared" si="14"/>
        <v>0</v>
      </c>
      <c r="R86" s="1205"/>
      <c r="S86" s="1010">
        <f t="shared" si="15"/>
        <v>0</v>
      </c>
      <c r="T86" s="975"/>
      <c r="U86" s="997"/>
      <c r="V86" s="1244">
        <f t="shared" si="21"/>
        <v>18509.599999999999</v>
      </c>
      <c r="W86" s="1241">
        <f t="shared" si="23"/>
        <v>680</v>
      </c>
      <c r="X86" s="1242">
        <f t="shared" si="17"/>
        <v>0</v>
      </c>
    </row>
    <row r="87" spans="2:24" x14ac:dyDescent="0.25">
      <c r="B87">
        <v>27.22</v>
      </c>
      <c r="C87" s="15"/>
      <c r="D87" s="68">
        <f t="shared" si="18"/>
        <v>0</v>
      </c>
      <c r="E87" s="232"/>
      <c r="F87" s="68">
        <f t="shared" si="19"/>
        <v>0</v>
      </c>
      <c r="G87" s="69"/>
      <c r="H87" s="70"/>
      <c r="I87" s="393">
        <f t="shared" si="20"/>
        <v>1660.4200000000023</v>
      </c>
      <c r="J87" s="394">
        <f t="shared" si="22"/>
        <v>61</v>
      </c>
      <c r="K87" s="395">
        <f t="shared" si="16"/>
        <v>0</v>
      </c>
      <c r="O87">
        <v>27.22</v>
      </c>
      <c r="P87" s="1173"/>
      <c r="Q87" s="1010">
        <f t="shared" si="14"/>
        <v>0</v>
      </c>
      <c r="R87" s="1205"/>
      <c r="S87" s="1010">
        <f t="shared" si="15"/>
        <v>0</v>
      </c>
      <c r="T87" s="975"/>
      <c r="U87" s="997"/>
      <c r="V87" s="1244">
        <f t="shared" si="21"/>
        <v>18509.599999999999</v>
      </c>
      <c r="W87" s="1241">
        <f t="shared" si="23"/>
        <v>680</v>
      </c>
      <c r="X87" s="1242">
        <f t="shared" si="17"/>
        <v>0</v>
      </c>
    </row>
    <row r="88" spans="2:24" x14ac:dyDescent="0.25">
      <c r="B88">
        <v>27.22</v>
      </c>
      <c r="C88" s="15"/>
      <c r="D88" s="68">
        <f t="shared" si="18"/>
        <v>0</v>
      </c>
      <c r="E88" s="232"/>
      <c r="F88" s="68">
        <f t="shared" si="19"/>
        <v>0</v>
      </c>
      <c r="G88" s="69"/>
      <c r="H88" s="70"/>
      <c r="I88" s="393">
        <f t="shared" si="20"/>
        <v>1660.4200000000023</v>
      </c>
      <c r="J88" s="394">
        <f t="shared" si="22"/>
        <v>61</v>
      </c>
      <c r="K88" s="395">
        <f t="shared" si="16"/>
        <v>0</v>
      </c>
      <c r="O88">
        <v>27.22</v>
      </c>
      <c r="P88" s="1173"/>
      <c r="Q88" s="1010">
        <f t="shared" si="14"/>
        <v>0</v>
      </c>
      <c r="R88" s="1205"/>
      <c r="S88" s="1010">
        <f t="shared" si="15"/>
        <v>0</v>
      </c>
      <c r="T88" s="975"/>
      <c r="U88" s="997"/>
      <c r="V88" s="1244">
        <f t="shared" si="21"/>
        <v>18509.599999999999</v>
      </c>
      <c r="W88" s="1241">
        <f t="shared" si="23"/>
        <v>680</v>
      </c>
      <c r="X88" s="1242">
        <f t="shared" si="17"/>
        <v>0</v>
      </c>
    </row>
    <row r="89" spans="2:24" x14ac:dyDescent="0.25">
      <c r="B89">
        <v>27.22</v>
      </c>
      <c r="C89" s="15"/>
      <c r="D89" s="68">
        <f t="shared" si="18"/>
        <v>0</v>
      </c>
      <c r="E89" s="232"/>
      <c r="F89" s="68">
        <f t="shared" si="19"/>
        <v>0</v>
      </c>
      <c r="G89" s="69"/>
      <c r="H89" s="70"/>
      <c r="I89" s="393">
        <f t="shared" si="20"/>
        <v>1660.4200000000023</v>
      </c>
      <c r="J89" s="394">
        <f t="shared" si="22"/>
        <v>61</v>
      </c>
      <c r="K89" s="395">
        <f t="shared" si="16"/>
        <v>0</v>
      </c>
      <c r="O89">
        <v>27.22</v>
      </c>
      <c r="P89" s="1173"/>
      <c r="Q89" s="1010">
        <f t="shared" si="14"/>
        <v>0</v>
      </c>
      <c r="R89" s="1205"/>
      <c r="S89" s="1010">
        <f t="shared" si="15"/>
        <v>0</v>
      </c>
      <c r="T89" s="975"/>
      <c r="U89" s="997"/>
      <c r="V89" s="1244">
        <f t="shared" si="21"/>
        <v>18509.599999999999</v>
      </c>
      <c r="W89" s="1241">
        <f t="shared" si="23"/>
        <v>680</v>
      </c>
      <c r="X89" s="1242">
        <f t="shared" si="17"/>
        <v>0</v>
      </c>
    </row>
    <row r="90" spans="2:24" x14ac:dyDescent="0.25">
      <c r="B90">
        <v>27.22</v>
      </c>
      <c r="C90" s="15"/>
      <c r="D90" s="68">
        <f t="shared" si="18"/>
        <v>0</v>
      </c>
      <c r="E90" s="232"/>
      <c r="F90" s="68">
        <f t="shared" si="19"/>
        <v>0</v>
      </c>
      <c r="G90" s="69"/>
      <c r="H90" s="70"/>
      <c r="I90" s="393">
        <f t="shared" si="20"/>
        <v>1660.4200000000023</v>
      </c>
      <c r="J90" s="394">
        <f t="shared" si="22"/>
        <v>61</v>
      </c>
      <c r="K90" s="395">
        <f t="shared" si="16"/>
        <v>0</v>
      </c>
      <c r="O90">
        <v>27.22</v>
      </c>
      <c r="P90" s="1173"/>
      <c r="Q90" s="1010">
        <f t="shared" si="14"/>
        <v>0</v>
      </c>
      <c r="R90" s="1205"/>
      <c r="S90" s="1010">
        <f t="shared" si="15"/>
        <v>0</v>
      </c>
      <c r="T90" s="975"/>
      <c r="U90" s="997"/>
      <c r="V90" s="1244">
        <f t="shared" si="21"/>
        <v>18509.599999999999</v>
      </c>
      <c r="W90" s="1241">
        <f t="shared" si="23"/>
        <v>680</v>
      </c>
      <c r="X90" s="1242">
        <f t="shared" si="17"/>
        <v>0</v>
      </c>
    </row>
    <row r="91" spans="2:24" x14ac:dyDescent="0.25">
      <c r="B91">
        <v>27.22</v>
      </c>
      <c r="C91" s="15"/>
      <c r="D91" s="68">
        <f t="shared" si="18"/>
        <v>0</v>
      </c>
      <c r="E91" s="232"/>
      <c r="F91" s="68">
        <f t="shared" si="19"/>
        <v>0</v>
      </c>
      <c r="G91" s="69"/>
      <c r="H91" s="70"/>
      <c r="I91" s="393">
        <f t="shared" si="20"/>
        <v>1660.4200000000023</v>
      </c>
      <c r="J91" s="394">
        <f t="shared" si="22"/>
        <v>61</v>
      </c>
      <c r="K91" s="395">
        <f t="shared" si="16"/>
        <v>0</v>
      </c>
      <c r="O91">
        <v>27.22</v>
      </c>
      <c r="P91" s="1173"/>
      <c r="Q91" s="1010">
        <f t="shared" si="14"/>
        <v>0</v>
      </c>
      <c r="R91" s="1205"/>
      <c r="S91" s="1010">
        <f t="shared" si="15"/>
        <v>0</v>
      </c>
      <c r="T91" s="975"/>
      <c r="U91" s="997"/>
      <c r="V91" s="1244">
        <f t="shared" si="21"/>
        <v>18509.599999999999</v>
      </c>
      <c r="W91" s="1241">
        <f t="shared" si="23"/>
        <v>680</v>
      </c>
      <c r="X91" s="1242">
        <f t="shared" si="17"/>
        <v>0</v>
      </c>
    </row>
    <row r="92" spans="2:24" x14ac:dyDescent="0.25">
      <c r="B92">
        <v>27.22</v>
      </c>
      <c r="C92" s="15"/>
      <c r="D92" s="68">
        <f t="shared" si="18"/>
        <v>0</v>
      </c>
      <c r="E92" s="232"/>
      <c r="F92" s="68">
        <f t="shared" si="19"/>
        <v>0</v>
      </c>
      <c r="G92" s="69"/>
      <c r="H92" s="70"/>
      <c r="I92" s="393">
        <f t="shared" si="20"/>
        <v>1660.4200000000023</v>
      </c>
      <c r="J92" s="394">
        <f t="shared" si="22"/>
        <v>61</v>
      </c>
      <c r="K92" s="395">
        <f t="shared" si="16"/>
        <v>0</v>
      </c>
      <c r="O92">
        <v>27.22</v>
      </c>
      <c r="P92" s="1173"/>
      <c r="Q92" s="1010">
        <f t="shared" si="14"/>
        <v>0</v>
      </c>
      <c r="R92" s="1205"/>
      <c r="S92" s="1010">
        <f t="shared" si="15"/>
        <v>0</v>
      </c>
      <c r="T92" s="975"/>
      <c r="U92" s="997"/>
      <c r="V92" s="1244">
        <f t="shared" si="21"/>
        <v>18509.599999999999</v>
      </c>
      <c r="W92" s="1241">
        <f t="shared" si="23"/>
        <v>680</v>
      </c>
      <c r="X92" s="1242">
        <f t="shared" si="17"/>
        <v>0</v>
      </c>
    </row>
    <row r="93" spans="2:24" x14ac:dyDescent="0.25">
      <c r="B93">
        <v>27.22</v>
      </c>
      <c r="C93" s="15"/>
      <c r="D93" s="68">
        <f t="shared" si="18"/>
        <v>0</v>
      </c>
      <c r="E93" s="232"/>
      <c r="F93" s="68">
        <f t="shared" si="19"/>
        <v>0</v>
      </c>
      <c r="G93" s="69"/>
      <c r="H93" s="70"/>
      <c r="I93" s="393">
        <f t="shared" si="20"/>
        <v>1660.4200000000023</v>
      </c>
      <c r="J93" s="394">
        <f t="shared" si="22"/>
        <v>61</v>
      </c>
      <c r="K93" s="395">
        <f t="shared" si="16"/>
        <v>0</v>
      </c>
      <c r="O93">
        <v>27.22</v>
      </c>
      <c r="P93" s="1173"/>
      <c r="Q93" s="1010">
        <f t="shared" si="14"/>
        <v>0</v>
      </c>
      <c r="R93" s="1205"/>
      <c r="S93" s="1010">
        <f t="shared" si="15"/>
        <v>0</v>
      </c>
      <c r="T93" s="975"/>
      <c r="U93" s="997"/>
      <c r="V93" s="1244">
        <f t="shared" si="21"/>
        <v>18509.599999999999</v>
      </c>
      <c r="W93" s="1241">
        <f t="shared" si="23"/>
        <v>680</v>
      </c>
      <c r="X93" s="1242">
        <f t="shared" si="17"/>
        <v>0</v>
      </c>
    </row>
    <row r="94" spans="2:24" x14ac:dyDescent="0.25">
      <c r="B94">
        <v>27.22</v>
      </c>
      <c r="C94" s="15"/>
      <c r="D94" s="68">
        <f t="shared" si="18"/>
        <v>0</v>
      </c>
      <c r="E94" s="232"/>
      <c r="F94" s="68">
        <f t="shared" si="19"/>
        <v>0</v>
      </c>
      <c r="G94" s="69"/>
      <c r="H94" s="70"/>
      <c r="I94" s="393">
        <f t="shared" si="20"/>
        <v>1660.4200000000023</v>
      </c>
      <c r="J94" s="394">
        <f t="shared" si="22"/>
        <v>61</v>
      </c>
      <c r="K94" s="395">
        <f t="shared" si="16"/>
        <v>0</v>
      </c>
      <c r="O94">
        <v>27.22</v>
      </c>
      <c r="P94" s="1173"/>
      <c r="Q94" s="1010">
        <f t="shared" si="14"/>
        <v>0</v>
      </c>
      <c r="R94" s="1205"/>
      <c r="S94" s="1010">
        <f t="shared" si="15"/>
        <v>0</v>
      </c>
      <c r="T94" s="975"/>
      <c r="U94" s="997"/>
      <c r="V94" s="1244">
        <f t="shared" si="21"/>
        <v>18509.599999999999</v>
      </c>
      <c r="W94" s="1241">
        <f t="shared" si="23"/>
        <v>680</v>
      </c>
      <c r="X94" s="1242">
        <f t="shared" si="17"/>
        <v>0</v>
      </c>
    </row>
    <row r="95" spans="2:24" x14ac:dyDescent="0.25">
      <c r="B95">
        <v>27.22</v>
      </c>
      <c r="C95" s="15"/>
      <c r="D95" s="68">
        <f t="shared" si="18"/>
        <v>0</v>
      </c>
      <c r="E95" s="232"/>
      <c r="F95" s="68">
        <f t="shared" si="19"/>
        <v>0</v>
      </c>
      <c r="G95" s="69"/>
      <c r="H95" s="70"/>
      <c r="I95" s="393">
        <f t="shared" si="20"/>
        <v>1660.4200000000023</v>
      </c>
      <c r="J95" s="394">
        <f t="shared" si="22"/>
        <v>61</v>
      </c>
      <c r="K95" s="395">
        <f t="shared" si="16"/>
        <v>0</v>
      </c>
      <c r="O95">
        <v>27.22</v>
      </c>
      <c r="P95" s="1173"/>
      <c r="Q95" s="1010">
        <f t="shared" si="14"/>
        <v>0</v>
      </c>
      <c r="R95" s="1205"/>
      <c r="S95" s="1010">
        <f t="shared" si="15"/>
        <v>0</v>
      </c>
      <c r="T95" s="975"/>
      <c r="U95" s="997"/>
      <c r="V95" s="1244">
        <f t="shared" si="21"/>
        <v>18509.599999999999</v>
      </c>
      <c r="W95" s="1241">
        <f t="shared" si="23"/>
        <v>680</v>
      </c>
      <c r="X95" s="1242">
        <f t="shared" si="17"/>
        <v>0</v>
      </c>
    </row>
    <row r="96" spans="2:24" x14ac:dyDescent="0.25">
      <c r="B96">
        <v>27.22</v>
      </c>
      <c r="C96" s="15"/>
      <c r="D96" s="68">
        <f t="shared" si="18"/>
        <v>0</v>
      </c>
      <c r="E96" s="232"/>
      <c r="F96" s="68">
        <f t="shared" si="19"/>
        <v>0</v>
      </c>
      <c r="G96" s="69"/>
      <c r="H96" s="70"/>
      <c r="I96" s="393">
        <f t="shared" si="20"/>
        <v>1660.4200000000023</v>
      </c>
      <c r="J96" s="394">
        <f t="shared" si="22"/>
        <v>61</v>
      </c>
      <c r="K96" s="395">
        <f t="shared" si="16"/>
        <v>0</v>
      </c>
      <c r="O96">
        <v>27.22</v>
      </c>
      <c r="P96" s="1173"/>
      <c r="Q96" s="1010">
        <f t="shared" si="14"/>
        <v>0</v>
      </c>
      <c r="R96" s="1205"/>
      <c r="S96" s="1010">
        <f t="shared" si="15"/>
        <v>0</v>
      </c>
      <c r="T96" s="975"/>
      <c r="U96" s="997"/>
      <c r="V96" s="1244">
        <f t="shared" si="21"/>
        <v>18509.599999999999</v>
      </c>
      <c r="W96" s="1241">
        <f t="shared" si="23"/>
        <v>680</v>
      </c>
      <c r="X96" s="1242">
        <f t="shared" si="17"/>
        <v>0</v>
      </c>
    </row>
    <row r="97" spans="2:24" x14ac:dyDescent="0.25">
      <c r="B97">
        <v>27.22</v>
      </c>
      <c r="C97" s="15"/>
      <c r="D97" s="68">
        <f t="shared" si="18"/>
        <v>0</v>
      </c>
      <c r="E97" s="232"/>
      <c r="F97" s="68">
        <f t="shared" si="19"/>
        <v>0</v>
      </c>
      <c r="G97" s="69"/>
      <c r="H97" s="70"/>
      <c r="I97" s="393">
        <f t="shared" si="20"/>
        <v>1660.4200000000023</v>
      </c>
      <c r="J97" s="394">
        <f t="shared" si="22"/>
        <v>61</v>
      </c>
      <c r="K97" s="395">
        <f t="shared" si="16"/>
        <v>0</v>
      </c>
      <c r="O97">
        <v>27.22</v>
      </c>
      <c r="P97" s="1173"/>
      <c r="Q97" s="1010">
        <f t="shared" si="14"/>
        <v>0</v>
      </c>
      <c r="R97" s="1205"/>
      <c r="S97" s="1010">
        <f t="shared" si="15"/>
        <v>0</v>
      </c>
      <c r="T97" s="975"/>
      <c r="U97" s="997"/>
      <c r="V97" s="1244">
        <f t="shared" si="21"/>
        <v>18509.599999999999</v>
      </c>
      <c r="W97" s="1241">
        <f t="shared" si="23"/>
        <v>680</v>
      </c>
      <c r="X97" s="1242">
        <f t="shared" si="17"/>
        <v>0</v>
      </c>
    </row>
    <row r="98" spans="2:24" x14ac:dyDescent="0.25">
      <c r="B98">
        <v>27.22</v>
      </c>
      <c r="C98" s="15"/>
      <c r="D98" s="68">
        <f t="shared" si="18"/>
        <v>0</v>
      </c>
      <c r="E98" s="232"/>
      <c r="F98" s="68">
        <f t="shared" si="19"/>
        <v>0</v>
      </c>
      <c r="G98" s="69"/>
      <c r="H98" s="70"/>
      <c r="I98" s="393">
        <f t="shared" si="20"/>
        <v>1660.4200000000023</v>
      </c>
      <c r="J98" s="394">
        <f t="shared" si="22"/>
        <v>61</v>
      </c>
      <c r="K98" s="395">
        <f t="shared" si="16"/>
        <v>0</v>
      </c>
      <c r="O98">
        <v>27.22</v>
      </c>
      <c r="P98" s="1173"/>
      <c r="Q98" s="1010">
        <f t="shared" si="14"/>
        <v>0</v>
      </c>
      <c r="R98" s="1205"/>
      <c r="S98" s="1010">
        <f t="shared" si="15"/>
        <v>0</v>
      </c>
      <c r="T98" s="975"/>
      <c r="U98" s="997"/>
      <c r="V98" s="1244">
        <f t="shared" si="21"/>
        <v>18509.599999999999</v>
      </c>
      <c r="W98" s="1241">
        <f t="shared" si="23"/>
        <v>680</v>
      </c>
      <c r="X98" s="1242">
        <f t="shared" si="17"/>
        <v>0</v>
      </c>
    </row>
    <row r="99" spans="2:24" x14ac:dyDescent="0.25">
      <c r="B99">
        <v>27.22</v>
      </c>
      <c r="C99" s="15"/>
      <c r="D99" s="68">
        <f t="shared" si="18"/>
        <v>0</v>
      </c>
      <c r="E99" s="232"/>
      <c r="F99" s="68">
        <f t="shared" si="19"/>
        <v>0</v>
      </c>
      <c r="G99" s="69"/>
      <c r="H99" s="70"/>
      <c r="I99" s="393">
        <f t="shared" si="20"/>
        <v>1660.4200000000023</v>
      </c>
      <c r="J99" s="394">
        <f t="shared" si="22"/>
        <v>61</v>
      </c>
      <c r="K99" s="395">
        <f t="shared" si="16"/>
        <v>0</v>
      </c>
      <c r="O99">
        <v>27.22</v>
      </c>
      <c r="P99" s="1173"/>
      <c r="Q99" s="1010">
        <f t="shared" si="14"/>
        <v>0</v>
      </c>
      <c r="R99" s="1205"/>
      <c r="S99" s="1010">
        <f t="shared" si="15"/>
        <v>0</v>
      </c>
      <c r="T99" s="975"/>
      <c r="U99" s="997"/>
      <c r="V99" s="1244">
        <f t="shared" si="21"/>
        <v>18509.599999999999</v>
      </c>
      <c r="W99" s="1241">
        <f t="shared" si="23"/>
        <v>680</v>
      </c>
      <c r="X99" s="1242">
        <f t="shared" si="17"/>
        <v>0</v>
      </c>
    </row>
    <row r="100" spans="2:24" x14ac:dyDescent="0.25">
      <c r="B100">
        <v>27.22</v>
      </c>
      <c r="C100" s="15"/>
      <c r="D100" s="68">
        <f t="shared" si="18"/>
        <v>0</v>
      </c>
      <c r="E100" s="232"/>
      <c r="F100" s="68">
        <f t="shared" si="19"/>
        <v>0</v>
      </c>
      <c r="G100" s="69"/>
      <c r="H100" s="70"/>
      <c r="I100" s="393">
        <f t="shared" si="20"/>
        <v>1660.4200000000023</v>
      </c>
      <c r="J100" s="394">
        <f t="shared" si="22"/>
        <v>61</v>
      </c>
      <c r="K100" s="395">
        <f t="shared" si="16"/>
        <v>0</v>
      </c>
      <c r="O100">
        <v>27.22</v>
      </c>
      <c r="P100" s="1173"/>
      <c r="Q100" s="1010">
        <f t="shared" si="14"/>
        <v>0</v>
      </c>
      <c r="R100" s="1205"/>
      <c r="S100" s="1010">
        <f t="shared" si="15"/>
        <v>0</v>
      </c>
      <c r="T100" s="975"/>
      <c r="U100" s="997"/>
      <c r="V100" s="1244">
        <f t="shared" si="21"/>
        <v>18509.599999999999</v>
      </c>
      <c r="W100" s="1241">
        <f t="shared" si="23"/>
        <v>680</v>
      </c>
      <c r="X100" s="1242">
        <f t="shared" si="17"/>
        <v>0</v>
      </c>
    </row>
    <row r="101" spans="2:24" x14ac:dyDescent="0.25">
      <c r="B101">
        <v>27.22</v>
      </c>
      <c r="C101" s="15"/>
      <c r="D101" s="68">
        <f t="shared" si="18"/>
        <v>0</v>
      </c>
      <c r="E101" s="232"/>
      <c r="F101" s="68">
        <f t="shared" si="19"/>
        <v>0</v>
      </c>
      <c r="G101" s="69"/>
      <c r="H101" s="70"/>
      <c r="I101" s="393">
        <f t="shared" si="20"/>
        <v>1660.4200000000023</v>
      </c>
      <c r="J101" s="394">
        <f t="shared" si="22"/>
        <v>61</v>
      </c>
      <c r="K101" s="395">
        <f t="shared" si="16"/>
        <v>0</v>
      </c>
      <c r="O101">
        <v>27.22</v>
      </c>
      <c r="P101" s="1173"/>
      <c r="Q101" s="1010">
        <f t="shared" si="14"/>
        <v>0</v>
      </c>
      <c r="R101" s="1205"/>
      <c r="S101" s="1010">
        <f t="shared" si="15"/>
        <v>0</v>
      </c>
      <c r="T101" s="975"/>
      <c r="U101" s="997"/>
      <c r="V101" s="1244">
        <f t="shared" si="21"/>
        <v>18509.599999999999</v>
      </c>
      <c r="W101" s="1241">
        <f t="shared" si="23"/>
        <v>680</v>
      </c>
      <c r="X101" s="1242">
        <f t="shared" si="17"/>
        <v>0</v>
      </c>
    </row>
    <row r="102" spans="2:24" x14ac:dyDescent="0.25">
      <c r="B102">
        <v>27.22</v>
      </c>
      <c r="C102" s="15"/>
      <c r="D102" s="68">
        <f t="shared" si="18"/>
        <v>0</v>
      </c>
      <c r="E102" s="232"/>
      <c r="F102" s="68">
        <f t="shared" si="19"/>
        <v>0</v>
      </c>
      <c r="G102" s="69"/>
      <c r="H102" s="70"/>
      <c r="I102" s="393">
        <f t="shared" si="20"/>
        <v>1660.4200000000023</v>
      </c>
      <c r="J102" s="394">
        <f t="shared" si="22"/>
        <v>61</v>
      </c>
      <c r="K102" s="395">
        <f t="shared" si="16"/>
        <v>0</v>
      </c>
      <c r="O102">
        <v>27.22</v>
      </c>
      <c r="P102" s="1173"/>
      <c r="Q102" s="1010">
        <f t="shared" si="14"/>
        <v>0</v>
      </c>
      <c r="R102" s="1205"/>
      <c r="S102" s="1010">
        <f t="shared" si="15"/>
        <v>0</v>
      </c>
      <c r="T102" s="975"/>
      <c r="U102" s="997"/>
      <c r="V102" s="1244">
        <f t="shared" si="21"/>
        <v>18509.599999999999</v>
      </c>
      <c r="W102" s="1241">
        <f t="shared" si="23"/>
        <v>680</v>
      </c>
      <c r="X102" s="1242">
        <f t="shared" si="17"/>
        <v>0</v>
      </c>
    </row>
    <row r="103" spans="2:24" x14ac:dyDescent="0.25">
      <c r="B103">
        <v>27.22</v>
      </c>
      <c r="C103" s="15"/>
      <c r="D103" s="68">
        <f t="shared" si="18"/>
        <v>0</v>
      </c>
      <c r="E103" s="232"/>
      <c r="F103" s="68">
        <f t="shared" si="19"/>
        <v>0</v>
      </c>
      <c r="G103" s="69"/>
      <c r="H103" s="70"/>
      <c r="I103" s="393">
        <f t="shared" si="20"/>
        <v>1660.4200000000023</v>
      </c>
      <c r="J103" s="394">
        <f t="shared" si="22"/>
        <v>61</v>
      </c>
      <c r="K103" s="395">
        <f t="shared" si="16"/>
        <v>0</v>
      </c>
      <c r="O103">
        <v>27.22</v>
      </c>
      <c r="P103" s="1173"/>
      <c r="Q103" s="1010">
        <f t="shared" si="14"/>
        <v>0</v>
      </c>
      <c r="R103" s="1205"/>
      <c r="S103" s="1010">
        <f t="shared" si="15"/>
        <v>0</v>
      </c>
      <c r="T103" s="975"/>
      <c r="U103" s="997"/>
      <c r="V103" s="1244">
        <f t="shared" si="21"/>
        <v>18509.599999999999</v>
      </c>
      <c r="W103" s="1241">
        <f t="shared" si="23"/>
        <v>680</v>
      </c>
      <c r="X103" s="1242">
        <f t="shared" si="17"/>
        <v>0</v>
      </c>
    </row>
    <row r="104" spans="2:24" x14ac:dyDescent="0.25">
      <c r="B104">
        <v>27.22</v>
      </c>
      <c r="C104" s="15"/>
      <c r="D104" s="68">
        <f t="shared" si="18"/>
        <v>0</v>
      </c>
      <c r="E104" s="232"/>
      <c r="F104" s="68">
        <f t="shared" si="19"/>
        <v>0</v>
      </c>
      <c r="G104" s="69"/>
      <c r="H104" s="70"/>
      <c r="I104" s="393">
        <f t="shared" si="20"/>
        <v>1660.4200000000023</v>
      </c>
      <c r="J104" s="394">
        <f t="shared" si="22"/>
        <v>61</v>
      </c>
      <c r="K104" s="395">
        <f t="shared" si="16"/>
        <v>0</v>
      </c>
      <c r="O104">
        <v>27.22</v>
      </c>
      <c r="P104" s="1173"/>
      <c r="Q104" s="1010">
        <f t="shared" si="14"/>
        <v>0</v>
      </c>
      <c r="R104" s="1205"/>
      <c r="S104" s="1010">
        <f t="shared" si="15"/>
        <v>0</v>
      </c>
      <c r="T104" s="975"/>
      <c r="U104" s="997"/>
      <c r="V104" s="1244">
        <f t="shared" si="21"/>
        <v>18509.599999999999</v>
      </c>
      <c r="W104" s="1241">
        <f t="shared" si="23"/>
        <v>680</v>
      </c>
      <c r="X104" s="1242">
        <f t="shared" si="17"/>
        <v>0</v>
      </c>
    </row>
    <row r="105" spans="2:24" x14ac:dyDescent="0.25">
      <c r="B105">
        <v>27.22</v>
      </c>
      <c r="C105" s="15"/>
      <c r="D105" s="68">
        <f t="shared" si="18"/>
        <v>0</v>
      </c>
      <c r="E105" s="232"/>
      <c r="F105" s="68">
        <f t="shared" si="19"/>
        <v>0</v>
      </c>
      <c r="G105" s="69"/>
      <c r="H105" s="70"/>
      <c r="I105" s="393">
        <f t="shared" si="20"/>
        <v>1660.4200000000023</v>
      </c>
      <c r="J105" s="394">
        <f t="shared" si="22"/>
        <v>61</v>
      </c>
      <c r="K105" s="395">
        <f t="shared" si="16"/>
        <v>0</v>
      </c>
      <c r="O105">
        <v>27.22</v>
      </c>
      <c r="P105" s="1173"/>
      <c r="Q105" s="1010">
        <f t="shared" si="14"/>
        <v>0</v>
      </c>
      <c r="R105" s="1205"/>
      <c r="S105" s="1010">
        <f t="shared" si="15"/>
        <v>0</v>
      </c>
      <c r="T105" s="975"/>
      <c r="U105" s="997"/>
      <c r="V105" s="1244">
        <f t="shared" si="21"/>
        <v>18509.599999999999</v>
      </c>
      <c r="W105" s="1241">
        <f t="shared" si="23"/>
        <v>680</v>
      </c>
      <c r="X105" s="1242">
        <f t="shared" si="17"/>
        <v>0</v>
      </c>
    </row>
    <row r="106" spans="2:24" x14ac:dyDescent="0.25">
      <c r="B106">
        <v>27.22</v>
      </c>
      <c r="C106" s="15"/>
      <c r="D106" s="68">
        <f t="shared" si="18"/>
        <v>0</v>
      </c>
      <c r="E106" s="232"/>
      <c r="F106" s="68">
        <f t="shared" si="19"/>
        <v>0</v>
      </c>
      <c r="G106" s="69"/>
      <c r="H106" s="70"/>
      <c r="I106" s="393">
        <f t="shared" si="20"/>
        <v>1660.4200000000023</v>
      </c>
      <c r="J106" s="394">
        <f t="shared" si="22"/>
        <v>61</v>
      </c>
      <c r="K106" s="395">
        <f t="shared" si="16"/>
        <v>0</v>
      </c>
      <c r="O106">
        <v>27.22</v>
      </c>
      <c r="P106" s="1173"/>
      <c r="Q106" s="1010">
        <f t="shared" si="14"/>
        <v>0</v>
      </c>
      <c r="R106" s="1205"/>
      <c r="S106" s="1010">
        <f t="shared" si="15"/>
        <v>0</v>
      </c>
      <c r="T106" s="975"/>
      <c r="U106" s="997"/>
      <c r="V106" s="1244">
        <f t="shared" si="21"/>
        <v>18509.599999999999</v>
      </c>
      <c r="W106" s="1241">
        <f t="shared" si="23"/>
        <v>680</v>
      </c>
      <c r="X106" s="1242">
        <f t="shared" si="17"/>
        <v>0</v>
      </c>
    </row>
    <row r="107" spans="2:24" x14ac:dyDescent="0.25">
      <c r="B107">
        <v>27.22</v>
      </c>
      <c r="C107" s="15"/>
      <c r="D107" s="68">
        <f t="shared" si="18"/>
        <v>0</v>
      </c>
      <c r="E107" s="232"/>
      <c r="F107" s="68">
        <f t="shared" si="19"/>
        <v>0</v>
      </c>
      <c r="G107" s="69"/>
      <c r="H107" s="70"/>
      <c r="I107" s="393">
        <f t="shared" si="20"/>
        <v>1660.4200000000023</v>
      </c>
      <c r="J107" s="394">
        <f t="shared" si="22"/>
        <v>61</v>
      </c>
      <c r="K107" s="395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246">
        <f t="shared" si="21"/>
        <v>18509.599999999999</v>
      </c>
      <c r="W107" s="394">
        <f t="shared" si="23"/>
        <v>680</v>
      </c>
      <c r="X107" s="395">
        <f t="shared" si="17"/>
        <v>0</v>
      </c>
    </row>
    <row r="108" spans="2:24" x14ac:dyDescent="0.25">
      <c r="B108">
        <v>27.22</v>
      </c>
      <c r="C108" s="15"/>
      <c r="D108" s="68">
        <f t="shared" si="18"/>
        <v>0</v>
      </c>
      <c r="E108" s="232"/>
      <c r="F108" s="68">
        <f t="shared" si="19"/>
        <v>0</v>
      </c>
      <c r="G108" s="69"/>
      <c r="H108" s="70"/>
      <c r="I108" s="393">
        <f t="shared" si="20"/>
        <v>1660.4200000000023</v>
      </c>
      <c r="J108" s="394">
        <f t="shared" si="22"/>
        <v>61</v>
      </c>
      <c r="K108" s="395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246">
        <f t="shared" si="21"/>
        <v>18509.599999999999</v>
      </c>
      <c r="W108" s="394">
        <f t="shared" si="23"/>
        <v>680</v>
      </c>
      <c r="X108" s="395">
        <f t="shared" si="17"/>
        <v>0</v>
      </c>
    </row>
    <row r="109" spans="2:24" x14ac:dyDescent="0.25">
      <c r="B109">
        <v>27.22</v>
      </c>
      <c r="C109" s="15"/>
      <c r="D109" s="68">
        <f t="shared" si="18"/>
        <v>0</v>
      </c>
      <c r="E109" s="232"/>
      <c r="F109" s="68">
        <f t="shared" si="19"/>
        <v>0</v>
      </c>
      <c r="G109" s="69"/>
      <c r="H109" s="70"/>
      <c r="I109" s="393">
        <f t="shared" si="20"/>
        <v>1660.4200000000023</v>
      </c>
      <c r="J109" s="394">
        <f t="shared" si="22"/>
        <v>61</v>
      </c>
      <c r="K109" s="395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246">
        <f t="shared" si="21"/>
        <v>18509.599999999999</v>
      </c>
      <c r="W109" s="394">
        <f t="shared" si="23"/>
        <v>680</v>
      </c>
      <c r="X109" s="395">
        <f t="shared" si="17"/>
        <v>0</v>
      </c>
    </row>
    <row r="110" spans="2:24" x14ac:dyDescent="0.25">
      <c r="B110">
        <v>27.22</v>
      </c>
      <c r="C110" s="15"/>
      <c r="D110" s="68">
        <f t="shared" si="18"/>
        <v>0</v>
      </c>
      <c r="E110" s="232"/>
      <c r="F110" s="68">
        <f t="shared" si="19"/>
        <v>0</v>
      </c>
      <c r="G110" s="69"/>
      <c r="H110" s="70"/>
      <c r="I110" s="393">
        <f t="shared" si="20"/>
        <v>1660.4200000000023</v>
      </c>
      <c r="J110" s="394">
        <f t="shared" si="22"/>
        <v>61</v>
      </c>
      <c r="K110" s="395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246">
        <f t="shared" si="21"/>
        <v>18509.599999999999</v>
      </c>
      <c r="W110" s="394">
        <f t="shared" si="23"/>
        <v>680</v>
      </c>
      <c r="X110" s="395">
        <f t="shared" si="17"/>
        <v>0</v>
      </c>
    </row>
    <row r="111" spans="2:24" x14ac:dyDescent="0.25">
      <c r="B111">
        <v>27.22</v>
      </c>
      <c r="C111" s="15"/>
      <c r="D111" s="68">
        <f t="shared" si="18"/>
        <v>0</v>
      </c>
      <c r="E111" s="232"/>
      <c r="F111" s="68">
        <f t="shared" si="19"/>
        <v>0</v>
      </c>
      <c r="G111" s="69"/>
      <c r="H111" s="70"/>
      <c r="I111" s="393">
        <f t="shared" si="20"/>
        <v>1660.4200000000023</v>
      </c>
      <c r="J111" s="394">
        <f t="shared" si="22"/>
        <v>61</v>
      </c>
      <c r="K111" s="395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246">
        <f t="shared" si="21"/>
        <v>18509.599999999999</v>
      </c>
      <c r="W111" s="394">
        <f t="shared" si="23"/>
        <v>680</v>
      </c>
      <c r="X111" s="395">
        <f t="shared" si="17"/>
        <v>0</v>
      </c>
    </row>
    <row r="112" spans="2:24" x14ac:dyDescent="0.25">
      <c r="B112">
        <v>27.22</v>
      </c>
      <c r="C112" s="15"/>
      <c r="D112" s="68">
        <f t="shared" si="18"/>
        <v>0</v>
      </c>
      <c r="E112" s="232"/>
      <c r="F112" s="68">
        <f t="shared" si="19"/>
        <v>0</v>
      </c>
      <c r="G112" s="69"/>
      <c r="H112" s="70"/>
      <c r="I112" s="393">
        <f t="shared" si="20"/>
        <v>1660.4200000000023</v>
      </c>
      <c r="J112" s="394">
        <f t="shared" si="22"/>
        <v>61</v>
      </c>
      <c r="K112" s="395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246">
        <f t="shared" si="21"/>
        <v>18509.599999999999</v>
      </c>
      <c r="W112" s="394">
        <f t="shared" si="23"/>
        <v>680</v>
      </c>
      <c r="X112" s="395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2"/>
      <c r="F113" s="68">
        <f t="shared" si="19"/>
        <v>0</v>
      </c>
      <c r="G113" s="69"/>
      <c r="H113" s="70"/>
      <c r="I113" s="393">
        <f t="shared" si="20"/>
        <v>1660.4200000000023</v>
      </c>
      <c r="J113" s="394">
        <f t="shared" si="22"/>
        <v>61</v>
      </c>
      <c r="K113" s="396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246">
        <f t="shared" si="21"/>
        <v>18509.599999999999</v>
      </c>
      <c r="W113" s="394">
        <f t="shared" si="23"/>
        <v>680</v>
      </c>
      <c r="X113" s="396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42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42"/>
      <c r="V114" s="24"/>
      <c r="W114" s="24"/>
      <c r="X114" s="189">
        <f t="shared" si="17"/>
        <v>0</v>
      </c>
    </row>
    <row r="115" spans="1:24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61</v>
      </c>
      <c r="Q118" s="45" t="s">
        <v>4</v>
      </c>
      <c r="R118" s="55">
        <f>S5-P115+S4+S6</f>
        <v>680</v>
      </c>
    </row>
    <row r="119" spans="1:24" ht="15.75" thickBot="1" x14ac:dyDescent="0.3"/>
    <row r="120" spans="1:24" ht="15.75" thickBot="1" x14ac:dyDescent="0.3">
      <c r="C120" s="1314" t="s">
        <v>11</v>
      </c>
      <c r="D120" s="1315"/>
      <c r="E120" s="56">
        <f>E4+E5+E6-F115</f>
        <v>1660.4200000000019</v>
      </c>
      <c r="G120" s="47"/>
      <c r="H120" s="90"/>
      <c r="P120" s="1314" t="s">
        <v>11</v>
      </c>
      <c r="Q120" s="1315"/>
      <c r="R120" s="56">
        <f>R4+R5+R6-S115</f>
        <v>18509.599999999999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7" activePane="bottomLeft" state="frozen"/>
      <selection pane="bottomLeft" activeCell="D33" sqref="D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0" t="s">
        <v>389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584"/>
      <c r="D4" s="585"/>
      <c r="E4" s="58">
        <v>253.65</v>
      </c>
      <c r="F4" s="61">
        <v>14</v>
      </c>
      <c r="G4" s="72"/>
    </row>
    <row r="5" spans="1:9" ht="15.75" customHeight="1" x14ac:dyDescent="0.25">
      <c r="A5" s="1316" t="s">
        <v>79</v>
      </c>
      <c r="B5" s="747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1573.6499999999996</v>
      </c>
      <c r="H5" s="7">
        <f>E5-G5+E4+E6+E7</f>
        <v>693.8000000000003</v>
      </c>
    </row>
    <row r="6" spans="1:9" ht="15" customHeight="1" x14ac:dyDescent="0.25">
      <c r="A6" s="1316"/>
      <c r="B6" s="1357" t="s">
        <v>130</v>
      </c>
      <c r="C6" s="550"/>
      <c r="D6" s="550"/>
      <c r="E6" s="550"/>
      <c r="F6" s="586"/>
    </row>
    <row r="7" spans="1:9" ht="15.75" customHeight="1" thickBot="1" x14ac:dyDescent="0.3">
      <c r="B7" s="1358"/>
      <c r="C7" s="587"/>
      <c r="D7" s="587"/>
      <c r="E7" s="587"/>
      <c r="F7" s="586"/>
    </row>
    <row r="8" spans="1:9" ht="16.5" thickTop="1" thickBot="1" x14ac:dyDescent="0.3">
      <c r="B8" s="63" t="s">
        <v>7</v>
      </c>
      <c r="C8" s="568" t="s">
        <v>8</v>
      </c>
      <c r="D8" s="569" t="s">
        <v>3</v>
      </c>
      <c r="E8" s="57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576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7">
        <f>E6+E5+E4-F9+E7</f>
        <v>2267.4499999999998</v>
      </c>
    </row>
    <row r="10" spans="1:9" x14ac:dyDescent="0.25">
      <c r="A10" s="76"/>
      <c r="B10" s="174">
        <f t="shared" ref="B10:B11" si="1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250</v>
      </c>
      <c r="H10" s="70">
        <v>89</v>
      </c>
      <c r="I10" s="77">
        <f t="shared" ref="I10:I11" si="2">I9-F10</f>
        <v>1996.4699999999998</v>
      </c>
    </row>
    <row r="11" spans="1:9" x14ac:dyDescent="0.25">
      <c r="A11" s="12"/>
      <c r="B11" s="174">
        <f t="shared" si="1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249</v>
      </c>
      <c r="H11" s="70">
        <v>91</v>
      </c>
      <c r="I11" s="77">
        <f t="shared" si="2"/>
        <v>1980.4799999999998</v>
      </c>
    </row>
    <row r="12" spans="1:9" x14ac:dyDescent="0.25">
      <c r="A12" s="54" t="s">
        <v>33</v>
      </c>
      <c r="B12" s="375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255</v>
      </c>
      <c r="H12" s="70">
        <v>91</v>
      </c>
      <c r="I12" s="77">
        <f>I11-F12</f>
        <v>1873.9599999999998</v>
      </c>
    </row>
    <row r="13" spans="1:9" x14ac:dyDescent="0.25">
      <c r="A13" s="76"/>
      <c r="B13" s="375">
        <f t="shared" ref="B13:B66" si="3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258</v>
      </c>
      <c r="H13" s="70">
        <v>91</v>
      </c>
      <c r="I13" s="77">
        <f t="shared" ref="I13:I67" si="4">I12-F13</f>
        <v>1855.3099999999997</v>
      </c>
    </row>
    <row r="14" spans="1:9" x14ac:dyDescent="0.25">
      <c r="A14" s="12"/>
      <c r="B14" s="375">
        <f t="shared" si="3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260</v>
      </c>
      <c r="H14" s="70">
        <v>91</v>
      </c>
      <c r="I14" s="77">
        <f t="shared" si="4"/>
        <v>1837.6599999999996</v>
      </c>
    </row>
    <row r="15" spans="1:9" x14ac:dyDescent="0.25">
      <c r="B15" s="375">
        <f t="shared" si="3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260</v>
      </c>
      <c r="H15" s="70">
        <v>91</v>
      </c>
      <c r="I15" s="77">
        <f t="shared" si="4"/>
        <v>1821.5699999999997</v>
      </c>
    </row>
    <row r="16" spans="1:9" x14ac:dyDescent="0.25">
      <c r="B16" s="375">
        <f t="shared" si="3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269</v>
      </c>
      <c r="H16" s="70">
        <v>91</v>
      </c>
      <c r="I16" s="77">
        <f t="shared" si="4"/>
        <v>1802.0199999999998</v>
      </c>
    </row>
    <row r="17" spans="2:9" x14ac:dyDescent="0.25">
      <c r="B17" s="375">
        <f t="shared" si="3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273</v>
      </c>
      <c r="H17" s="70">
        <v>84</v>
      </c>
      <c r="I17" s="77">
        <f t="shared" si="4"/>
        <v>1436.4999999999998</v>
      </c>
    </row>
    <row r="18" spans="2:9" x14ac:dyDescent="0.25">
      <c r="B18" s="375">
        <f t="shared" si="3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305</v>
      </c>
      <c r="H18" s="70">
        <v>91</v>
      </c>
      <c r="I18" s="77">
        <f t="shared" si="4"/>
        <v>1416.4099999999999</v>
      </c>
    </row>
    <row r="19" spans="2:9" x14ac:dyDescent="0.25">
      <c r="B19" s="375">
        <f t="shared" si="3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311</v>
      </c>
      <c r="H19" s="70">
        <v>91</v>
      </c>
      <c r="I19" s="77">
        <f t="shared" si="4"/>
        <v>1202.6899999999998</v>
      </c>
    </row>
    <row r="20" spans="2:9" x14ac:dyDescent="0.25">
      <c r="B20" s="375">
        <f t="shared" si="3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314</v>
      </c>
      <c r="H20" s="70">
        <v>91</v>
      </c>
      <c r="I20" s="77">
        <f t="shared" si="4"/>
        <v>1182.0399999999997</v>
      </c>
    </row>
    <row r="21" spans="2:9" x14ac:dyDescent="0.25">
      <c r="B21" s="375">
        <f t="shared" si="3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314</v>
      </c>
      <c r="H21" s="70">
        <v>91</v>
      </c>
      <c r="I21" s="77">
        <f t="shared" si="4"/>
        <v>1162.1699999999998</v>
      </c>
    </row>
    <row r="22" spans="2:9" x14ac:dyDescent="0.25">
      <c r="B22" s="375">
        <f t="shared" si="3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318</v>
      </c>
      <c r="H22" s="70">
        <v>91</v>
      </c>
      <c r="I22" s="77">
        <f t="shared" si="4"/>
        <v>1153.1299999999999</v>
      </c>
    </row>
    <row r="23" spans="2:9" x14ac:dyDescent="0.25">
      <c r="B23" s="375">
        <f t="shared" si="3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322</v>
      </c>
      <c r="H23" s="70">
        <v>91</v>
      </c>
      <c r="I23" s="77">
        <f t="shared" si="4"/>
        <v>1133.3399999999999</v>
      </c>
    </row>
    <row r="24" spans="2:9" x14ac:dyDescent="0.25">
      <c r="B24" s="375">
        <f t="shared" si="3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326</v>
      </c>
      <c r="H24" s="70">
        <v>91</v>
      </c>
      <c r="I24" s="77">
        <f t="shared" si="4"/>
        <v>1023.3999999999999</v>
      </c>
    </row>
    <row r="25" spans="2:9" x14ac:dyDescent="0.25">
      <c r="B25" s="375">
        <f t="shared" si="3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329</v>
      </c>
      <c r="H25" s="70">
        <v>91</v>
      </c>
      <c r="I25" s="77">
        <f t="shared" si="4"/>
        <v>1004.5699999999998</v>
      </c>
    </row>
    <row r="26" spans="2:9" x14ac:dyDescent="0.25">
      <c r="B26" s="375">
        <f t="shared" si="3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352</v>
      </c>
      <c r="H26" s="70">
        <v>91</v>
      </c>
      <c r="I26" s="77">
        <f t="shared" si="4"/>
        <v>983.27999999999986</v>
      </c>
    </row>
    <row r="27" spans="2:9" x14ac:dyDescent="0.25">
      <c r="B27" s="375">
        <f t="shared" si="3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357</v>
      </c>
      <c r="H27" s="70">
        <v>91</v>
      </c>
      <c r="I27" s="77">
        <f t="shared" si="4"/>
        <v>874.67999999999984</v>
      </c>
    </row>
    <row r="28" spans="2:9" x14ac:dyDescent="0.25">
      <c r="B28" s="375">
        <f t="shared" si="3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369</v>
      </c>
      <c r="H28" s="70">
        <v>91</v>
      </c>
      <c r="I28" s="77">
        <f t="shared" si="4"/>
        <v>729.89999999999986</v>
      </c>
    </row>
    <row r="29" spans="2:9" x14ac:dyDescent="0.25">
      <c r="B29" s="375">
        <f t="shared" si="3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372</v>
      </c>
      <c r="H29" s="70">
        <v>91</v>
      </c>
      <c r="I29" s="77">
        <f t="shared" si="4"/>
        <v>693.79999999999984</v>
      </c>
    </row>
    <row r="30" spans="2:9" x14ac:dyDescent="0.25">
      <c r="B30" s="576">
        <f t="shared" si="3"/>
        <v>38</v>
      </c>
      <c r="C30" s="123"/>
      <c r="D30" s="68"/>
      <c r="E30" s="232"/>
      <c r="F30" s="68">
        <f t="shared" si="0"/>
        <v>0</v>
      </c>
      <c r="G30" s="69"/>
      <c r="H30" s="70"/>
      <c r="I30" s="567">
        <f t="shared" si="4"/>
        <v>693.79999999999984</v>
      </c>
    </row>
    <row r="31" spans="2:9" x14ac:dyDescent="0.25">
      <c r="B31" s="375">
        <f t="shared" si="3"/>
        <v>38</v>
      </c>
      <c r="C31" s="72"/>
      <c r="D31" s="575"/>
      <c r="E31" s="773"/>
      <c r="F31" s="575">
        <f t="shared" si="0"/>
        <v>0</v>
      </c>
      <c r="G31" s="732"/>
      <c r="H31" s="733"/>
      <c r="I31" s="77">
        <f t="shared" si="4"/>
        <v>693.79999999999984</v>
      </c>
    </row>
    <row r="32" spans="2:9" x14ac:dyDescent="0.25">
      <c r="B32" s="375">
        <f t="shared" si="3"/>
        <v>38</v>
      </c>
      <c r="C32" s="72"/>
      <c r="D32" s="575"/>
      <c r="E32" s="773"/>
      <c r="F32" s="575">
        <f t="shared" si="0"/>
        <v>0</v>
      </c>
      <c r="G32" s="732"/>
      <c r="H32" s="733"/>
      <c r="I32" s="77">
        <f t="shared" si="4"/>
        <v>693.79999999999984</v>
      </c>
    </row>
    <row r="33" spans="2:9" x14ac:dyDescent="0.25">
      <c r="B33" s="375">
        <f t="shared" si="3"/>
        <v>38</v>
      </c>
      <c r="C33" s="72"/>
      <c r="D33" s="575"/>
      <c r="E33" s="773"/>
      <c r="F33" s="575">
        <f t="shared" si="0"/>
        <v>0</v>
      </c>
      <c r="G33" s="732"/>
      <c r="H33" s="733"/>
      <c r="I33" s="77">
        <f t="shared" si="4"/>
        <v>693.79999999999984</v>
      </c>
    </row>
    <row r="34" spans="2:9" x14ac:dyDescent="0.25">
      <c r="B34" s="375">
        <f t="shared" si="3"/>
        <v>38</v>
      </c>
      <c r="C34" s="72"/>
      <c r="D34" s="575"/>
      <c r="E34" s="773"/>
      <c r="F34" s="575">
        <f t="shared" si="0"/>
        <v>0</v>
      </c>
      <c r="G34" s="732"/>
      <c r="H34" s="733"/>
      <c r="I34" s="77">
        <f t="shared" si="4"/>
        <v>693.79999999999984</v>
      </c>
    </row>
    <row r="35" spans="2:9" x14ac:dyDescent="0.25">
      <c r="B35" s="375">
        <f t="shared" si="3"/>
        <v>38</v>
      </c>
      <c r="C35" s="72"/>
      <c r="D35" s="575"/>
      <c r="E35" s="773"/>
      <c r="F35" s="575">
        <f t="shared" si="0"/>
        <v>0</v>
      </c>
      <c r="G35" s="732"/>
      <c r="H35" s="733"/>
      <c r="I35" s="77">
        <f t="shared" si="4"/>
        <v>693.79999999999984</v>
      </c>
    </row>
    <row r="36" spans="2:9" x14ac:dyDescent="0.25">
      <c r="B36" s="375">
        <f t="shared" si="3"/>
        <v>38</v>
      </c>
      <c r="C36" s="72"/>
      <c r="D36" s="575"/>
      <c r="E36" s="773"/>
      <c r="F36" s="575">
        <f t="shared" si="0"/>
        <v>0</v>
      </c>
      <c r="G36" s="732"/>
      <c r="H36" s="733"/>
      <c r="I36" s="77">
        <f t="shared" si="4"/>
        <v>693.79999999999984</v>
      </c>
    </row>
    <row r="37" spans="2:9" x14ac:dyDescent="0.25">
      <c r="B37" s="375">
        <f t="shared" si="3"/>
        <v>38</v>
      </c>
      <c r="C37" s="72"/>
      <c r="D37" s="575"/>
      <c r="E37" s="773"/>
      <c r="F37" s="575">
        <f t="shared" si="0"/>
        <v>0</v>
      </c>
      <c r="G37" s="732"/>
      <c r="H37" s="733"/>
      <c r="I37" s="77">
        <f t="shared" si="4"/>
        <v>693.79999999999984</v>
      </c>
    </row>
    <row r="38" spans="2:9" x14ac:dyDescent="0.25">
      <c r="B38" s="375">
        <f t="shared" si="3"/>
        <v>38</v>
      </c>
      <c r="C38" s="15"/>
      <c r="D38" s="575"/>
      <c r="E38" s="773"/>
      <c r="F38" s="575">
        <f t="shared" si="0"/>
        <v>0</v>
      </c>
      <c r="G38" s="732"/>
      <c r="H38" s="733"/>
      <c r="I38" s="77">
        <f t="shared" si="4"/>
        <v>693.79999999999984</v>
      </c>
    </row>
    <row r="39" spans="2:9" x14ac:dyDescent="0.25">
      <c r="B39" s="375">
        <f t="shared" si="3"/>
        <v>38</v>
      </c>
      <c r="C39" s="15"/>
      <c r="D39" s="575"/>
      <c r="E39" s="773"/>
      <c r="F39" s="575">
        <f t="shared" si="0"/>
        <v>0</v>
      </c>
      <c r="G39" s="732"/>
      <c r="H39" s="733"/>
      <c r="I39" s="77">
        <f t="shared" si="4"/>
        <v>693.79999999999984</v>
      </c>
    </row>
    <row r="40" spans="2:9" x14ac:dyDescent="0.25">
      <c r="B40" s="375">
        <f t="shared" si="3"/>
        <v>38</v>
      </c>
      <c r="C40" s="15"/>
      <c r="D40" s="575"/>
      <c r="E40" s="773"/>
      <c r="F40" s="575">
        <f t="shared" si="0"/>
        <v>0</v>
      </c>
      <c r="G40" s="732"/>
      <c r="H40" s="733"/>
      <c r="I40" s="77">
        <f t="shared" si="4"/>
        <v>693.79999999999984</v>
      </c>
    </row>
    <row r="41" spans="2:9" x14ac:dyDescent="0.25">
      <c r="B41" s="375">
        <f t="shared" si="3"/>
        <v>38</v>
      </c>
      <c r="C41" s="15"/>
      <c r="D41" s="575"/>
      <c r="E41" s="773"/>
      <c r="F41" s="575">
        <f t="shared" si="0"/>
        <v>0</v>
      </c>
      <c r="G41" s="732"/>
      <c r="H41" s="733"/>
      <c r="I41" s="77">
        <f t="shared" si="4"/>
        <v>693.79999999999984</v>
      </c>
    </row>
    <row r="42" spans="2:9" x14ac:dyDescent="0.25">
      <c r="B42" s="375">
        <f t="shared" si="3"/>
        <v>38</v>
      </c>
      <c r="C42" s="15"/>
      <c r="D42" s="575"/>
      <c r="E42" s="773"/>
      <c r="F42" s="575">
        <f t="shared" si="0"/>
        <v>0</v>
      </c>
      <c r="G42" s="732"/>
      <c r="H42" s="733"/>
      <c r="I42" s="77">
        <f t="shared" si="4"/>
        <v>693.79999999999984</v>
      </c>
    </row>
    <row r="43" spans="2:9" x14ac:dyDescent="0.25">
      <c r="B43" s="375">
        <f t="shared" si="3"/>
        <v>38</v>
      </c>
      <c r="C43" s="15"/>
      <c r="D43" s="575"/>
      <c r="E43" s="773"/>
      <c r="F43" s="575">
        <f t="shared" si="0"/>
        <v>0</v>
      </c>
      <c r="G43" s="732"/>
      <c r="H43" s="733"/>
      <c r="I43" s="77">
        <f t="shared" si="4"/>
        <v>693.79999999999984</v>
      </c>
    </row>
    <row r="44" spans="2:9" x14ac:dyDescent="0.25">
      <c r="B44" s="375">
        <f t="shared" si="3"/>
        <v>38</v>
      </c>
      <c r="C44" s="15"/>
      <c r="D44" s="575"/>
      <c r="E44" s="773"/>
      <c r="F44" s="575">
        <f t="shared" si="0"/>
        <v>0</v>
      </c>
      <c r="G44" s="732"/>
      <c r="H44" s="733"/>
      <c r="I44" s="77">
        <f t="shared" si="4"/>
        <v>693.79999999999984</v>
      </c>
    </row>
    <row r="45" spans="2:9" x14ac:dyDescent="0.25">
      <c r="B45" s="375">
        <f t="shared" si="3"/>
        <v>38</v>
      </c>
      <c r="C45" s="15"/>
      <c r="D45" s="575"/>
      <c r="E45" s="773"/>
      <c r="F45" s="575">
        <f t="shared" si="0"/>
        <v>0</v>
      </c>
      <c r="G45" s="732"/>
      <c r="H45" s="733"/>
      <c r="I45" s="77">
        <f t="shared" si="4"/>
        <v>693.79999999999984</v>
      </c>
    </row>
    <row r="46" spans="2:9" x14ac:dyDescent="0.25">
      <c r="B46" s="375">
        <f t="shared" si="3"/>
        <v>38</v>
      </c>
      <c r="C46" s="15"/>
      <c r="D46" s="575"/>
      <c r="E46" s="773"/>
      <c r="F46" s="575">
        <f t="shared" si="0"/>
        <v>0</v>
      </c>
      <c r="G46" s="732"/>
      <c r="H46" s="733"/>
      <c r="I46" s="77">
        <f t="shared" si="4"/>
        <v>693.79999999999984</v>
      </c>
    </row>
    <row r="47" spans="2:9" x14ac:dyDescent="0.25">
      <c r="B47" s="375">
        <f t="shared" si="3"/>
        <v>38</v>
      </c>
      <c r="C47" s="15"/>
      <c r="D47" s="575"/>
      <c r="E47" s="773"/>
      <c r="F47" s="575">
        <f t="shared" si="0"/>
        <v>0</v>
      </c>
      <c r="G47" s="732"/>
      <c r="H47" s="733"/>
      <c r="I47" s="77">
        <f t="shared" si="4"/>
        <v>693.79999999999984</v>
      </c>
    </row>
    <row r="48" spans="2:9" x14ac:dyDescent="0.25">
      <c r="B48" s="375">
        <f t="shared" si="3"/>
        <v>38</v>
      </c>
      <c r="C48" s="15"/>
      <c r="D48" s="575"/>
      <c r="E48" s="773"/>
      <c r="F48" s="575">
        <f t="shared" si="0"/>
        <v>0</v>
      </c>
      <c r="G48" s="732"/>
      <c r="H48" s="733"/>
      <c r="I48" s="77">
        <f t="shared" si="4"/>
        <v>693.79999999999984</v>
      </c>
    </row>
    <row r="49" spans="2:9" x14ac:dyDescent="0.25">
      <c r="B49" s="375">
        <f t="shared" si="3"/>
        <v>38</v>
      </c>
      <c r="C49" s="15"/>
      <c r="D49" s="575"/>
      <c r="E49" s="773"/>
      <c r="F49" s="575">
        <f t="shared" si="0"/>
        <v>0</v>
      </c>
      <c r="G49" s="732"/>
      <c r="H49" s="733"/>
      <c r="I49" s="77">
        <f t="shared" si="4"/>
        <v>693.79999999999984</v>
      </c>
    </row>
    <row r="50" spans="2:9" x14ac:dyDescent="0.25">
      <c r="B50" s="375">
        <f t="shared" si="3"/>
        <v>38</v>
      </c>
      <c r="C50" s="15"/>
      <c r="D50" s="575"/>
      <c r="E50" s="773"/>
      <c r="F50" s="575">
        <f t="shared" si="0"/>
        <v>0</v>
      </c>
      <c r="G50" s="732"/>
      <c r="H50" s="733"/>
      <c r="I50" s="77">
        <f t="shared" si="4"/>
        <v>693.79999999999984</v>
      </c>
    </row>
    <row r="51" spans="2:9" x14ac:dyDescent="0.25">
      <c r="B51" s="375">
        <f t="shared" si="3"/>
        <v>38</v>
      </c>
      <c r="C51" s="15"/>
      <c r="D51" s="575"/>
      <c r="E51" s="773"/>
      <c r="F51" s="575">
        <f t="shared" si="0"/>
        <v>0</v>
      </c>
      <c r="G51" s="732"/>
      <c r="H51" s="733"/>
      <c r="I51" s="77">
        <f t="shared" si="4"/>
        <v>693.79999999999984</v>
      </c>
    </row>
    <row r="52" spans="2:9" x14ac:dyDescent="0.25">
      <c r="B52" s="375">
        <f t="shared" si="3"/>
        <v>38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4"/>
        <v>693.79999999999984</v>
      </c>
    </row>
    <row r="53" spans="2:9" x14ac:dyDescent="0.25">
      <c r="B53" s="375">
        <f t="shared" si="3"/>
        <v>38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4"/>
        <v>693.79999999999984</v>
      </c>
    </row>
    <row r="54" spans="2:9" x14ac:dyDescent="0.25">
      <c r="B54" s="375">
        <f t="shared" si="3"/>
        <v>38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4"/>
        <v>693.79999999999984</v>
      </c>
    </row>
    <row r="55" spans="2:9" x14ac:dyDescent="0.25">
      <c r="B55" s="375">
        <f t="shared" si="3"/>
        <v>38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4"/>
        <v>693.79999999999984</v>
      </c>
    </row>
    <row r="56" spans="2:9" x14ac:dyDescent="0.25">
      <c r="B56" s="375">
        <f t="shared" si="3"/>
        <v>38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4"/>
        <v>693.79999999999984</v>
      </c>
    </row>
    <row r="57" spans="2:9" x14ac:dyDescent="0.25">
      <c r="B57" s="375">
        <f t="shared" si="3"/>
        <v>38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4"/>
        <v>693.79999999999984</v>
      </c>
    </row>
    <row r="58" spans="2:9" x14ac:dyDescent="0.25">
      <c r="B58" s="375">
        <f t="shared" si="3"/>
        <v>38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4"/>
        <v>693.79999999999984</v>
      </c>
    </row>
    <row r="59" spans="2:9" x14ac:dyDescent="0.25">
      <c r="B59" s="375">
        <f t="shared" si="3"/>
        <v>38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4"/>
        <v>693.79999999999984</v>
      </c>
    </row>
    <row r="60" spans="2:9" x14ac:dyDescent="0.25">
      <c r="B60" s="375">
        <f t="shared" si="3"/>
        <v>38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4"/>
        <v>693.79999999999984</v>
      </c>
    </row>
    <row r="61" spans="2:9" x14ac:dyDescent="0.25">
      <c r="B61" s="375">
        <f t="shared" si="3"/>
        <v>38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4"/>
        <v>693.79999999999984</v>
      </c>
    </row>
    <row r="62" spans="2:9" x14ac:dyDescent="0.25">
      <c r="B62" s="375">
        <f t="shared" si="3"/>
        <v>38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4"/>
        <v>693.79999999999984</v>
      </c>
    </row>
    <row r="63" spans="2:9" x14ac:dyDescent="0.25">
      <c r="B63" s="375">
        <f t="shared" si="3"/>
        <v>38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4"/>
        <v>693.79999999999984</v>
      </c>
    </row>
    <row r="64" spans="2:9" x14ac:dyDescent="0.25">
      <c r="B64" s="375">
        <f t="shared" si="3"/>
        <v>38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4"/>
        <v>693.79999999999984</v>
      </c>
    </row>
    <row r="65" spans="2:9" x14ac:dyDescent="0.25">
      <c r="B65" s="375">
        <f t="shared" si="3"/>
        <v>38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4"/>
        <v>693.79999999999984</v>
      </c>
    </row>
    <row r="66" spans="2:9" x14ac:dyDescent="0.25">
      <c r="B66" s="375">
        <f t="shared" si="3"/>
        <v>38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4"/>
        <v>693.79999999999984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4"/>
        <v>693.79999999999984</v>
      </c>
    </row>
    <row r="68" spans="2:9" x14ac:dyDescent="0.25">
      <c r="C68" s="53">
        <f>SUM(C9:C67)</f>
        <v>87</v>
      </c>
      <c r="D68" s="120">
        <f>SUM(D9:D67)</f>
        <v>1573.6499999999996</v>
      </c>
      <c r="E68" s="160"/>
      <c r="F68" s="120">
        <f>SUM(F9:F67)</f>
        <v>1573.6499999999996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38</v>
      </c>
    </row>
    <row r="72" spans="2:9" ht="15.75" thickBot="1" x14ac:dyDescent="0.3">
      <c r="B72" s="121"/>
    </row>
    <row r="73" spans="2:9" ht="15.75" thickBot="1" x14ac:dyDescent="0.3">
      <c r="B73" s="90"/>
      <c r="C73" s="1314" t="s">
        <v>11</v>
      </c>
      <c r="D73" s="1315"/>
      <c r="E73" s="56">
        <f>E5-F68+E4+E6+E7</f>
        <v>693.8000000000003</v>
      </c>
    </row>
  </sheetData>
  <mergeCells count="4">
    <mergeCell ref="A1:G1"/>
    <mergeCell ref="A5:A6"/>
    <mergeCell ref="B6:B7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17"/>
      <c r="B5" s="1359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7"/>
      <c r="B6" s="135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14" t="s">
        <v>11</v>
      </c>
      <c r="D60" s="131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17"/>
      <c r="B4" s="1360" t="s">
        <v>78</v>
      </c>
      <c r="C4" s="124"/>
      <c r="D4" s="130"/>
      <c r="E4" s="120"/>
      <c r="F4" s="72"/>
      <c r="G4" s="426"/>
      <c r="H4" s="322"/>
    </row>
    <row r="5" spans="1:9" ht="15" customHeight="1" x14ac:dyDescent="0.25">
      <c r="A5" s="1317"/>
      <c r="B5" s="1361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316"/>
      <c r="B6" s="1361"/>
      <c r="C6" s="124"/>
      <c r="D6" s="218"/>
      <c r="E6" s="77"/>
      <c r="F6" s="61"/>
    </row>
    <row r="7" spans="1:9" ht="15.75" x14ac:dyDescent="0.25">
      <c r="A7" s="1316"/>
      <c r="B7" s="631"/>
      <c r="C7" s="124"/>
      <c r="D7" s="218"/>
      <c r="E7" s="77"/>
      <c r="F7" s="61"/>
    </row>
    <row r="8" spans="1:9" ht="16.5" thickBot="1" x14ac:dyDescent="0.3">
      <c r="A8" s="1316"/>
      <c r="B8" s="63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32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14" t="s">
        <v>11</v>
      </c>
      <c r="D61" s="131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12"/>
      <c r="B1" s="1312"/>
      <c r="C1" s="1312"/>
      <c r="D1" s="1312"/>
      <c r="E1" s="1312"/>
      <c r="F1" s="1312"/>
      <c r="G1" s="131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21"/>
      <c r="B4" s="914"/>
      <c r="C4" s="680"/>
      <c r="D4" s="915"/>
      <c r="E4" s="920"/>
      <c r="F4" s="227"/>
    </row>
    <row r="5" spans="1:11" ht="15" customHeight="1" x14ac:dyDescent="0.25">
      <c r="A5" s="1362"/>
      <c r="B5" s="916"/>
      <c r="C5" s="917"/>
      <c r="D5" s="915"/>
      <c r="E5" s="92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63"/>
      <c r="B6" s="918"/>
      <c r="C6" s="919"/>
      <c r="D6" s="915"/>
      <c r="E6" s="92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64" t="s">
        <v>11</v>
      </c>
      <c r="D56" s="136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17"/>
      <c r="B5" s="1317"/>
      <c r="C5" s="356"/>
      <c r="D5" s="130"/>
      <c r="E5" s="197"/>
      <c r="F5" s="61"/>
      <c r="G5" s="5"/>
    </row>
    <row r="6" spans="1:9" x14ac:dyDescent="0.25">
      <c r="A6" s="1317"/>
      <c r="B6" s="131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4" t="s">
        <v>11</v>
      </c>
      <c r="D83" s="131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9"/>
      <c r="B1" s="1309"/>
      <c r="C1" s="1309"/>
      <c r="D1" s="1309"/>
      <c r="E1" s="1309"/>
      <c r="F1" s="1309"/>
      <c r="G1" s="13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366" t="s">
        <v>98</v>
      </c>
      <c r="C4" s="17"/>
      <c r="E4" s="239"/>
      <c r="F4" s="226"/>
    </row>
    <row r="5" spans="1:10" ht="15" customHeight="1" x14ac:dyDescent="0.25">
      <c r="A5" s="1369"/>
      <c r="B5" s="1367"/>
      <c r="C5" s="346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370"/>
      <c r="B6" s="1368"/>
      <c r="C6" s="347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7">
        <f>F5-C8</f>
        <v>0</v>
      </c>
      <c r="C8" s="15"/>
      <c r="D8" s="168"/>
      <c r="E8" s="368"/>
      <c r="F8" s="68">
        <f t="shared" ref="F8:F94" si="0">D8</f>
        <v>0</v>
      </c>
      <c r="G8" s="69"/>
      <c r="H8" s="70"/>
      <c r="I8" s="885">
        <f>E5+E4-F8+E6</f>
        <v>0</v>
      </c>
      <c r="J8" s="209">
        <f>F4+F5+F6-C8</f>
        <v>0</v>
      </c>
    </row>
    <row r="9" spans="1:10" ht="15.75" x14ac:dyDescent="0.25">
      <c r="A9" s="185"/>
      <c r="B9" s="637">
        <f>B8-C9</f>
        <v>0</v>
      </c>
      <c r="C9" s="15"/>
      <c r="D9" s="168"/>
      <c r="E9" s="368"/>
      <c r="F9" s="68">
        <f t="shared" si="0"/>
        <v>0</v>
      </c>
      <c r="G9" s="69"/>
      <c r="H9" s="70"/>
      <c r="I9" s="885">
        <f>I8-F9</f>
        <v>0</v>
      </c>
      <c r="J9" s="209">
        <f>J8-C9</f>
        <v>0</v>
      </c>
    </row>
    <row r="10" spans="1:10" ht="15.75" x14ac:dyDescent="0.25">
      <c r="A10" s="174"/>
      <c r="B10" s="637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8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7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85">
        <f t="shared" si="2"/>
        <v>0</v>
      </c>
      <c r="J11" s="209">
        <f t="shared" si="3"/>
        <v>0</v>
      </c>
    </row>
    <row r="12" spans="1:10" ht="15.75" x14ac:dyDescent="0.25">
      <c r="A12" s="72"/>
      <c r="B12" s="637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85">
        <f t="shared" si="2"/>
        <v>0</v>
      </c>
      <c r="J12" s="209">
        <f t="shared" si="3"/>
        <v>0</v>
      </c>
    </row>
    <row r="13" spans="1:10" ht="15.75" x14ac:dyDescent="0.25">
      <c r="A13" s="72"/>
      <c r="B13" s="637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85">
        <f t="shared" si="2"/>
        <v>0</v>
      </c>
      <c r="J13" s="209">
        <f t="shared" si="3"/>
        <v>0</v>
      </c>
    </row>
    <row r="14" spans="1:10" ht="15.75" x14ac:dyDescent="0.25">
      <c r="B14" s="637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85">
        <f t="shared" si="2"/>
        <v>0</v>
      </c>
      <c r="J14" s="209">
        <f t="shared" si="3"/>
        <v>0</v>
      </c>
    </row>
    <row r="15" spans="1:10" ht="15.75" x14ac:dyDescent="0.25">
      <c r="B15" s="637">
        <f t="shared" si="1"/>
        <v>0</v>
      </c>
      <c r="C15" s="15"/>
      <c r="D15" s="168"/>
      <c r="E15" s="886"/>
      <c r="F15" s="68">
        <f t="shared" si="0"/>
        <v>0</v>
      </c>
      <c r="G15" s="69"/>
      <c r="H15" s="70"/>
      <c r="I15" s="885">
        <f t="shared" si="2"/>
        <v>0</v>
      </c>
      <c r="J15" s="209">
        <f t="shared" si="3"/>
        <v>0</v>
      </c>
    </row>
    <row r="16" spans="1:10" ht="15.75" x14ac:dyDescent="0.25">
      <c r="A16" s="80"/>
      <c r="B16" s="637">
        <f t="shared" si="1"/>
        <v>0</v>
      </c>
      <c r="C16" s="15"/>
      <c r="D16" s="168"/>
      <c r="E16" s="886"/>
      <c r="F16" s="68">
        <f t="shared" si="0"/>
        <v>0</v>
      </c>
      <c r="G16" s="69"/>
      <c r="H16" s="70"/>
      <c r="I16" s="885">
        <f t="shared" si="2"/>
        <v>0</v>
      </c>
      <c r="J16" s="209">
        <f t="shared" si="3"/>
        <v>0</v>
      </c>
    </row>
    <row r="17" spans="1:10" ht="15.75" x14ac:dyDescent="0.25">
      <c r="A17" s="82"/>
      <c r="B17" s="637">
        <f t="shared" si="1"/>
        <v>0</v>
      </c>
      <c r="C17" s="15"/>
      <c r="D17" s="168"/>
      <c r="E17" s="886"/>
      <c r="F17" s="68">
        <f t="shared" si="0"/>
        <v>0</v>
      </c>
      <c r="G17" s="69"/>
      <c r="H17" s="70"/>
      <c r="I17" s="885">
        <f t="shared" si="2"/>
        <v>0</v>
      </c>
      <c r="J17" s="209">
        <f t="shared" si="3"/>
        <v>0</v>
      </c>
    </row>
    <row r="18" spans="1:10" ht="15.75" x14ac:dyDescent="0.25">
      <c r="A18" s="2"/>
      <c r="B18" s="637">
        <f t="shared" si="1"/>
        <v>0</v>
      </c>
      <c r="C18" s="15"/>
      <c r="D18" s="168"/>
      <c r="E18" s="886"/>
      <c r="F18" s="68">
        <f t="shared" si="0"/>
        <v>0</v>
      </c>
      <c r="G18" s="69"/>
      <c r="H18" s="70"/>
      <c r="I18" s="885">
        <f t="shared" si="2"/>
        <v>0</v>
      </c>
      <c r="J18" s="209">
        <f t="shared" si="3"/>
        <v>0</v>
      </c>
    </row>
    <row r="19" spans="1:10" ht="15.75" x14ac:dyDescent="0.25">
      <c r="A19" s="2"/>
      <c r="B19" s="637">
        <f t="shared" si="1"/>
        <v>0</v>
      </c>
      <c r="C19" s="15"/>
      <c r="D19" s="168"/>
      <c r="E19" s="886"/>
      <c r="F19" s="68">
        <f t="shared" si="0"/>
        <v>0</v>
      </c>
      <c r="G19" s="69"/>
      <c r="H19" s="70"/>
      <c r="I19" s="885">
        <f t="shared" si="2"/>
        <v>0</v>
      </c>
      <c r="J19" s="209">
        <f t="shared" si="3"/>
        <v>0</v>
      </c>
    </row>
    <row r="20" spans="1:10" ht="15.75" x14ac:dyDescent="0.25">
      <c r="A20" s="2"/>
      <c r="B20" s="637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85">
        <f>I19-F20</f>
        <v>0</v>
      </c>
      <c r="J20" s="209">
        <f t="shared" si="3"/>
        <v>0</v>
      </c>
    </row>
    <row r="21" spans="1:10" ht="15.75" x14ac:dyDescent="0.25">
      <c r="A21" s="2"/>
      <c r="B21" s="637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8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7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85">
        <f t="shared" si="4"/>
        <v>0</v>
      </c>
      <c r="J22" s="209">
        <f t="shared" si="3"/>
        <v>0</v>
      </c>
    </row>
    <row r="23" spans="1:10" ht="15.75" x14ac:dyDescent="0.25">
      <c r="A23" s="2"/>
      <c r="B23" s="637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85">
        <f t="shared" si="4"/>
        <v>0</v>
      </c>
      <c r="J23" s="209">
        <f t="shared" si="3"/>
        <v>0</v>
      </c>
    </row>
    <row r="24" spans="1:10" ht="15.75" x14ac:dyDescent="0.25">
      <c r="A24" s="2"/>
      <c r="B24" s="637">
        <f t="shared" si="1"/>
        <v>0</v>
      </c>
      <c r="C24" s="15"/>
      <c r="D24" s="168"/>
      <c r="E24" s="368"/>
      <c r="F24" s="68">
        <f t="shared" si="0"/>
        <v>0</v>
      </c>
      <c r="G24" s="69"/>
      <c r="H24" s="70"/>
      <c r="I24" s="885">
        <f t="shared" si="4"/>
        <v>0</v>
      </c>
      <c r="J24" s="209">
        <f t="shared" si="3"/>
        <v>0</v>
      </c>
    </row>
    <row r="25" spans="1:10" ht="15.75" x14ac:dyDescent="0.25">
      <c r="A25" s="2"/>
      <c r="B25" s="637">
        <f t="shared" si="1"/>
        <v>0</v>
      </c>
      <c r="C25" s="15"/>
      <c r="D25" s="168"/>
      <c r="E25" s="368"/>
      <c r="F25" s="68">
        <f t="shared" si="0"/>
        <v>0</v>
      </c>
      <c r="G25" s="69"/>
      <c r="H25" s="70"/>
      <c r="I25" s="885">
        <f t="shared" si="4"/>
        <v>0</v>
      </c>
      <c r="J25" s="209">
        <f t="shared" si="3"/>
        <v>0</v>
      </c>
    </row>
    <row r="26" spans="1:10" ht="15.75" x14ac:dyDescent="0.25">
      <c r="A26" s="2"/>
      <c r="B26" s="637">
        <f t="shared" si="1"/>
        <v>0</v>
      </c>
      <c r="C26" s="15"/>
      <c r="D26" s="168"/>
      <c r="E26" s="368"/>
      <c r="F26" s="68">
        <f t="shared" si="0"/>
        <v>0</v>
      </c>
      <c r="G26" s="69"/>
      <c r="H26" s="70"/>
      <c r="I26" s="885">
        <f t="shared" si="4"/>
        <v>0</v>
      </c>
      <c r="J26" s="209">
        <f t="shared" si="3"/>
        <v>0</v>
      </c>
    </row>
    <row r="27" spans="1:10" ht="15.75" x14ac:dyDescent="0.25">
      <c r="A27" s="169"/>
      <c r="B27" s="637">
        <f t="shared" si="1"/>
        <v>0</v>
      </c>
      <c r="C27" s="15"/>
      <c r="D27" s="168"/>
      <c r="E27" s="368"/>
      <c r="F27" s="68">
        <f t="shared" si="0"/>
        <v>0</v>
      </c>
      <c r="G27" s="69"/>
      <c r="H27" s="70"/>
      <c r="I27" s="885">
        <f t="shared" si="4"/>
        <v>0</v>
      </c>
      <c r="J27" s="209">
        <f t="shared" si="3"/>
        <v>0</v>
      </c>
    </row>
    <row r="28" spans="1:10" ht="15.75" x14ac:dyDescent="0.25">
      <c r="A28" s="169"/>
      <c r="B28" s="637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85">
        <f t="shared" si="4"/>
        <v>0</v>
      </c>
      <c r="J28" s="209">
        <f t="shared" si="3"/>
        <v>0</v>
      </c>
    </row>
    <row r="29" spans="1:10" ht="15.75" x14ac:dyDescent="0.25">
      <c r="A29" s="169"/>
      <c r="B29" s="637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85">
        <f t="shared" si="4"/>
        <v>0</v>
      </c>
      <c r="J29" s="209">
        <f t="shared" si="3"/>
        <v>0</v>
      </c>
    </row>
    <row r="30" spans="1:10" ht="15.75" x14ac:dyDescent="0.25">
      <c r="A30" s="169"/>
      <c r="B30" s="637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85">
        <f t="shared" si="4"/>
        <v>0</v>
      </c>
      <c r="J30" s="209">
        <f t="shared" si="3"/>
        <v>0</v>
      </c>
    </row>
    <row r="31" spans="1:10" ht="15.75" x14ac:dyDescent="0.25">
      <c r="A31" s="169"/>
      <c r="B31" s="637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85">
        <f t="shared" si="4"/>
        <v>0</v>
      </c>
      <c r="J31" s="209">
        <f t="shared" si="3"/>
        <v>0</v>
      </c>
    </row>
    <row r="32" spans="1:10" ht="15.75" x14ac:dyDescent="0.25">
      <c r="A32" s="2"/>
      <c r="B32" s="637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85">
        <f t="shared" si="4"/>
        <v>0</v>
      </c>
      <c r="J32" s="209">
        <f t="shared" si="3"/>
        <v>0</v>
      </c>
    </row>
    <row r="33" spans="1:10" ht="15.75" x14ac:dyDescent="0.25">
      <c r="A33" s="2"/>
      <c r="B33" s="637">
        <f t="shared" si="1"/>
        <v>0</v>
      </c>
      <c r="C33" s="15"/>
      <c r="D33" s="168"/>
      <c r="E33" s="886"/>
      <c r="F33" s="68">
        <f t="shared" si="0"/>
        <v>0</v>
      </c>
      <c r="G33" s="69"/>
      <c r="H33" s="70"/>
      <c r="I33" s="885">
        <f t="shared" si="4"/>
        <v>0</v>
      </c>
      <c r="J33" s="209">
        <f t="shared" si="3"/>
        <v>0</v>
      </c>
    </row>
    <row r="34" spans="1:10" ht="15.75" x14ac:dyDescent="0.25">
      <c r="A34" s="2"/>
      <c r="B34" s="637">
        <f t="shared" si="1"/>
        <v>0</v>
      </c>
      <c r="C34" s="15"/>
      <c r="D34" s="168"/>
      <c r="E34" s="886"/>
      <c r="F34" s="68">
        <f t="shared" si="0"/>
        <v>0</v>
      </c>
      <c r="G34" s="69"/>
      <c r="H34" s="70"/>
      <c r="I34" s="885">
        <f t="shared" si="4"/>
        <v>0</v>
      </c>
      <c r="J34" s="209">
        <f t="shared" si="3"/>
        <v>0</v>
      </c>
    </row>
    <row r="35" spans="1:10" ht="15.75" x14ac:dyDescent="0.25">
      <c r="A35" s="2"/>
      <c r="B35" s="637">
        <f t="shared" si="1"/>
        <v>0</v>
      </c>
      <c r="C35" s="15"/>
      <c r="D35" s="168"/>
      <c r="E35" s="886"/>
      <c r="F35" s="68">
        <f t="shared" si="0"/>
        <v>0</v>
      </c>
      <c r="G35" s="69"/>
      <c r="H35" s="70"/>
      <c r="I35" s="885">
        <f t="shared" si="4"/>
        <v>0</v>
      </c>
      <c r="J35" s="209">
        <f t="shared" si="3"/>
        <v>0</v>
      </c>
    </row>
    <row r="36" spans="1:10" ht="15.75" x14ac:dyDescent="0.25">
      <c r="A36" s="2"/>
      <c r="B36" s="637">
        <f t="shared" si="1"/>
        <v>0</v>
      </c>
      <c r="C36" s="15"/>
      <c r="D36" s="168"/>
      <c r="E36" s="886"/>
      <c r="F36" s="68">
        <f t="shared" si="0"/>
        <v>0</v>
      </c>
      <c r="G36" s="69"/>
      <c r="H36" s="70"/>
      <c r="I36" s="885">
        <f t="shared" si="4"/>
        <v>0</v>
      </c>
      <c r="J36" s="209">
        <f t="shared" si="3"/>
        <v>0</v>
      </c>
    </row>
    <row r="37" spans="1:10" ht="15.75" x14ac:dyDescent="0.25">
      <c r="A37" s="2"/>
      <c r="B37" s="637">
        <f t="shared" si="1"/>
        <v>0</v>
      </c>
      <c r="C37" s="15"/>
      <c r="D37" s="168"/>
      <c r="E37" s="886"/>
      <c r="F37" s="68">
        <f t="shared" si="0"/>
        <v>0</v>
      </c>
      <c r="G37" s="69"/>
      <c r="H37" s="70"/>
      <c r="I37" s="885">
        <f t="shared" si="4"/>
        <v>0</v>
      </c>
      <c r="J37" s="209">
        <f t="shared" si="3"/>
        <v>0</v>
      </c>
    </row>
    <row r="38" spans="1:10" ht="15.75" x14ac:dyDescent="0.25">
      <c r="A38" s="2"/>
      <c r="B38" s="637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85">
        <f t="shared" si="4"/>
        <v>0</v>
      </c>
      <c r="J38" s="209">
        <f t="shared" si="3"/>
        <v>0</v>
      </c>
    </row>
    <row r="39" spans="1:10" ht="15.75" x14ac:dyDescent="0.25">
      <c r="A39" s="2"/>
      <c r="B39" s="637">
        <f t="shared" si="1"/>
        <v>0</v>
      </c>
      <c r="C39" s="15"/>
      <c r="D39" s="168"/>
      <c r="E39" s="886"/>
      <c r="F39" s="68">
        <f t="shared" si="0"/>
        <v>0</v>
      </c>
      <c r="G39" s="69"/>
      <c r="H39" s="70"/>
      <c r="I39" s="885">
        <f t="shared" si="4"/>
        <v>0</v>
      </c>
      <c r="J39" s="209">
        <f t="shared" si="3"/>
        <v>0</v>
      </c>
    </row>
    <row r="40" spans="1:10" ht="15.75" x14ac:dyDescent="0.25">
      <c r="A40" s="2"/>
      <c r="B40" s="637">
        <f t="shared" si="1"/>
        <v>0</v>
      </c>
      <c r="C40" s="15"/>
      <c r="D40" s="168"/>
      <c r="E40" s="886"/>
      <c r="F40" s="68">
        <f t="shared" si="0"/>
        <v>0</v>
      </c>
      <c r="G40" s="69"/>
      <c r="H40" s="70"/>
      <c r="I40" s="885">
        <f t="shared" si="4"/>
        <v>0</v>
      </c>
      <c r="J40" s="209">
        <f t="shared" si="3"/>
        <v>0</v>
      </c>
    </row>
    <row r="41" spans="1:10" ht="15.75" x14ac:dyDescent="0.25">
      <c r="A41" s="2"/>
      <c r="B41" s="637">
        <f t="shared" si="1"/>
        <v>0</v>
      </c>
      <c r="C41" s="15"/>
      <c r="D41" s="168"/>
      <c r="E41" s="886"/>
      <c r="F41" s="68">
        <f t="shared" si="0"/>
        <v>0</v>
      </c>
      <c r="G41" s="69"/>
      <c r="H41" s="70"/>
      <c r="I41" s="885">
        <f t="shared" si="4"/>
        <v>0</v>
      </c>
      <c r="J41" s="209">
        <f t="shared" si="3"/>
        <v>0</v>
      </c>
    </row>
    <row r="42" spans="1:10" ht="15.75" x14ac:dyDescent="0.25">
      <c r="A42" s="2"/>
      <c r="B42" s="637">
        <f t="shared" si="1"/>
        <v>0</v>
      </c>
      <c r="C42" s="15"/>
      <c r="D42" s="168"/>
      <c r="E42" s="886"/>
      <c r="F42" s="68">
        <f t="shared" si="0"/>
        <v>0</v>
      </c>
      <c r="G42" s="69"/>
      <c r="H42" s="70"/>
      <c r="I42" s="885">
        <f t="shared" si="4"/>
        <v>0</v>
      </c>
      <c r="J42" s="209">
        <f t="shared" si="3"/>
        <v>0</v>
      </c>
    </row>
    <row r="43" spans="1:10" ht="15.75" x14ac:dyDescent="0.25">
      <c r="A43" s="2"/>
      <c r="B43" s="637">
        <f t="shared" si="1"/>
        <v>0</v>
      </c>
      <c r="C43" s="15"/>
      <c r="D43" s="168"/>
      <c r="E43" s="886"/>
      <c r="F43" s="68">
        <f t="shared" si="0"/>
        <v>0</v>
      </c>
      <c r="G43" s="69"/>
      <c r="H43" s="70"/>
      <c r="I43" s="885">
        <f t="shared" si="4"/>
        <v>0</v>
      </c>
      <c r="J43" s="209">
        <f t="shared" si="3"/>
        <v>0</v>
      </c>
    </row>
    <row r="44" spans="1:10" ht="15.75" x14ac:dyDescent="0.25">
      <c r="A44" s="2"/>
      <c r="B44" s="637">
        <f t="shared" si="1"/>
        <v>0</v>
      </c>
      <c r="C44" s="15"/>
      <c r="D44" s="168"/>
      <c r="E44" s="886"/>
      <c r="F44" s="68">
        <f t="shared" si="0"/>
        <v>0</v>
      </c>
      <c r="G44" s="69"/>
      <c r="H44" s="70"/>
      <c r="I44" s="885">
        <f t="shared" si="4"/>
        <v>0</v>
      </c>
      <c r="J44" s="209">
        <f t="shared" si="3"/>
        <v>0</v>
      </c>
    </row>
    <row r="45" spans="1:10" ht="15.75" x14ac:dyDescent="0.25">
      <c r="A45" s="2"/>
      <c r="B45" s="637">
        <f t="shared" si="1"/>
        <v>0</v>
      </c>
      <c r="C45" s="15"/>
      <c r="D45" s="168"/>
      <c r="E45" s="886"/>
      <c r="F45" s="68">
        <f t="shared" si="0"/>
        <v>0</v>
      </c>
      <c r="G45" s="69"/>
      <c r="H45" s="70"/>
      <c r="I45" s="885">
        <f t="shared" si="4"/>
        <v>0</v>
      </c>
      <c r="J45" s="209">
        <f t="shared" si="3"/>
        <v>0</v>
      </c>
    </row>
    <row r="46" spans="1:10" ht="15.75" x14ac:dyDescent="0.25">
      <c r="A46" s="2"/>
      <c r="B46" s="637">
        <f t="shared" si="1"/>
        <v>0</v>
      </c>
      <c r="C46" s="15"/>
      <c r="D46" s="168"/>
      <c r="E46" s="886"/>
      <c r="F46" s="68">
        <f t="shared" si="0"/>
        <v>0</v>
      </c>
      <c r="G46" s="69"/>
      <c r="H46" s="70"/>
      <c r="I46" s="885">
        <f t="shared" si="4"/>
        <v>0</v>
      </c>
      <c r="J46" s="209">
        <f t="shared" si="3"/>
        <v>0</v>
      </c>
    </row>
    <row r="47" spans="1:10" ht="15.75" x14ac:dyDescent="0.25">
      <c r="A47" s="2"/>
      <c r="B47" s="637">
        <f t="shared" si="1"/>
        <v>0</v>
      </c>
      <c r="C47" s="15"/>
      <c r="D47" s="168"/>
      <c r="E47" s="886"/>
      <c r="F47" s="68">
        <f t="shared" si="0"/>
        <v>0</v>
      </c>
      <c r="G47" s="69"/>
      <c r="H47" s="70"/>
      <c r="I47" s="885">
        <f t="shared" si="4"/>
        <v>0</v>
      </c>
      <c r="J47" s="209">
        <f t="shared" si="3"/>
        <v>0</v>
      </c>
    </row>
    <row r="48" spans="1:10" ht="15.75" x14ac:dyDescent="0.25">
      <c r="A48" s="2"/>
      <c r="B48" s="637">
        <f t="shared" si="1"/>
        <v>0</v>
      </c>
      <c r="C48" s="15"/>
      <c r="D48" s="168"/>
      <c r="E48" s="886"/>
      <c r="F48" s="68">
        <f t="shared" si="0"/>
        <v>0</v>
      </c>
      <c r="G48" s="69"/>
      <c r="H48" s="70"/>
      <c r="I48" s="885">
        <f t="shared" si="4"/>
        <v>0</v>
      </c>
      <c r="J48" s="209">
        <f t="shared" si="3"/>
        <v>0</v>
      </c>
    </row>
    <row r="49" spans="1:10" ht="15.75" x14ac:dyDescent="0.25">
      <c r="A49" s="2"/>
      <c r="B49" s="637">
        <f t="shared" si="1"/>
        <v>0</v>
      </c>
      <c r="C49" s="15"/>
      <c r="D49" s="168"/>
      <c r="E49" s="886"/>
      <c r="F49" s="68">
        <f t="shared" si="0"/>
        <v>0</v>
      </c>
      <c r="G49" s="69"/>
      <c r="H49" s="70"/>
      <c r="I49" s="885">
        <f t="shared" si="4"/>
        <v>0</v>
      </c>
      <c r="J49" s="209">
        <f t="shared" si="3"/>
        <v>0</v>
      </c>
    </row>
    <row r="50" spans="1:10" ht="15.75" x14ac:dyDescent="0.25">
      <c r="A50" s="2"/>
      <c r="B50" s="637">
        <f t="shared" si="1"/>
        <v>0</v>
      </c>
      <c r="C50" s="15"/>
      <c r="D50" s="168"/>
      <c r="E50" s="886"/>
      <c r="F50" s="68">
        <f t="shared" si="0"/>
        <v>0</v>
      </c>
      <c r="G50" s="69"/>
      <c r="H50" s="70"/>
      <c r="I50" s="885">
        <f t="shared" si="4"/>
        <v>0</v>
      </c>
      <c r="J50" s="209">
        <f t="shared" si="3"/>
        <v>0</v>
      </c>
    </row>
    <row r="51" spans="1:10" ht="15.75" x14ac:dyDescent="0.25">
      <c r="A51" s="2"/>
      <c r="B51" s="637">
        <f t="shared" si="1"/>
        <v>0</v>
      </c>
      <c r="C51" s="15"/>
      <c r="D51" s="168"/>
      <c r="E51" s="886"/>
      <c r="F51" s="68">
        <f t="shared" si="0"/>
        <v>0</v>
      </c>
      <c r="G51" s="69"/>
      <c r="H51" s="70"/>
      <c r="I51" s="88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7">
        <f t="shared" si="1"/>
        <v>0</v>
      </c>
      <c r="C52" s="15"/>
      <c r="D52" s="168"/>
      <c r="E52" s="886"/>
      <c r="F52" s="68">
        <f t="shared" si="0"/>
        <v>0</v>
      </c>
      <c r="G52" s="69"/>
      <c r="H52" s="70"/>
      <c r="I52" s="885">
        <f t="shared" si="5"/>
        <v>0</v>
      </c>
      <c r="J52" s="209">
        <f t="shared" si="6"/>
        <v>0</v>
      </c>
    </row>
    <row r="53" spans="1:10" ht="15.75" x14ac:dyDescent="0.25">
      <c r="A53" s="2"/>
      <c r="B53" s="637">
        <f t="shared" si="1"/>
        <v>0</v>
      </c>
      <c r="C53" s="15"/>
      <c r="D53" s="168"/>
      <c r="E53" s="886"/>
      <c r="F53" s="68">
        <f t="shared" si="0"/>
        <v>0</v>
      </c>
      <c r="G53" s="69"/>
      <c r="H53" s="70"/>
      <c r="I53" s="885">
        <f t="shared" si="5"/>
        <v>0</v>
      </c>
      <c r="J53" s="209">
        <f t="shared" si="6"/>
        <v>0</v>
      </c>
    </row>
    <row r="54" spans="1:10" ht="15.75" x14ac:dyDescent="0.25">
      <c r="A54" s="2"/>
      <c r="B54" s="637">
        <f t="shared" si="1"/>
        <v>0</v>
      </c>
      <c r="C54" s="15"/>
      <c r="D54" s="168"/>
      <c r="E54" s="886"/>
      <c r="F54" s="68">
        <f t="shared" si="0"/>
        <v>0</v>
      </c>
      <c r="G54" s="69"/>
      <c r="H54" s="70"/>
      <c r="I54" s="885">
        <f t="shared" si="5"/>
        <v>0</v>
      </c>
      <c r="J54" s="209">
        <f t="shared" si="6"/>
        <v>0</v>
      </c>
    </row>
    <row r="55" spans="1:10" ht="15.75" x14ac:dyDescent="0.25">
      <c r="A55" s="2"/>
      <c r="B55" s="637">
        <f t="shared" si="1"/>
        <v>0</v>
      </c>
      <c r="C55" s="15"/>
      <c r="D55" s="168"/>
      <c r="E55" s="886"/>
      <c r="F55" s="68">
        <f t="shared" si="0"/>
        <v>0</v>
      </c>
      <c r="G55" s="69"/>
      <c r="H55" s="70"/>
      <c r="I55" s="885">
        <f t="shared" si="5"/>
        <v>0</v>
      </c>
      <c r="J55" s="209">
        <f t="shared" si="6"/>
        <v>0</v>
      </c>
    </row>
    <row r="56" spans="1:10" ht="15.75" x14ac:dyDescent="0.25">
      <c r="A56" s="2"/>
      <c r="B56" s="637">
        <f t="shared" si="1"/>
        <v>0</v>
      </c>
      <c r="C56" s="15"/>
      <c r="D56" s="168"/>
      <c r="E56" s="886"/>
      <c r="F56" s="68">
        <f t="shared" si="0"/>
        <v>0</v>
      </c>
      <c r="G56" s="69"/>
      <c r="H56" s="70"/>
      <c r="I56" s="885">
        <f t="shared" si="5"/>
        <v>0</v>
      </c>
      <c r="J56" s="209">
        <f t="shared" si="6"/>
        <v>0</v>
      </c>
    </row>
    <row r="57" spans="1:10" ht="15.75" x14ac:dyDescent="0.25">
      <c r="A57" s="2"/>
      <c r="B57" s="637">
        <f t="shared" si="1"/>
        <v>0</v>
      </c>
      <c r="C57" s="15"/>
      <c r="D57" s="168"/>
      <c r="E57" s="886"/>
      <c r="F57" s="68">
        <f t="shared" si="0"/>
        <v>0</v>
      </c>
      <c r="G57" s="69"/>
      <c r="H57" s="70"/>
      <c r="I57" s="885">
        <f t="shared" si="5"/>
        <v>0</v>
      </c>
      <c r="J57" s="209">
        <f t="shared" si="6"/>
        <v>0</v>
      </c>
    </row>
    <row r="58" spans="1:10" ht="15.75" x14ac:dyDescent="0.25">
      <c r="A58" s="2"/>
      <c r="B58" s="637">
        <f t="shared" si="1"/>
        <v>0</v>
      </c>
      <c r="C58" s="15"/>
      <c r="D58" s="168"/>
      <c r="E58" s="886"/>
      <c r="F58" s="68">
        <f t="shared" si="0"/>
        <v>0</v>
      </c>
      <c r="G58" s="69"/>
      <c r="H58" s="70"/>
      <c r="I58" s="885">
        <f t="shared" si="5"/>
        <v>0</v>
      </c>
      <c r="J58" s="209">
        <f t="shared" si="6"/>
        <v>0</v>
      </c>
    </row>
    <row r="59" spans="1:10" ht="15.75" x14ac:dyDescent="0.25">
      <c r="A59" s="2"/>
      <c r="B59" s="637">
        <f t="shared" si="1"/>
        <v>0</v>
      </c>
      <c r="C59" s="15"/>
      <c r="D59" s="168"/>
      <c r="E59" s="886"/>
      <c r="F59" s="68">
        <f t="shared" si="0"/>
        <v>0</v>
      </c>
      <c r="G59" s="69"/>
      <c r="H59" s="70"/>
      <c r="I59" s="885">
        <f t="shared" si="5"/>
        <v>0</v>
      </c>
      <c r="J59" s="209">
        <f t="shared" si="6"/>
        <v>0</v>
      </c>
    </row>
    <row r="60" spans="1:10" ht="15.75" x14ac:dyDescent="0.25">
      <c r="A60" s="2"/>
      <c r="B60" s="637">
        <f t="shared" si="1"/>
        <v>0</v>
      </c>
      <c r="C60" s="15"/>
      <c r="D60" s="168"/>
      <c r="E60" s="886"/>
      <c r="F60" s="68">
        <f t="shared" si="0"/>
        <v>0</v>
      </c>
      <c r="G60" s="69"/>
      <c r="H60" s="70"/>
      <c r="I60" s="885">
        <f t="shared" si="5"/>
        <v>0</v>
      </c>
      <c r="J60" s="209">
        <f t="shared" si="6"/>
        <v>0</v>
      </c>
    </row>
    <row r="61" spans="1:10" ht="15.75" x14ac:dyDescent="0.25">
      <c r="A61" s="2"/>
      <c r="B61" s="637">
        <f t="shared" si="1"/>
        <v>0</v>
      </c>
      <c r="C61" s="15"/>
      <c r="D61" s="168"/>
      <c r="E61" s="886"/>
      <c r="F61" s="68">
        <f t="shared" si="0"/>
        <v>0</v>
      </c>
      <c r="G61" s="69"/>
      <c r="H61" s="70"/>
      <c r="I61" s="885">
        <f t="shared" si="5"/>
        <v>0</v>
      </c>
      <c r="J61" s="209">
        <f t="shared" si="6"/>
        <v>0</v>
      </c>
    </row>
    <row r="62" spans="1:10" ht="15.75" x14ac:dyDescent="0.25">
      <c r="A62" s="2"/>
      <c r="B62" s="637">
        <f t="shared" si="1"/>
        <v>0</v>
      </c>
      <c r="C62" s="15"/>
      <c r="D62" s="168"/>
      <c r="E62" s="886"/>
      <c r="F62" s="68">
        <f t="shared" si="0"/>
        <v>0</v>
      </c>
      <c r="G62" s="69"/>
      <c r="H62" s="70"/>
      <c r="I62" s="885">
        <f t="shared" si="5"/>
        <v>0</v>
      </c>
      <c r="J62" s="209">
        <f t="shared" si="6"/>
        <v>0</v>
      </c>
    </row>
    <row r="63" spans="1:10" ht="15.75" x14ac:dyDescent="0.25">
      <c r="A63" s="2"/>
      <c r="B63" s="637">
        <f t="shared" si="1"/>
        <v>0</v>
      </c>
      <c r="C63" s="15"/>
      <c r="D63" s="168"/>
      <c r="E63" s="886"/>
      <c r="F63" s="68">
        <f t="shared" si="0"/>
        <v>0</v>
      </c>
      <c r="G63" s="69"/>
      <c r="H63" s="70"/>
      <c r="I63" s="885">
        <f t="shared" si="5"/>
        <v>0</v>
      </c>
      <c r="J63" s="209">
        <f t="shared" si="6"/>
        <v>0</v>
      </c>
    </row>
    <row r="64" spans="1:10" ht="15.75" x14ac:dyDescent="0.25">
      <c r="A64" s="2"/>
      <c r="B64" s="637">
        <f t="shared" si="1"/>
        <v>0</v>
      </c>
      <c r="C64" s="15"/>
      <c r="D64" s="168"/>
      <c r="E64" s="886"/>
      <c r="F64" s="68">
        <f t="shared" si="0"/>
        <v>0</v>
      </c>
      <c r="G64" s="69"/>
      <c r="H64" s="70"/>
      <c r="I64" s="885">
        <f t="shared" si="5"/>
        <v>0</v>
      </c>
      <c r="J64" s="209">
        <f t="shared" si="6"/>
        <v>0</v>
      </c>
    </row>
    <row r="65" spans="1:10" ht="15.75" x14ac:dyDescent="0.25">
      <c r="A65" s="2"/>
      <c r="B65" s="637">
        <f t="shared" si="1"/>
        <v>0</v>
      </c>
      <c r="C65" s="15"/>
      <c r="D65" s="168"/>
      <c r="E65" s="886"/>
      <c r="F65" s="68">
        <f t="shared" si="0"/>
        <v>0</v>
      </c>
      <c r="G65" s="69"/>
      <c r="H65" s="70"/>
      <c r="I65" s="88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7">
        <f t="shared" si="1"/>
        <v>0</v>
      </c>
      <c r="C66" s="15"/>
      <c r="D66" s="168"/>
      <c r="E66" s="886"/>
      <c r="F66" s="68">
        <f t="shared" si="0"/>
        <v>0</v>
      </c>
      <c r="G66" s="69"/>
      <c r="H66" s="70"/>
      <c r="I66" s="885">
        <f t="shared" si="7"/>
        <v>0</v>
      </c>
      <c r="J66" s="209">
        <f t="shared" si="8"/>
        <v>0</v>
      </c>
    </row>
    <row r="67" spans="1:10" ht="15.75" x14ac:dyDescent="0.25">
      <c r="A67" s="2"/>
      <c r="B67" s="637">
        <f t="shared" si="1"/>
        <v>0</v>
      </c>
      <c r="C67" s="15"/>
      <c r="D67" s="168"/>
      <c r="E67" s="886"/>
      <c r="F67" s="68">
        <f t="shared" si="0"/>
        <v>0</v>
      </c>
      <c r="G67" s="69"/>
      <c r="H67" s="70"/>
      <c r="I67" s="885">
        <f t="shared" si="7"/>
        <v>0</v>
      </c>
      <c r="J67" s="209">
        <f t="shared" si="8"/>
        <v>0</v>
      </c>
    </row>
    <row r="68" spans="1:10" ht="15.75" x14ac:dyDescent="0.25">
      <c r="A68" s="2"/>
      <c r="B68" s="637">
        <f t="shared" si="1"/>
        <v>0</v>
      </c>
      <c r="C68" s="15"/>
      <c r="D68" s="168"/>
      <c r="E68" s="886"/>
      <c r="F68" s="68">
        <f t="shared" si="0"/>
        <v>0</v>
      </c>
      <c r="G68" s="69"/>
      <c r="H68" s="70"/>
      <c r="I68" s="885">
        <f t="shared" si="7"/>
        <v>0</v>
      </c>
      <c r="J68" s="209">
        <f t="shared" si="8"/>
        <v>0</v>
      </c>
    </row>
    <row r="69" spans="1:10" ht="15.75" x14ac:dyDescent="0.25">
      <c r="A69" s="2"/>
      <c r="B69" s="637">
        <f t="shared" si="1"/>
        <v>0</v>
      </c>
      <c r="C69" s="15"/>
      <c r="D69" s="168"/>
      <c r="E69" s="886"/>
      <c r="F69" s="68">
        <f t="shared" si="0"/>
        <v>0</v>
      </c>
      <c r="G69" s="69"/>
      <c r="H69" s="70"/>
      <c r="I69" s="885">
        <f t="shared" si="7"/>
        <v>0</v>
      </c>
      <c r="J69" s="209">
        <f t="shared" si="8"/>
        <v>0</v>
      </c>
    </row>
    <row r="70" spans="1:10" ht="15.75" x14ac:dyDescent="0.25">
      <c r="A70" s="2"/>
      <c r="B70" s="637">
        <f t="shared" si="1"/>
        <v>0</v>
      </c>
      <c r="C70" s="15"/>
      <c r="D70" s="168"/>
      <c r="E70" s="886"/>
      <c r="F70" s="68">
        <f t="shared" si="0"/>
        <v>0</v>
      </c>
      <c r="G70" s="69"/>
      <c r="H70" s="70"/>
      <c r="I70" s="885">
        <f t="shared" si="7"/>
        <v>0</v>
      </c>
      <c r="J70" s="209">
        <f t="shared" si="8"/>
        <v>0</v>
      </c>
    </row>
    <row r="71" spans="1:10" ht="15.75" x14ac:dyDescent="0.25">
      <c r="A71" s="2"/>
      <c r="B71" s="637">
        <f t="shared" si="1"/>
        <v>0</v>
      </c>
      <c r="C71" s="15"/>
      <c r="D71" s="168"/>
      <c r="E71" s="886"/>
      <c r="F71" s="68">
        <f t="shared" si="0"/>
        <v>0</v>
      </c>
      <c r="G71" s="69"/>
      <c r="H71" s="70"/>
      <c r="I71" s="885">
        <f t="shared" si="7"/>
        <v>0</v>
      </c>
      <c r="J71" s="209">
        <f t="shared" si="8"/>
        <v>0</v>
      </c>
    </row>
    <row r="72" spans="1:10" ht="15.75" x14ac:dyDescent="0.25">
      <c r="A72" s="2"/>
      <c r="B72" s="637">
        <f t="shared" si="1"/>
        <v>0</v>
      </c>
      <c r="C72" s="15"/>
      <c r="D72" s="168"/>
      <c r="E72" s="886"/>
      <c r="F72" s="68">
        <f t="shared" si="0"/>
        <v>0</v>
      </c>
      <c r="G72" s="69"/>
      <c r="H72" s="70"/>
      <c r="I72" s="885">
        <f t="shared" si="7"/>
        <v>0</v>
      </c>
      <c r="J72" s="209">
        <f t="shared" si="8"/>
        <v>0</v>
      </c>
    </row>
    <row r="73" spans="1:10" ht="15.75" x14ac:dyDescent="0.25">
      <c r="A73" s="2"/>
      <c r="B73" s="637">
        <f t="shared" si="1"/>
        <v>0</v>
      </c>
      <c r="C73" s="15"/>
      <c r="D73" s="168"/>
      <c r="E73" s="886"/>
      <c r="F73" s="68">
        <f t="shared" si="0"/>
        <v>0</v>
      </c>
      <c r="G73" s="69"/>
      <c r="H73" s="70"/>
      <c r="I73" s="885">
        <f t="shared" si="7"/>
        <v>0</v>
      </c>
      <c r="J73" s="209">
        <f t="shared" si="8"/>
        <v>0</v>
      </c>
    </row>
    <row r="74" spans="1:10" ht="15.75" x14ac:dyDescent="0.25">
      <c r="A74" s="2"/>
      <c r="B74" s="637">
        <f t="shared" ref="B74:B93" si="9">B73-C74</f>
        <v>0</v>
      </c>
      <c r="C74" s="15"/>
      <c r="D74" s="168"/>
      <c r="E74" s="886"/>
      <c r="F74" s="68">
        <f t="shared" si="0"/>
        <v>0</v>
      </c>
      <c r="G74" s="69"/>
      <c r="H74" s="70"/>
      <c r="I74" s="885">
        <f t="shared" si="7"/>
        <v>0</v>
      </c>
      <c r="J74" s="209">
        <f t="shared" si="8"/>
        <v>0</v>
      </c>
    </row>
    <row r="75" spans="1:10" ht="15.75" x14ac:dyDescent="0.25">
      <c r="A75" s="2"/>
      <c r="B75" s="637">
        <f t="shared" si="9"/>
        <v>0</v>
      </c>
      <c r="C75" s="15"/>
      <c r="D75" s="168"/>
      <c r="E75" s="886"/>
      <c r="F75" s="68">
        <f t="shared" si="0"/>
        <v>0</v>
      </c>
      <c r="G75" s="69"/>
      <c r="H75" s="70"/>
      <c r="I75" s="885">
        <f t="shared" si="7"/>
        <v>0</v>
      </c>
      <c r="J75" s="209">
        <f t="shared" si="8"/>
        <v>0</v>
      </c>
    </row>
    <row r="76" spans="1:10" ht="15.75" x14ac:dyDescent="0.25">
      <c r="A76" s="2"/>
      <c r="B76" s="637">
        <f t="shared" si="9"/>
        <v>0</v>
      </c>
      <c r="C76" s="15"/>
      <c r="D76" s="168"/>
      <c r="E76" s="886"/>
      <c r="F76" s="68">
        <f t="shared" si="0"/>
        <v>0</v>
      </c>
      <c r="G76" s="69"/>
      <c r="H76" s="70"/>
      <c r="I76" s="885">
        <f t="shared" si="7"/>
        <v>0</v>
      </c>
      <c r="J76" s="209">
        <f t="shared" si="8"/>
        <v>0</v>
      </c>
    </row>
    <row r="77" spans="1:10" ht="15.75" x14ac:dyDescent="0.25">
      <c r="A77" s="2"/>
      <c r="B77" s="637">
        <f t="shared" si="9"/>
        <v>0</v>
      </c>
      <c r="C77" s="15"/>
      <c r="D77" s="168"/>
      <c r="E77" s="886"/>
      <c r="F77" s="68">
        <f t="shared" si="0"/>
        <v>0</v>
      </c>
      <c r="G77" s="69"/>
      <c r="H77" s="70"/>
      <c r="I77" s="885">
        <f t="shared" si="7"/>
        <v>0</v>
      </c>
      <c r="J77" s="209">
        <f t="shared" si="8"/>
        <v>0</v>
      </c>
    </row>
    <row r="78" spans="1:10" ht="15.75" x14ac:dyDescent="0.25">
      <c r="A78" s="2"/>
      <c r="B78" s="637">
        <f t="shared" si="9"/>
        <v>0</v>
      </c>
      <c r="C78" s="15"/>
      <c r="D78" s="168"/>
      <c r="E78" s="886"/>
      <c r="F78" s="68">
        <f t="shared" si="0"/>
        <v>0</v>
      </c>
      <c r="G78" s="69"/>
      <c r="H78" s="70"/>
      <c r="I78" s="885">
        <f t="shared" si="7"/>
        <v>0</v>
      </c>
      <c r="J78" s="209">
        <f t="shared" si="8"/>
        <v>0</v>
      </c>
    </row>
    <row r="79" spans="1:10" ht="15.75" x14ac:dyDescent="0.25">
      <c r="A79" s="2"/>
      <c r="B79" s="637">
        <f t="shared" si="9"/>
        <v>0</v>
      </c>
      <c r="C79" s="15"/>
      <c r="D79" s="168"/>
      <c r="E79" s="886"/>
      <c r="F79" s="68">
        <f t="shared" si="0"/>
        <v>0</v>
      </c>
      <c r="G79" s="69"/>
      <c r="H79" s="70"/>
      <c r="I79" s="885">
        <f t="shared" si="7"/>
        <v>0</v>
      </c>
      <c r="J79" s="209">
        <f t="shared" si="8"/>
        <v>0</v>
      </c>
    </row>
    <row r="80" spans="1:10" ht="15.75" x14ac:dyDescent="0.25">
      <c r="A80" s="2"/>
      <c r="B80" s="637">
        <f t="shared" si="9"/>
        <v>0</v>
      </c>
      <c r="C80" s="15"/>
      <c r="D80" s="168"/>
      <c r="E80" s="886"/>
      <c r="F80" s="68">
        <f t="shared" si="0"/>
        <v>0</v>
      </c>
      <c r="G80" s="69"/>
      <c r="H80" s="70"/>
      <c r="I80" s="885">
        <f t="shared" si="7"/>
        <v>0</v>
      </c>
      <c r="J80" s="209">
        <f t="shared" si="8"/>
        <v>0</v>
      </c>
    </row>
    <row r="81" spans="1:10" ht="15.75" x14ac:dyDescent="0.25">
      <c r="A81" s="2"/>
      <c r="B81" s="637">
        <f t="shared" si="9"/>
        <v>0</v>
      </c>
      <c r="C81" s="15"/>
      <c r="D81" s="168"/>
      <c r="E81" s="886"/>
      <c r="F81" s="68">
        <f t="shared" si="0"/>
        <v>0</v>
      </c>
      <c r="G81" s="69"/>
      <c r="H81" s="70"/>
      <c r="I81" s="885">
        <f t="shared" si="7"/>
        <v>0</v>
      </c>
      <c r="J81" s="209">
        <f t="shared" si="8"/>
        <v>0</v>
      </c>
    </row>
    <row r="82" spans="1:10" ht="15.75" x14ac:dyDescent="0.25">
      <c r="A82" s="2"/>
      <c r="B82" s="637">
        <f t="shared" si="9"/>
        <v>0</v>
      </c>
      <c r="C82" s="15"/>
      <c r="D82" s="168"/>
      <c r="E82" s="886"/>
      <c r="F82" s="68">
        <f t="shared" si="0"/>
        <v>0</v>
      </c>
      <c r="G82" s="69"/>
      <c r="H82" s="70"/>
      <c r="I82" s="885">
        <f t="shared" si="7"/>
        <v>0</v>
      </c>
      <c r="J82" s="209">
        <f t="shared" si="8"/>
        <v>0</v>
      </c>
    </row>
    <row r="83" spans="1:10" ht="15.75" x14ac:dyDescent="0.25">
      <c r="A83" s="2"/>
      <c r="B83" s="637">
        <f t="shared" si="9"/>
        <v>0</v>
      </c>
      <c r="C83" s="15"/>
      <c r="D83" s="168"/>
      <c r="E83" s="886"/>
      <c r="F83" s="68">
        <f t="shared" si="0"/>
        <v>0</v>
      </c>
      <c r="G83" s="69"/>
      <c r="H83" s="70"/>
      <c r="I83" s="885">
        <f t="shared" si="7"/>
        <v>0</v>
      </c>
      <c r="J83" s="209">
        <f t="shared" si="8"/>
        <v>0</v>
      </c>
    </row>
    <row r="84" spans="1:10" ht="15.75" x14ac:dyDescent="0.25">
      <c r="A84" s="2"/>
      <c r="B84" s="637">
        <f t="shared" si="9"/>
        <v>0</v>
      </c>
      <c r="C84" s="15"/>
      <c r="D84" s="168"/>
      <c r="E84" s="886"/>
      <c r="F84" s="68">
        <f t="shared" si="0"/>
        <v>0</v>
      </c>
      <c r="G84" s="69"/>
      <c r="H84" s="70"/>
      <c r="I84" s="885">
        <f t="shared" si="7"/>
        <v>0</v>
      </c>
      <c r="J84" s="209">
        <f t="shared" si="8"/>
        <v>0</v>
      </c>
    </row>
    <row r="85" spans="1:10" ht="15.75" x14ac:dyDescent="0.25">
      <c r="A85" s="2"/>
      <c r="B85" s="637">
        <f t="shared" si="9"/>
        <v>0</v>
      </c>
      <c r="C85" s="15"/>
      <c r="D85" s="168"/>
      <c r="E85" s="886"/>
      <c r="F85" s="68">
        <f t="shared" si="0"/>
        <v>0</v>
      </c>
      <c r="G85" s="69"/>
      <c r="H85" s="70"/>
      <c r="I85" s="885">
        <f t="shared" si="7"/>
        <v>0</v>
      </c>
      <c r="J85" s="209">
        <f t="shared" si="8"/>
        <v>0</v>
      </c>
    </row>
    <row r="86" spans="1:10" ht="15.75" x14ac:dyDescent="0.25">
      <c r="A86" s="2"/>
      <c r="B86" s="637">
        <f t="shared" si="9"/>
        <v>0</v>
      </c>
      <c r="C86" s="15"/>
      <c r="D86" s="168"/>
      <c r="E86" s="886"/>
      <c r="F86" s="68">
        <f t="shared" si="0"/>
        <v>0</v>
      </c>
      <c r="G86" s="69"/>
      <c r="H86" s="70"/>
      <c r="I86" s="885">
        <f t="shared" si="7"/>
        <v>0</v>
      </c>
      <c r="J86" s="209">
        <f t="shared" si="8"/>
        <v>0</v>
      </c>
    </row>
    <row r="87" spans="1:10" ht="15.75" x14ac:dyDescent="0.25">
      <c r="A87" s="2"/>
      <c r="B87" s="637">
        <f t="shared" si="9"/>
        <v>0</v>
      </c>
      <c r="C87" s="15"/>
      <c r="D87" s="168"/>
      <c r="E87" s="886"/>
      <c r="F87" s="68">
        <f t="shared" si="0"/>
        <v>0</v>
      </c>
      <c r="G87" s="69"/>
      <c r="H87" s="70"/>
      <c r="I87" s="885">
        <f t="shared" si="7"/>
        <v>0</v>
      </c>
      <c r="J87" s="209">
        <f t="shared" si="8"/>
        <v>0</v>
      </c>
    </row>
    <row r="88" spans="1:10" ht="15.75" x14ac:dyDescent="0.25">
      <c r="A88" s="2"/>
      <c r="B88" s="637">
        <f t="shared" si="9"/>
        <v>0</v>
      </c>
      <c r="C88" s="15"/>
      <c r="D88" s="168"/>
      <c r="E88" s="886"/>
      <c r="F88" s="68">
        <f t="shared" si="0"/>
        <v>0</v>
      </c>
      <c r="G88" s="69"/>
      <c r="H88" s="70"/>
      <c r="I88" s="885">
        <f t="shared" si="7"/>
        <v>0</v>
      </c>
      <c r="J88" s="209">
        <f t="shared" si="8"/>
        <v>0</v>
      </c>
    </row>
    <row r="89" spans="1:10" ht="15.75" x14ac:dyDescent="0.25">
      <c r="A89" s="2"/>
      <c r="B89" s="637">
        <f t="shared" si="9"/>
        <v>0</v>
      </c>
      <c r="C89" s="15"/>
      <c r="D89" s="168"/>
      <c r="E89" s="886"/>
      <c r="F89" s="68">
        <f t="shared" si="0"/>
        <v>0</v>
      </c>
      <c r="G89" s="69"/>
      <c r="H89" s="70"/>
      <c r="I89" s="885">
        <f t="shared" si="7"/>
        <v>0</v>
      </c>
      <c r="J89" s="209">
        <f t="shared" si="8"/>
        <v>0</v>
      </c>
    </row>
    <row r="90" spans="1:10" ht="15.75" x14ac:dyDescent="0.25">
      <c r="A90" s="2"/>
      <c r="B90" s="637">
        <f t="shared" si="9"/>
        <v>0</v>
      </c>
      <c r="C90" s="15"/>
      <c r="D90" s="168"/>
      <c r="E90" s="886"/>
      <c r="F90" s="68">
        <f t="shared" si="0"/>
        <v>0</v>
      </c>
      <c r="G90" s="69"/>
      <c r="H90" s="70"/>
      <c r="I90" s="885">
        <f t="shared" si="7"/>
        <v>0</v>
      </c>
      <c r="J90" s="209">
        <f t="shared" si="8"/>
        <v>0</v>
      </c>
    </row>
    <row r="91" spans="1:10" ht="15.75" x14ac:dyDescent="0.25">
      <c r="A91" s="2"/>
      <c r="B91" s="637">
        <f t="shared" si="9"/>
        <v>0</v>
      </c>
      <c r="C91" s="15"/>
      <c r="D91" s="168"/>
      <c r="E91" s="886"/>
      <c r="F91" s="68">
        <f t="shared" si="0"/>
        <v>0</v>
      </c>
      <c r="G91" s="69"/>
      <c r="H91" s="70"/>
      <c r="I91" s="885">
        <f t="shared" si="7"/>
        <v>0</v>
      </c>
      <c r="J91" s="209">
        <f t="shared" si="8"/>
        <v>0</v>
      </c>
    </row>
    <row r="92" spans="1:10" ht="15.75" x14ac:dyDescent="0.25">
      <c r="A92" s="2"/>
      <c r="B92" s="637">
        <f t="shared" si="9"/>
        <v>0</v>
      </c>
      <c r="C92" s="15"/>
      <c r="D92" s="168"/>
      <c r="E92" s="886"/>
      <c r="F92" s="68">
        <f t="shared" si="0"/>
        <v>0</v>
      </c>
      <c r="G92" s="69"/>
      <c r="H92" s="70"/>
      <c r="I92" s="885">
        <f t="shared" si="7"/>
        <v>0</v>
      </c>
      <c r="J92" s="209">
        <f t="shared" si="8"/>
        <v>0</v>
      </c>
    </row>
    <row r="93" spans="1:10" ht="15.75" x14ac:dyDescent="0.25">
      <c r="A93" s="2"/>
      <c r="B93" s="637">
        <f t="shared" si="9"/>
        <v>0</v>
      </c>
      <c r="C93" s="15"/>
      <c r="D93" s="168"/>
      <c r="E93" s="886"/>
      <c r="F93" s="68">
        <f t="shared" si="0"/>
        <v>0</v>
      </c>
      <c r="G93" s="69"/>
      <c r="H93" s="70"/>
      <c r="I93" s="88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91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85">
        <f>I64-F94</f>
        <v>0</v>
      </c>
      <c r="J94" s="209">
        <f>J64-C94</f>
        <v>0</v>
      </c>
    </row>
    <row r="95" spans="1:10" ht="17.25" thickTop="1" thickBot="1" x14ac:dyDescent="0.3">
      <c r="B95" s="637"/>
      <c r="C95" s="89">
        <f>SUM(C8:C94)</f>
        <v>0</v>
      </c>
      <c r="D95" s="730"/>
      <c r="E95" s="38"/>
      <c r="F95" s="5">
        <f>SUM(F8:F94)</f>
        <v>0</v>
      </c>
    </row>
    <row r="96" spans="1:10" ht="16.5" thickBot="1" x14ac:dyDescent="0.3">
      <c r="A96" s="51"/>
      <c r="B96" s="637"/>
      <c r="D96" s="730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64" t="s">
        <v>11</v>
      </c>
      <c r="D98" s="136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17"/>
      <c r="B4" s="1360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317"/>
      <c r="B5" s="1361"/>
      <c r="C5" s="124"/>
      <c r="D5" s="218"/>
      <c r="E5" s="77"/>
      <c r="F5" s="61"/>
    </row>
    <row r="6" spans="1:9" ht="15" customHeight="1" x14ac:dyDescent="0.25">
      <c r="A6" s="1371"/>
      <c r="B6" s="136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371"/>
      <c r="B7" s="631"/>
      <c r="C7" s="124"/>
      <c r="D7" s="218"/>
      <c r="E7" s="77"/>
      <c r="F7" s="61"/>
    </row>
    <row r="8" spans="1:9" ht="16.5" thickBot="1" x14ac:dyDescent="0.3">
      <c r="A8" s="479"/>
      <c r="B8" s="63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5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5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14" t="s">
        <v>11</v>
      </c>
      <c r="D61" s="131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30" t="s">
        <v>387</v>
      </c>
      <c r="B1" s="1330"/>
      <c r="C1" s="1330"/>
      <c r="D1" s="1330"/>
      <c r="E1" s="1330"/>
      <c r="F1" s="1330"/>
      <c r="G1" s="1330"/>
      <c r="H1" s="1330"/>
      <c r="I1" s="1330"/>
      <c r="J1" s="11">
        <v>1</v>
      </c>
      <c r="M1" s="1312" t="s">
        <v>396</v>
      </c>
      <c r="N1" s="1312"/>
      <c r="O1" s="1312"/>
      <c r="P1" s="1312"/>
      <c r="Q1" s="1312"/>
      <c r="R1" s="1312"/>
      <c r="S1" s="1312"/>
      <c r="T1" s="1312"/>
      <c r="U1" s="131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316" t="s">
        <v>89</v>
      </c>
      <c r="B5" s="1372" t="s">
        <v>43</v>
      </c>
      <c r="C5" s="604">
        <v>41</v>
      </c>
      <c r="D5" s="145">
        <v>45194</v>
      </c>
      <c r="E5" s="102">
        <v>2002.14</v>
      </c>
      <c r="F5" s="72">
        <v>441</v>
      </c>
      <c r="G5" s="5">
        <f>F110</f>
        <v>1411.94</v>
      </c>
      <c r="H5" s="7">
        <f>E4+E5-G5+E6+E8</f>
        <v>608.36</v>
      </c>
      <c r="I5" s="182"/>
      <c r="J5" s="72"/>
      <c r="M5" s="1316" t="s">
        <v>89</v>
      </c>
      <c r="N5" s="1372" t="s">
        <v>43</v>
      </c>
      <c r="O5" s="604">
        <v>40</v>
      </c>
      <c r="P5" s="145">
        <v>45203</v>
      </c>
      <c r="Q5" s="102">
        <v>2002.14</v>
      </c>
      <c r="R5" s="72">
        <v>441</v>
      </c>
      <c r="S5" s="5">
        <f>R110</f>
        <v>0</v>
      </c>
      <c r="T5" s="7">
        <f>Q4+Q5-S5+Q6+Q8</f>
        <v>2002.14</v>
      </c>
      <c r="U5" s="182"/>
      <c r="V5" s="72"/>
    </row>
    <row r="6" spans="1:23" x14ac:dyDescent="0.25">
      <c r="A6" s="1316"/>
      <c r="B6" s="1372"/>
      <c r="C6" s="604"/>
      <c r="D6" s="218"/>
      <c r="E6" s="102">
        <v>18.16</v>
      </c>
      <c r="F6" s="72">
        <v>4</v>
      </c>
      <c r="I6" s="183"/>
      <c r="J6" s="72"/>
      <c r="M6" s="1316"/>
      <c r="N6" s="1372"/>
      <c r="O6" s="604"/>
      <c r="P6" s="218"/>
      <c r="Q6" s="102"/>
      <c r="R6" s="72"/>
      <c r="U6" s="183"/>
      <c r="V6" s="72"/>
    </row>
    <row r="7" spans="1:23" x14ac:dyDescent="0.25">
      <c r="A7" s="904"/>
      <c r="B7" s="906"/>
      <c r="C7" s="124"/>
      <c r="D7" s="218"/>
      <c r="E7" s="102"/>
      <c r="F7" s="72"/>
      <c r="I7" s="183"/>
      <c r="J7" s="72"/>
      <c r="M7" s="955"/>
      <c r="N7" s="956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04"/>
      <c r="D8" s="145"/>
      <c r="E8" s="102"/>
      <c r="F8" s="72"/>
      <c r="I8" s="183"/>
      <c r="J8" s="72"/>
      <c r="N8" s="12"/>
      <c r="O8" s="604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324</v>
      </c>
      <c r="H10" s="70">
        <v>50</v>
      </c>
      <c r="I10" s="182">
        <f>E5+E4+E6+E8-F10+E7</f>
        <v>1997.6000000000001</v>
      </c>
      <c r="J10" s="72">
        <f>F5-C10+F6+F4+F8+F7</f>
        <v>440</v>
      </c>
      <c r="K10" s="59">
        <f>H10*F10</f>
        <v>1135</v>
      </c>
      <c r="M10" s="72"/>
      <c r="N10" s="129">
        <v>4.54</v>
      </c>
      <c r="O10" s="72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2002.14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339</v>
      </c>
      <c r="H11" s="70">
        <v>50</v>
      </c>
      <c r="I11" s="182">
        <f>I10-F11</f>
        <v>1770.6000000000001</v>
      </c>
      <c r="J11" s="72">
        <f>J10-C11</f>
        <v>390</v>
      </c>
      <c r="K11" s="59">
        <f t="shared" ref="K11:K85" si="4">H11*F11</f>
        <v>11350</v>
      </c>
      <c r="N11" s="129">
        <v>4.54</v>
      </c>
      <c r="O11" s="72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2002.14</v>
      </c>
      <c r="V11" s="72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340</v>
      </c>
      <c r="H12" s="70">
        <v>50</v>
      </c>
      <c r="I12" s="182">
        <f t="shared" ref="I12:I75" si="6">I11-F12</f>
        <v>1543.6000000000001</v>
      </c>
      <c r="J12" s="72">
        <f t="shared" ref="J12:J42" si="7">J11-C12</f>
        <v>340</v>
      </c>
      <c r="K12" s="59">
        <f t="shared" si="4"/>
        <v>11350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8">U11-R12</f>
        <v>2002.14</v>
      </c>
      <c r="V12" s="72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341</v>
      </c>
      <c r="H13" s="70">
        <v>50</v>
      </c>
      <c r="I13" s="182">
        <f t="shared" si="6"/>
        <v>1520.9</v>
      </c>
      <c r="J13" s="72">
        <f t="shared" si="7"/>
        <v>335</v>
      </c>
      <c r="K13" s="59">
        <f t="shared" si="4"/>
        <v>1135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8"/>
        <v>2002.14</v>
      </c>
      <c r="V13" s="72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342</v>
      </c>
      <c r="H14" s="70">
        <v>50</v>
      </c>
      <c r="I14" s="182">
        <f t="shared" si="6"/>
        <v>1384.7</v>
      </c>
      <c r="J14" s="72">
        <f t="shared" si="7"/>
        <v>305</v>
      </c>
      <c r="K14" s="59">
        <f t="shared" si="4"/>
        <v>6809.9999999999991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8"/>
        <v>2002.14</v>
      </c>
      <c r="V14" s="72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343</v>
      </c>
      <c r="H15" s="70">
        <v>50</v>
      </c>
      <c r="I15" s="182">
        <f t="shared" si="6"/>
        <v>1339.3</v>
      </c>
      <c r="J15" s="72">
        <f t="shared" si="7"/>
        <v>295</v>
      </c>
      <c r="K15" s="59">
        <f t="shared" si="4"/>
        <v>2270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8"/>
        <v>2002.14</v>
      </c>
      <c r="V15" s="72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357</v>
      </c>
      <c r="H16" s="70">
        <v>50</v>
      </c>
      <c r="I16" s="182">
        <f t="shared" si="6"/>
        <v>1157.7</v>
      </c>
      <c r="J16" s="72">
        <f t="shared" si="7"/>
        <v>255</v>
      </c>
      <c r="K16" s="59">
        <f t="shared" si="4"/>
        <v>9080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8"/>
        <v>2002.14</v>
      </c>
      <c r="V16" s="72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358</v>
      </c>
      <c r="H17" s="70">
        <v>41</v>
      </c>
      <c r="I17" s="182">
        <f t="shared" si="6"/>
        <v>1153.1600000000001</v>
      </c>
      <c r="J17" s="72">
        <f t="shared" si="7"/>
        <v>254</v>
      </c>
      <c r="K17" s="59">
        <f t="shared" si="4"/>
        <v>186.14000000000001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8"/>
        <v>2002.14</v>
      </c>
      <c r="V17" s="72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359</v>
      </c>
      <c r="H18" s="70">
        <v>50</v>
      </c>
      <c r="I18" s="182">
        <f t="shared" si="6"/>
        <v>1016.96</v>
      </c>
      <c r="J18" s="72">
        <f t="shared" si="7"/>
        <v>224</v>
      </c>
      <c r="K18" s="59">
        <f t="shared" si="4"/>
        <v>6809.9999999999991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8"/>
        <v>2002.14</v>
      </c>
      <c r="V18" s="72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361</v>
      </c>
      <c r="H19" s="70">
        <v>50</v>
      </c>
      <c r="I19" s="182">
        <f t="shared" si="6"/>
        <v>994.26</v>
      </c>
      <c r="J19" s="72">
        <f t="shared" si="7"/>
        <v>219</v>
      </c>
      <c r="K19" s="59">
        <f t="shared" si="4"/>
        <v>1135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8"/>
        <v>2002.14</v>
      </c>
      <c r="V19" s="72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363</v>
      </c>
      <c r="H20" s="70">
        <v>50</v>
      </c>
      <c r="I20" s="182">
        <f t="shared" si="6"/>
        <v>767.26</v>
      </c>
      <c r="J20" s="72">
        <f t="shared" si="7"/>
        <v>169</v>
      </c>
      <c r="K20" s="59">
        <f t="shared" si="4"/>
        <v>11350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8"/>
        <v>2002.14</v>
      </c>
      <c r="V20" s="72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369</v>
      </c>
      <c r="H21" s="70">
        <v>50</v>
      </c>
      <c r="I21" s="182">
        <f t="shared" si="6"/>
        <v>631.05999999999995</v>
      </c>
      <c r="J21" s="72">
        <f t="shared" si="7"/>
        <v>139</v>
      </c>
      <c r="K21" s="59">
        <f t="shared" si="4"/>
        <v>6809.9999999999991</v>
      </c>
      <c r="N21" s="129">
        <v>4.54</v>
      </c>
      <c r="O21" s="950"/>
      <c r="P21" s="1010">
        <f t="shared" si="2"/>
        <v>0</v>
      </c>
      <c r="Q21" s="1198"/>
      <c r="R21" s="1010">
        <f t="shared" si="3"/>
        <v>0</v>
      </c>
      <c r="S21" s="975"/>
      <c r="T21" s="997"/>
      <c r="U21" s="949">
        <f t="shared" si="8"/>
        <v>2002.14</v>
      </c>
      <c r="V21" s="950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373</v>
      </c>
      <c r="H22" s="70">
        <v>50</v>
      </c>
      <c r="I22" s="182">
        <f t="shared" si="6"/>
        <v>608.3599999999999</v>
      </c>
      <c r="J22" s="72">
        <f t="shared" si="7"/>
        <v>134</v>
      </c>
      <c r="K22" s="59">
        <f t="shared" si="4"/>
        <v>1135</v>
      </c>
      <c r="N22" s="129">
        <v>4.54</v>
      </c>
      <c r="O22" s="950"/>
      <c r="P22" s="1010">
        <f t="shared" si="2"/>
        <v>0</v>
      </c>
      <c r="Q22" s="1198"/>
      <c r="R22" s="1010">
        <f t="shared" si="3"/>
        <v>0</v>
      </c>
      <c r="S22" s="975"/>
      <c r="T22" s="997"/>
      <c r="U22" s="949">
        <f t="shared" si="8"/>
        <v>2002.14</v>
      </c>
      <c r="V22" s="950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1197">
        <f t="shared" ref="D23:D73" si="10">C23*B23</f>
        <v>0</v>
      </c>
      <c r="E23" s="186"/>
      <c r="F23" s="68">
        <f t="shared" ref="F23:F32" si="11">D23</f>
        <v>0</v>
      </c>
      <c r="G23" s="69"/>
      <c r="H23" s="70"/>
      <c r="I23" s="643">
        <f t="shared" si="6"/>
        <v>608.3599999999999</v>
      </c>
      <c r="J23" s="571">
        <f t="shared" si="7"/>
        <v>134</v>
      </c>
      <c r="K23" s="59">
        <f t="shared" si="4"/>
        <v>0</v>
      </c>
      <c r="N23" s="129">
        <v>4.54</v>
      </c>
      <c r="O23" s="1173"/>
      <c r="P23" s="1010">
        <f t="shared" si="2"/>
        <v>0</v>
      </c>
      <c r="Q23" s="1198"/>
      <c r="R23" s="1010">
        <f t="shared" si="3"/>
        <v>0</v>
      </c>
      <c r="S23" s="975"/>
      <c r="T23" s="997"/>
      <c r="U23" s="949">
        <f t="shared" si="8"/>
        <v>2002.14</v>
      </c>
      <c r="V23" s="950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575">
        <f t="shared" si="10"/>
        <v>0</v>
      </c>
      <c r="E24" s="1218"/>
      <c r="F24" s="575">
        <f t="shared" si="11"/>
        <v>0</v>
      </c>
      <c r="G24" s="732"/>
      <c r="H24" s="733"/>
      <c r="I24" s="1219">
        <f t="shared" si="6"/>
        <v>608.3599999999999</v>
      </c>
      <c r="J24" s="72">
        <f t="shared" si="7"/>
        <v>134</v>
      </c>
      <c r="K24" s="59">
        <f t="shared" si="4"/>
        <v>0</v>
      </c>
      <c r="N24" s="129">
        <v>4.54</v>
      </c>
      <c r="O24" s="1173"/>
      <c r="P24" s="1010">
        <f t="shared" si="2"/>
        <v>0</v>
      </c>
      <c r="Q24" s="1198"/>
      <c r="R24" s="1010">
        <f t="shared" si="3"/>
        <v>0</v>
      </c>
      <c r="S24" s="975"/>
      <c r="T24" s="997"/>
      <c r="U24" s="949">
        <f t="shared" si="8"/>
        <v>2002.14</v>
      </c>
      <c r="V24" s="950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575">
        <f t="shared" si="10"/>
        <v>0</v>
      </c>
      <c r="E25" s="1218"/>
      <c r="F25" s="575">
        <f t="shared" si="11"/>
        <v>0</v>
      </c>
      <c r="G25" s="732"/>
      <c r="H25" s="733"/>
      <c r="I25" s="1219">
        <f t="shared" si="6"/>
        <v>608.3599999999999</v>
      </c>
      <c r="J25" s="72">
        <f t="shared" si="7"/>
        <v>134</v>
      </c>
      <c r="K25" s="59">
        <f t="shared" si="4"/>
        <v>0</v>
      </c>
      <c r="N25" s="129">
        <v>4.54</v>
      </c>
      <c r="O25" s="1173"/>
      <c r="P25" s="1010">
        <f t="shared" si="2"/>
        <v>0</v>
      </c>
      <c r="Q25" s="1198"/>
      <c r="R25" s="1010">
        <f t="shared" si="3"/>
        <v>0</v>
      </c>
      <c r="S25" s="975"/>
      <c r="T25" s="997"/>
      <c r="U25" s="949">
        <f t="shared" si="8"/>
        <v>2002.14</v>
      </c>
      <c r="V25" s="950">
        <f t="shared" si="9"/>
        <v>441</v>
      </c>
      <c r="W25" s="59">
        <f t="shared" si="5"/>
        <v>0</v>
      </c>
    </row>
    <row r="26" spans="2:23" x14ac:dyDescent="0.25">
      <c r="B26" s="129">
        <v>4.54</v>
      </c>
      <c r="C26" s="15"/>
      <c r="D26" s="575">
        <f t="shared" si="10"/>
        <v>0</v>
      </c>
      <c r="E26" s="1218"/>
      <c r="F26" s="575">
        <f t="shared" si="11"/>
        <v>0</v>
      </c>
      <c r="G26" s="732"/>
      <c r="H26" s="733"/>
      <c r="I26" s="1219">
        <f t="shared" si="6"/>
        <v>608.3599999999999</v>
      </c>
      <c r="J26" s="72">
        <f t="shared" si="7"/>
        <v>134</v>
      </c>
      <c r="K26" s="59">
        <f t="shared" si="4"/>
        <v>0</v>
      </c>
      <c r="N26" s="129">
        <v>4.54</v>
      </c>
      <c r="O26" s="1173"/>
      <c r="P26" s="1010">
        <f t="shared" si="2"/>
        <v>0</v>
      </c>
      <c r="Q26" s="1198"/>
      <c r="R26" s="1010">
        <f t="shared" si="3"/>
        <v>0</v>
      </c>
      <c r="S26" s="975"/>
      <c r="T26" s="997"/>
      <c r="U26" s="949">
        <f t="shared" si="8"/>
        <v>2002.14</v>
      </c>
      <c r="V26" s="950">
        <f t="shared" si="9"/>
        <v>441</v>
      </c>
      <c r="W26" s="59">
        <f t="shared" si="5"/>
        <v>0</v>
      </c>
    </row>
    <row r="27" spans="2:23" x14ac:dyDescent="0.25">
      <c r="B27" s="129">
        <v>4.54</v>
      </c>
      <c r="C27" s="15"/>
      <c r="D27" s="575">
        <f t="shared" si="10"/>
        <v>0</v>
      </c>
      <c r="E27" s="1218"/>
      <c r="F27" s="575">
        <f t="shared" si="11"/>
        <v>0</v>
      </c>
      <c r="G27" s="732"/>
      <c r="H27" s="733"/>
      <c r="I27" s="1219">
        <f t="shared" si="6"/>
        <v>608.3599999999999</v>
      </c>
      <c r="J27" s="72">
        <f t="shared" si="7"/>
        <v>134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8"/>
        <v>2002.14</v>
      </c>
      <c r="V27" s="72">
        <f t="shared" si="9"/>
        <v>441</v>
      </c>
      <c r="W27" s="59">
        <f t="shared" si="5"/>
        <v>0</v>
      </c>
    </row>
    <row r="28" spans="2:23" x14ac:dyDescent="0.25">
      <c r="B28" s="129">
        <v>4.54</v>
      </c>
      <c r="C28" s="15"/>
      <c r="D28" s="575">
        <f t="shared" si="10"/>
        <v>0</v>
      </c>
      <c r="E28" s="1218"/>
      <c r="F28" s="575">
        <f t="shared" si="11"/>
        <v>0</v>
      </c>
      <c r="G28" s="732"/>
      <c r="H28" s="733"/>
      <c r="I28" s="1219">
        <f t="shared" si="6"/>
        <v>608.3599999999999</v>
      </c>
      <c r="J28" s="72">
        <f t="shared" si="7"/>
        <v>134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8"/>
        <v>2002.14</v>
      </c>
      <c r="V28" s="72">
        <f t="shared" si="9"/>
        <v>441</v>
      </c>
      <c r="W28" s="59">
        <f t="shared" si="5"/>
        <v>0</v>
      </c>
    </row>
    <row r="29" spans="2:23" x14ac:dyDescent="0.25">
      <c r="B29" s="129">
        <v>4.54</v>
      </c>
      <c r="C29" s="15"/>
      <c r="D29" s="575">
        <f t="shared" si="10"/>
        <v>0</v>
      </c>
      <c r="E29" s="1218"/>
      <c r="F29" s="575">
        <f t="shared" si="11"/>
        <v>0</v>
      </c>
      <c r="G29" s="732"/>
      <c r="H29" s="733"/>
      <c r="I29" s="1219">
        <f t="shared" si="6"/>
        <v>608.3599999999999</v>
      </c>
      <c r="J29" s="72">
        <f t="shared" si="7"/>
        <v>134</v>
      </c>
      <c r="K29" s="59">
        <f t="shared" si="4"/>
        <v>0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8"/>
        <v>2002.14</v>
      </c>
      <c r="V29" s="72">
        <f t="shared" si="9"/>
        <v>441</v>
      </c>
      <c r="W29" s="59">
        <f t="shared" si="5"/>
        <v>0</v>
      </c>
    </row>
    <row r="30" spans="2:23" x14ac:dyDescent="0.25">
      <c r="B30" s="129">
        <v>4.54</v>
      </c>
      <c r="C30" s="15"/>
      <c r="D30" s="575">
        <f t="shared" si="10"/>
        <v>0</v>
      </c>
      <c r="E30" s="1218"/>
      <c r="F30" s="575">
        <f t="shared" si="11"/>
        <v>0</v>
      </c>
      <c r="G30" s="732"/>
      <c r="H30" s="733"/>
      <c r="I30" s="1219">
        <f t="shared" si="6"/>
        <v>608.3599999999999</v>
      </c>
      <c r="J30" s="72">
        <f t="shared" si="7"/>
        <v>134</v>
      </c>
      <c r="K30" s="59">
        <f t="shared" si="4"/>
        <v>0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8"/>
        <v>2002.14</v>
      </c>
      <c r="V30" s="72">
        <f t="shared" si="9"/>
        <v>441</v>
      </c>
      <c r="W30" s="59">
        <f t="shared" si="5"/>
        <v>0</v>
      </c>
    </row>
    <row r="31" spans="2:23" x14ac:dyDescent="0.25">
      <c r="B31" s="129">
        <v>4.54</v>
      </c>
      <c r="C31" s="15"/>
      <c r="D31" s="575">
        <f t="shared" si="10"/>
        <v>0</v>
      </c>
      <c r="E31" s="1218"/>
      <c r="F31" s="575">
        <f t="shared" si="11"/>
        <v>0</v>
      </c>
      <c r="G31" s="732"/>
      <c r="H31" s="733"/>
      <c r="I31" s="1219">
        <f t="shared" si="6"/>
        <v>608.3599999999999</v>
      </c>
      <c r="J31" s="72">
        <f t="shared" si="7"/>
        <v>134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8"/>
        <v>2002.14</v>
      </c>
      <c r="V31" s="72">
        <f t="shared" si="9"/>
        <v>441</v>
      </c>
      <c r="W31" s="59">
        <f t="shared" si="5"/>
        <v>0</v>
      </c>
    </row>
    <row r="32" spans="2:23" x14ac:dyDescent="0.25">
      <c r="B32" s="129">
        <v>4.54</v>
      </c>
      <c r="C32" s="15"/>
      <c r="D32" s="575">
        <f t="shared" si="10"/>
        <v>0</v>
      </c>
      <c r="E32" s="1218"/>
      <c r="F32" s="575">
        <f t="shared" si="11"/>
        <v>0</v>
      </c>
      <c r="G32" s="732"/>
      <c r="H32" s="733"/>
      <c r="I32" s="1219">
        <f t="shared" si="6"/>
        <v>608.3599999999999</v>
      </c>
      <c r="J32" s="72">
        <f t="shared" si="7"/>
        <v>134</v>
      </c>
      <c r="K32" s="59">
        <f t="shared" si="4"/>
        <v>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8"/>
        <v>2002.14</v>
      </c>
      <c r="V32" s="72">
        <f t="shared" si="9"/>
        <v>441</v>
      </c>
      <c r="W32" s="59">
        <f t="shared" si="5"/>
        <v>0</v>
      </c>
    </row>
    <row r="33" spans="1:23" x14ac:dyDescent="0.25">
      <c r="B33" s="129">
        <v>4.54</v>
      </c>
      <c r="C33" s="15"/>
      <c r="D33" s="575">
        <f t="shared" si="10"/>
        <v>0</v>
      </c>
      <c r="E33" s="1218"/>
      <c r="F33" s="575">
        <f>D33</f>
        <v>0</v>
      </c>
      <c r="G33" s="732"/>
      <c r="H33" s="733"/>
      <c r="I33" s="1219">
        <f t="shared" si="6"/>
        <v>608.3599999999999</v>
      </c>
      <c r="J33" s="72">
        <f t="shared" si="7"/>
        <v>134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8"/>
        <v>2002.14</v>
      </c>
      <c r="V33" s="72">
        <f t="shared" si="9"/>
        <v>441</v>
      </c>
      <c r="W33" s="59">
        <f t="shared" si="5"/>
        <v>0</v>
      </c>
    </row>
    <row r="34" spans="1:23" x14ac:dyDescent="0.25">
      <c r="B34" s="129">
        <v>4.54</v>
      </c>
      <c r="C34" s="15"/>
      <c r="D34" s="575">
        <f t="shared" si="10"/>
        <v>0</v>
      </c>
      <c r="E34" s="803"/>
      <c r="F34" s="575">
        <f>D34</f>
        <v>0</v>
      </c>
      <c r="G34" s="732"/>
      <c r="H34" s="733"/>
      <c r="I34" s="1219">
        <f t="shared" si="6"/>
        <v>608.3599999999999</v>
      </c>
      <c r="J34" s="72">
        <f t="shared" si="7"/>
        <v>134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8"/>
        <v>2002.14</v>
      </c>
      <c r="V34" s="72">
        <f t="shared" si="9"/>
        <v>441</v>
      </c>
      <c r="W34" s="59">
        <f t="shared" si="5"/>
        <v>0</v>
      </c>
    </row>
    <row r="35" spans="1:23" x14ac:dyDescent="0.25">
      <c r="B35" s="129">
        <v>4.54</v>
      </c>
      <c r="C35" s="15"/>
      <c r="D35" s="575">
        <f t="shared" si="10"/>
        <v>0</v>
      </c>
      <c r="E35" s="803"/>
      <c r="F35" s="575">
        <f t="shared" ref="F35:F109" si="12">D35</f>
        <v>0</v>
      </c>
      <c r="G35" s="732"/>
      <c r="H35" s="733"/>
      <c r="I35" s="1219">
        <f t="shared" si="6"/>
        <v>608.3599999999999</v>
      </c>
      <c r="J35" s="72">
        <f t="shared" si="7"/>
        <v>134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8"/>
        <v>2002.14</v>
      </c>
      <c r="V35" s="72">
        <f t="shared" si="9"/>
        <v>441</v>
      </c>
      <c r="W35" s="59">
        <f t="shared" si="5"/>
        <v>0</v>
      </c>
    </row>
    <row r="36" spans="1:23" x14ac:dyDescent="0.25">
      <c r="B36" s="129">
        <v>4.54</v>
      </c>
      <c r="C36" s="15"/>
      <c r="D36" s="575">
        <f t="shared" si="10"/>
        <v>0</v>
      </c>
      <c r="E36" s="803"/>
      <c r="F36" s="575">
        <f t="shared" si="12"/>
        <v>0</v>
      </c>
      <c r="G36" s="732"/>
      <c r="H36" s="733"/>
      <c r="I36" s="1219">
        <f t="shared" si="6"/>
        <v>608.3599999999999</v>
      </c>
      <c r="J36" s="72">
        <f t="shared" si="7"/>
        <v>134</v>
      </c>
      <c r="K36" s="59">
        <f t="shared" si="4"/>
        <v>0</v>
      </c>
      <c r="N36" s="129">
        <v>4.54</v>
      </c>
      <c r="O36" s="15"/>
      <c r="P36" s="68">
        <f t="shared" si="2"/>
        <v>0</v>
      </c>
      <c r="Q36" s="130"/>
      <c r="R36" s="68">
        <f t="shared" si="13"/>
        <v>0</v>
      </c>
      <c r="S36" s="69"/>
      <c r="T36" s="70"/>
      <c r="U36" s="182">
        <f t="shared" si="8"/>
        <v>2002.14</v>
      </c>
      <c r="V36" s="72">
        <f t="shared" si="9"/>
        <v>441</v>
      </c>
      <c r="W36" s="59">
        <f t="shared" si="5"/>
        <v>0</v>
      </c>
    </row>
    <row r="37" spans="1:23" x14ac:dyDescent="0.25">
      <c r="A37" s="74"/>
      <c r="B37" s="129">
        <v>4.54</v>
      </c>
      <c r="C37" s="15"/>
      <c r="D37" s="575">
        <f t="shared" si="10"/>
        <v>0</v>
      </c>
      <c r="E37" s="803"/>
      <c r="F37" s="575">
        <f t="shared" si="12"/>
        <v>0</v>
      </c>
      <c r="G37" s="732"/>
      <c r="H37" s="733"/>
      <c r="I37" s="1219">
        <f t="shared" si="6"/>
        <v>608.3599999999999</v>
      </c>
      <c r="J37" s="72">
        <f t="shared" si="7"/>
        <v>134</v>
      </c>
      <c r="K37" s="59">
        <f t="shared" si="4"/>
        <v>0</v>
      </c>
      <c r="M37" s="74"/>
      <c r="N37" s="129">
        <v>4.54</v>
      </c>
      <c r="O37" s="15"/>
      <c r="P37" s="68">
        <f t="shared" si="2"/>
        <v>0</v>
      </c>
      <c r="Q37" s="130"/>
      <c r="R37" s="68">
        <f t="shared" si="13"/>
        <v>0</v>
      </c>
      <c r="S37" s="69"/>
      <c r="T37" s="70"/>
      <c r="U37" s="182">
        <f t="shared" si="8"/>
        <v>2002.14</v>
      </c>
      <c r="V37" s="72">
        <f t="shared" si="9"/>
        <v>441</v>
      </c>
      <c r="W37" s="59">
        <f t="shared" si="5"/>
        <v>0</v>
      </c>
    </row>
    <row r="38" spans="1:23" x14ac:dyDescent="0.25">
      <c r="B38" s="129">
        <v>4.54</v>
      </c>
      <c r="C38" s="15"/>
      <c r="D38" s="575">
        <f t="shared" si="10"/>
        <v>0</v>
      </c>
      <c r="E38" s="803"/>
      <c r="F38" s="575">
        <f t="shared" si="12"/>
        <v>0</v>
      </c>
      <c r="G38" s="732"/>
      <c r="H38" s="733"/>
      <c r="I38" s="1219">
        <f t="shared" si="6"/>
        <v>608.3599999999999</v>
      </c>
      <c r="J38" s="72">
        <f t="shared" si="7"/>
        <v>134</v>
      </c>
      <c r="K38" s="59">
        <f t="shared" si="4"/>
        <v>0</v>
      </c>
      <c r="N38" s="129">
        <v>4.54</v>
      </c>
      <c r="O38" s="15"/>
      <c r="P38" s="68">
        <f t="shared" si="2"/>
        <v>0</v>
      </c>
      <c r="Q38" s="130"/>
      <c r="R38" s="68">
        <f t="shared" si="13"/>
        <v>0</v>
      </c>
      <c r="S38" s="69"/>
      <c r="T38" s="70"/>
      <c r="U38" s="182">
        <f t="shared" si="8"/>
        <v>2002.14</v>
      </c>
      <c r="V38" s="72">
        <f t="shared" si="9"/>
        <v>441</v>
      </c>
      <c r="W38" s="59">
        <f t="shared" si="5"/>
        <v>0</v>
      </c>
    </row>
    <row r="39" spans="1:23" x14ac:dyDescent="0.25">
      <c r="B39" s="129">
        <v>4.54</v>
      </c>
      <c r="C39" s="15"/>
      <c r="D39" s="575">
        <f t="shared" si="10"/>
        <v>0</v>
      </c>
      <c r="E39" s="1218"/>
      <c r="F39" s="575">
        <f t="shared" si="12"/>
        <v>0</v>
      </c>
      <c r="G39" s="732"/>
      <c r="H39" s="733"/>
      <c r="I39" s="1219">
        <f t="shared" si="6"/>
        <v>608.3599999999999</v>
      </c>
      <c r="J39" s="72">
        <f t="shared" si="7"/>
        <v>134</v>
      </c>
      <c r="K39" s="59">
        <f t="shared" si="4"/>
        <v>0</v>
      </c>
      <c r="N39" s="129">
        <v>4.54</v>
      </c>
      <c r="O39" s="15"/>
      <c r="P39" s="68">
        <f t="shared" si="2"/>
        <v>0</v>
      </c>
      <c r="Q39" s="186"/>
      <c r="R39" s="68">
        <f t="shared" si="13"/>
        <v>0</v>
      </c>
      <c r="S39" s="69"/>
      <c r="T39" s="70"/>
      <c r="U39" s="182">
        <f t="shared" si="8"/>
        <v>2002.14</v>
      </c>
      <c r="V39" s="72">
        <f t="shared" si="9"/>
        <v>441</v>
      </c>
      <c r="W39" s="59">
        <f t="shared" si="5"/>
        <v>0</v>
      </c>
    </row>
    <row r="40" spans="1:23" x14ac:dyDescent="0.25">
      <c r="B40" s="129">
        <v>4.54</v>
      </c>
      <c r="C40" s="15"/>
      <c r="D40" s="575">
        <f t="shared" si="10"/>
        <v>0</v>
      </c>
      <c r="E40" s="1218"/>
      <c r="F40" s="575">
        <f t="shared" si="12"/>
        <v>0</v>
      </c>
      <c r="G40" s="732"/>
      <c r="H40" s="733"/>
      <c r="I40" s="1219">
        <f t="shared" si="6"/>
        <v>608.3599999999999</v>
      </c>
      <c r="J40" s="72">
        <f t="shared" si="7"/>
        <v>134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69"/>
      <c r="T40" s="70"/>
      <c r="U40" s="182">
        <f t="shared" si="8"/>
        <v>2002.14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575">
        <f t="shared" si="10"/>
        <v>0</v>
      </c>
      <c r="E41" s="1218"/>
      <c r="F41" s="575">
        <f t="shared" si="12"/>
        <v>0</v>
      </c>
      <c r="G41" s="732"/>
      <c r="H41" s="733"/>
      <c r="I41" s="1219">
        <f t="shared" si="6"/>
        <v>608.3599999999999</v>
      </c>
      <c r="J41" s="72">
        <f t="shared" si="7"/>
        <v>134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69"/>
      <c r="T41" s="70"/>
      <c r="U41" s="182">
        <f t="shared" si="8"/>
        <v>2002.14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575">
        <f t="shared" si="10"/>
        <v>0</v>
      </c>
      <c r="E42" s="1218"/>
      <c r="F42" s="575">
        <f t="shared" si="12"/>
        <v>0</v>
      </c>
      <c r="G42" s="732"/>
      <c r="H42" s="733"/>
      <c r="I42" s="1219">
        <f t="shared" si="6"/>
        <v>608.3599999999999</v>
      </c>
      <c r="J42" s="72">
        <f t="shared" si="7"/>
        <v>134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69"/>
      <c r="T42" s="70"/>
      <c r="U42" s="182">
        <f t="shared" si="8"/>
        <v>2002.14</v>
      </c>
      <c r="V42" s="72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0"/>
        <v>0</v>
      </c>
      <c r="E43" s="186"/>
      <c r="F43" s="68">
        <f t="shared" si="12"/>
        <v>0</v>
      </c>
      <c r="G43" s="69"/>
      <c r="H43" s="70"/>
      <c r="I43" s="182">
        <f t="shared" si="6"/>
        <v>608.3599999999999</v>
      </c>
      <c r="J43" s="72">
        <f>J42-C43</f>
        <v>134</v>
      </c>
      <c r="K43" s="59">
        <f t="shared" si="4"/>
        <v>0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69"/>
      <c r="T43" s="70"/>
      <c r="U43" s="182">
        <f t="shared" si="8"/>
        <v>2002.14</v>
      </c>
      <c r="V43" s="72">
        <f>V42-O43</f>
        <v>441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2"/>
        <v>0</v>
      </c>
      <c r="G44" s="69"/>
      <c r="H44" s="70"/>
      <c r="I44" s="949">
        <f t="shared" si="6"/>
        <v>608.3599999999999</v>
      </c>
      <c r="J44" s="950">
        <f t="shared" ref="J44:J107" si="14">J43-C44</f>
        <v>134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6"/>
      <c r="R44" s="68">
        <f t="shared" si="13"/>
        <v>0</v>
      </c>
      <c r="S44" s="69"/>
      <c r="T44" s="70"/>
      <c r="U44" s="949">
        <f t="shared" si="8"/>
        <v>2002.14</v>
      </c>
      <c r="V44" s="950">
        <f t="shared" ref="V44:V107" si="15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0"/>
        <v>0</v>
      </c>
      <c r="E45" s="186"/>
      <c r="F45" s="68">
        <f t="shared" si="12"/>
        <v>0</v>
      </c>
      <c r="G45" s="69"/>
      <c r="H45" s="70"/>
      <c r="I45" s="182">
        <f t="shared" si="6"/>
        <v>608.3599999999999</v>
      </c>
      <c r="J45" s="72">
        <f t="shared" si="14"/>
        <v>134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6"/>
      <c r="R45" s="68">
        <f t="shared" si="13"/>
        <v>0</v>
      </c>
      <c r="S45" s="69"/>
      <c r="T45" s="70"/>
      <c r="U45" s="182">
        <f t="shared" si="8"/>
        <v>2002.14</v>
      </c>
      <c r="V45" s="72">
        <f t="shared" si="15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0"/>
        <v>0</v>
      </c>
      <c r="E46" s="186"/>
      <c r="F46" s="68">
        <f t="shared" si="12"/>
        <v>0</v>
      </c>
      <c r="G46" s="69"/>
      <c r="H46" s="70"/>
      <c r="I46" s="182">
        <f t="shared" si="6"/>
        <v>608.3599999999999</v>
      </c>
      <c r="J46" s="72">
        <f t="shared" si="14"/>
        <v>134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6"/>
      <c r="R46" s="68">
        <f t="shared" si="13"/>
        <v>0</v>
      </c>
      <c r="S46" s="69"/>
      <c r="T46" s="70"/>
      <c r="U46" s="182">
        <f t="shared" si="8"/>
        <v>2002.14</v>
      </c>
      <c r="V46" s="72">
        <f t="shared" si="15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0"/>
        <v>0</v>
      </c>
      <c r="E47" s="186"/>
      <c r="F47" s="68">
        <f t="shared" si="12"/>
        <v>0</v>
      </c>
      <c r="G47" s="69"/>
      <c r="H47" s="70"/>
      <c r="I47" s="182">
        <f t="shared" si="6"/>
        <v>608.3599999999999</v>
      </c>
      <c r="J47" s="72">
        <f t="shared" si="14"/>
        <v>134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6"/>
      <c r="R47" s="68">
        <f t="shared" si="13"/>
        <v>0</v>
      </c>
      <c r="S47" s="69"/>
      <c r="T47" s="70"/>
      <c r="U47" s="182">
        <f t="shared" si="8"/>
        <v>2002.14</v>
      </c>
      <c r="V47" s="72">
        <f t="shared" si="15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0"/>
        <v>0</v>
      </c>
      <c r="E48" s="186"/>
      <c r="F48" s="68">
        <f t="shared" si="12"/>
        <v>0</v>
      </c>
      <c r="G48" s="69"/>
      <c r="H48" s="70"/>
      <c r="I48" s="182">
        <f t="shared" si="6"/>
        <v>608.3599999999999</v>
      </c>
      <c r="J48" s="72">
        <f t="shared" si="14"/>
        <v>134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6"/>
      <c r="R48" s="68">
        <f t="shared" si="13"/>
        <v>0</v>
      </c>
      <c r="S48" s="69"/>
      <c r="T48" s="70"/>
      <c r="U48" s="182">
        <f t="shared" si="8"/>
        <v>2002.14</v>
      </c>
      <c r="V48" s="72">
        <f t="shared" si="15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0"/>
        <v>0</v>
      </c>
      <c r="E49" s="186"/>
      <c r="F49" s="68">
        <f t="shared" si="12"/>
        <v>0</v>
      </c>
      <c r="G49" s="69"/>
      <c r="H49" s="70"/>
      <c r="I49" s="182">
        <f t="shared" si="6"/>
        <v>608.3599999999999</v>
      </c>
      <c r="J49" s="72">
        <f t="shared" si="14"/>
        <v>134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6"/>
      <c r="R49" s="68">
        <f t="shared" si="13"/>
        <v>0</v>
      </c>
      <c r="S49" s="69"/>
      <c r="T49" s="70"/>
      <c r="U49" s="182">
        <f t="shared" si="8"/>
        <v>2002.14</v>
      </c>
      <c r="V49" s="72">
        <f t="shared" si="15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0"/>
        <v>0</v>
      </c>
      <c r="E50" s="186"/>
      <c r="F50" s="68">
        <f t="shared" si="12"/>
        <v>0</v>
      </c>
      <c r="G50" s="69"/>
      <c r="H50" s="70"/>
      <c r="I50" s="182">
        <f t="shared" si="6"/>
        <v>608.3599999999999</v>
      </c>
      <c r="J50" s="72">
        <f t="shared" si="14"/>
        <v>134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68">
        <f t="shared" si="13"/>
        <v>0</v>
      </c>
      <c r="S50" s="69"/>
      <c r="T50" s="70"/>
      <c r="U50" s="182">
        <f t="shared" si="8"/>
        <v>2002.14</v>
      </c>
      <c r="V50" s="72">
        <f t="shared" si="15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0"/>
        <v>0</v>
      </c>
      <c r="E51" s="186"/>
      <c r="F51" s="68">
        <f t="shared" si="12"/>
        <v>0</v>
      </c>
      <c r="G51" s="69"/>
      <c r="H51" s="70"/>
      <c r="I51" s="182">
        <f t="shared" si="6"/>
        <v>608.3599999999999</v>
      </c>
      <c r="J51" s="72">
        <f t="shared" si="14"/>
        <v>134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68">
        <f t="shared" si="13"/>
        <v>0</v>
      </c>
      <c r="S51" s="69"/>
      <c r="T51" s="70"/>
      <c r="U51" s="182">
        <f t="shared" si="8"/>
        <v>2002.14</v>
      </c>
      <c r="V51" s="72">
        <f t="shared" si="15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0"/>
        <v>0</v>
      </c>
      <c r="E52" s="186"/>
      <c r="F52" s="68">
        <f t="shared" si="12"/>
        <v>0</v>
      </c>
      <c r="G52" s="69"/>
      <c r="H52" s="70"/>
      <c r="I52" s="182">
        <f t="shared" si="6"/>
        <v>608.3599999999999</v>
      </c>
      <c r="J52" s="72">
        <f t="shared" si="14"/>
        <v>134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68">
        <f t="shared" si="13"/>
        <v>0</v>
      </c>
      <c r="S52" s="69"/>
      <c r="T52" s="70"/>
      <c r="U52" s="182">
        <f t="shared" si="8"/>
        <v>2002.14</v>
      </c>
      <c r="V52" s="72">
        <f t="shared" si="15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0"/>
        <v>0</v>
      </c>
      <c r="E53" s="186"/>
      <c r="F53" s="68">
        <f t="shared" si="12"/>
        <v>0</v>
      </c>
      <c r="G53" s="69"/>
      <c r="H53" s="70"/>
      <c r="I53" s="182">
        <f t="shared" si="6"/>
        <v>608.3599999999999</v>
      </c>
      <c r="J53" s="72">
        <f t="shared" si="14"/>
        <v>134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68">
        <f t="shared" si="13"/>
        <v>0</v>
      </c>
      <c r="S53" s="69"/>
      <c r="T53" s="70"/>
      <c r="U53" s="182">
        <f t="shared" si="8"/>
        <v>2002.14</v>
      </c>
      <c r="V53" s="72">
        <f t="shared" si="15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0"/>
        <v>0</v>
      </c>
      <c r="E54" s="186"/>
      <c r="F54" s="68">
        <f t="shared" si="12"/>
        <v>0</v>
      </c>
      <c r="G54" s="69"/>
      <c r="H54" s="70"/>
      <c r="I54" s="182">
        <f t="shared" si="6"/>
        <v>608.3599999999999</v>
      </c>
      <c r="J54" s="72">
        <f t="shared" si="14"/>
        <v>134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68">
        <f t="shared" si="13"/>
        <v>0</v>
      </c>
      <c r="S54" s="69"/>
      <c r="T54" s="70"/>
      <c r="U54" s="182">
        <f t="shared" si="8"/>
        <v>2002.14</v>
      </c>
      <c r="V54" s="72">
        <f t="shared" si="15"/>
        <v>441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0"/>
        <v>0</v>
      </c>
      <c r="E55" s="186"/>
      <c r="F55" s="68">
        <f t="shared" si="12"/>
        <v>0</v>
      </c>
      <c r="G55" s="69"/>
      <c r="H55" s="70"/>
      <c r="I55" s="182">
        <f t="shared" si="6"/>
        <v>608.3599999999999</v>
      </c>
      <c r="J55" s="72">
        <f t="shared" si="14"/>
        <v>134</v>
      </c>
      <c r="K55" s="59">
        <f t="shared" si="4"/>
        <v>0</v>
      </c>
      <c r="M55" s="74"/>
      <c r="N55" s="129">
        <v>4.54</v>
      </c>
      <c r="O55" s="15"/>
      <c r="P55" s="68">
        <f t="shared" si="2"/>
        <v>0</v>
      </c>
      <c r="Q55" s="186"/>
      <c r="R55" s="68">
        <f t="shared" si="13"/>
        <v>0</v>
      </c>
      <c r="S55" s="69"/>
      <c r="T55" s="70"/>
      <c r="U55" s="182">
        <f t="shared" si="8"/>
        <v>2002.14</v>
      </c>
      <c r="V55" s="72">
        <f t="shared" si="15"/>
        <v>441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0"/>
        <v>0</v>
      </c>
      <c r="E56" s="186"/>
      <c r="F56" s="68">
        <f t="shared" si="12"/>
        <v>0</v>
      </c>
      <c r="G56" s="69"/>
      <c r="H56" s="70"/>
      <c r="I56" s="182">
        <f t="shared" si="6"/>
        <v>608.3599999999999</v>
      </c>
      <c r="J56" s="72">
        <f t="shared" si="14"/>
        <v>134</v>
      </c>
      <c r="K56" s="59">
        <f t="shared" si="4"/>
        <v>0</v>
      </c>
      <c r="N56" s="129">
        <v>4.54</v>
      </c>
      <c r="O56" s="15"/>
      <c r="P56" s="68">
        <f t="shared" si="2"/>
        <v>0</v>
      </c>
      <c r="Q56" s="186"/>
      <c r="R56" s="68">
        <f t="shared" si="13"/>
        <v>0</v>
      </c>
      <c r="S56" s="69"/>
      <c r="T56" s="70"/>
      <c r="U56" s="182">
        <f t="shared" si="8"/>
        <v>2002.14</v>
      </c>
      <c r="V56" s="72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0"/>
        <v>0</v>
      </c>
      <c r="E57" s="186"/>
      <c r="F57" s="68">
        <f t="shared" si="12"/>
        <v>0</v>
      </c>
      <c r="G57" s="69"/>
      <c r="H57" s="70"/>
      <c r="I57" s="182">
        <f t="shared" si="6"/>
        <v>608.3599999999999</v>
      </c>
      <c r="J57" s="72">
        <f t="shared" si="14"/>
        <v>134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182">
        <f t="shared" si="8"/>
        <v>2002.14</v>
      </c>
      <c r="V57" s="72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0"/>
        <v>0</v>
      </c>
      <c r="E58" s="186"/>
      <c r="F58" s="68">
        <f t="shared" si="12"/>
        <v>0</v>
      </c>
      <c r="G58" s="69"/>
      <c r="H58" s="70"/>
      <c r="I58" s="182">
        <f t="shared" si="6"/>
        <v>608.3599999999999</v>
      </c>
      <c r="J58" s="72">
        <f t="shared" si="14"/>
        <v>134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182">
        <f t="shared" si="8"/>
        <v>2002.14</v>
      </c>
      <c r="V58" s="72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0"/>
        <v>0</v>
      </c>
      <c r="E59" s="186"/>
      <c r="F59" s="68">
        <f t="shared" si="12"/>
        <v>0</v>
      </c>
      <c r="G59" s="69"/>
      <c r="H59" s="70"/>
      <c r="I59" s="182">
        <f t="shared" si="6"/>
        <v>608.3599999999999</v>
      </c>
      <c r="J59" s="72">
        <f t="shared" si="14"/>
        <v>134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182">
        <f t="shared" si="8"/>
        <v>2002.14</v>
      </c>
      <c r="V59" s="72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0"/>
        <v>0</v>
      </c>
      <c r="E60" s="186"/>
      <c r="F60" s="68">
        <f t="shared" si="12"/>
        <v>0</v>
      </c>
      <c r="G60" s="69"/>
      <c r="H60" s="70"/>
      <c r="I60" s="182">
        <f t="shared" si="6"/>
        <v>608.3599999999999</v>
      </c>
      <c r="J60" s="72">
        <f t="shared" si="14"/>
        <v>134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182">
        <f t="shared" si="8"/>
        <v>2002.14</v>
      </c>
      <c r="V60" s="72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0"/>
        <v>0</v>
      </c>
      <c r="E61" s="186"/>
      <c r="F61" s="68">
        <f t="shared" si="12"/>
        <v>0</v>
      </c>
      <c r="G61" s="69"/>
      <c r="H61" s="70"/>
      <c r="I61" s="182">
        <f t="shared" si="6"/>
        <v>608.3599999999999</v>
      </c>
      <c r="J61" s="72">
        <f t="shared" si="14"/>
        <v>134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182">
        <f t="shared" si="8"/>
        <v>2002.14</v>
      </c>
      <c r="V61" s="72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0"/>
        <v>0</v>
      </c>
      <c r="E62" s="186"/>
      <c r="F62" s="68">
        <f t="shared" si="12"/>
        <v>0</v>
      </c>
      <c r="G62" s="69"/>
      <c r="H62" s="70"/>
      <c r="I62" s="182">
        <f t="shared" si="6"/>
        <v>608.3599999999999</v>
      </c>
      <c r="J62" s="72">
        <f t="shared" si="14"/>
        <v>134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182">
        <f t="shared" si="8"/>
        <v>2002.14</v>
      </c>
      <c r="V62" s="72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0"/>
        <v>0</v>
      </c>
      <c r="E63" s="186"/>
      <c r="F63" s="68">
        <f t="shared" si="12"/>
        <v>0</v>
      </c>
      <c r="G63" s="69"/>
      <c r="H63" s="70"/>
      <c r="I63" s="182">
        <f t="shared" si="6"/>
        <v>608.3599999999999</v>
      </c>
      <c r="J63" s="72">
        <f t="shared" si="14"/>
        <v>134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182">
        <f t="shared" si="8"/>
        <v>2002.14</v>
      </c>
      <c r="V63" s="72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0"/>
        <v>0</v>
      </c>
      <c r="E64" s="186"/>
      <c r="F64" s="68">
        <f t="shared" si="12"/>
        <v>0</v>
      </c>
      <c r="G64" s="69"/>
      <c r="H64" s="70"/>
      <c r="I64" s="182">
        <f t="shared" si="6"/>
        <v>608.3599999999999</v>
      </c>
      <c r="J64" s="72">
        <f t="shared" si="14"/>
        <v>134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182">
        <f t="shared" si="8"/>
        <v>2002.14</v>
      </c>
      <c r="V64" s="72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0"/>
        <v>0</v>
      </c>
      <c r="E65" s="186"/>
      <c r="F65" s="68">
        <f t="shared" si="12"/>
        <v>0</v>
      </c>
      <c r="G65" s="69"/>
      <c r="H65" s="70"/>
      <c r="I65" s="182">
        <f t="shared" si="6"/>
        <v>608.3599999999999</v>
      </c>
      <c r="J65" s="72">
        <f t="shared" si="14"/>
        <v>134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182">
        <f t="shared" si="8"/>
        <v>2002.14</v>
      </c>
      <c r="V65" s="72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0"/>
        <v>0</v>
      </c>
      <c r="E66" s="186"/>
      <c r="F66" s="68">
        <f t="shared" si="12"/>
        <v>0</v>
      </c>
      <c r="G66" s="69"/>
      <c r="H66" s="70"/>
      <c r="I66" s="182">
        <f t="shared" si="6"/>
        <v>608.3599999999999</v>
      </c>
      <c r="J66" s="72">
        <f t="shared" si="14"/>
        <v>134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182">
        <f t="shared" si="8"/>
        <v>2002.14</v>
      </c>
      <c r="V66" s="72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0"/>
        <v>0</v>
      </c>
      <c r="E67" s="186"/>
      <c r="F67" s="68">
        <f t="shared" si="12"/>
        <v>0</v>
      </c>
      <c r="G67" s="69"/>
      <c r="H67" s="70"/>
      <c r="I67" s="182">
        <f t="shared" si="6"/>
        <v>608.3599999999999</v>
      </c>
      <c r="J67" s="72">
        <f t="shared" si="14"/>
        <v>134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182">
        <f t="shared" si="8"/>
        <v>2002.14</v>
      </c>
      <c r="V67" s="72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0"/>
        <v>0</v>
      </c>
      <c r="E68" s="186"/>
      <c r="F68" s="68">
        <f t="shared" si="12"/>
        <v>0</v>
      </c>
      <c r="G68" s="69"/>
      <c r="H68" s="70"/>
      <c r="I68" s="182">
        <f t="shared" si="6"/>
        <v>608.3599999999999</v>
      </c>
      <c r="J68" s="72">
        <f t="shared" si="14"/>
        <v>134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182">
        <f t="shared" si="8"/>
        <v>2002.14</v>
      </c>
      <c r="V68" s="72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0"/>
        <v>0</v>
      </c>
      <c r="E69" s="186"/>
      <c r="F69" s="68">
        <f t="shared" si="12"/>
        <v>0</v>
      </c>
      <c r="G69" s="69"/>
      <c r="H69" s="70"/>
      <c r="I69" s="182">
        <f t="shared" si="6"/>
        <v>608.3599999999999</v>
      </c>
      <c r="J69" s="72">
        <f t="shared" si="14"/>
        <v>134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182">
        <f t="shared" si="8"/>
        <v>2002.14</v>
      </c>
      <c r="V69" s="72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0"/>
        <v>0</v>
      </c>
      <c r="E70" s="186"/>
      <c r="F70" s="68">
        <f t="shared" si="12"/>
        <v>0</v>
      </c>
      <c r="G70" s="69"/>
      <c r="H70" s="70"/>
      <c r="I70" s="182">
        <f t="shared" si="6"/>
        <v>608.3599999999999</v>
      </c>
      <c r="J70" s="72">
        <f t="shared" si="14"/>
        <v>134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182">
        <f t="shared" si="8"/>
        <v>2002.14</v>
      </c>
      <c r="V70" s="72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0"/>
        <v>0</v>
      </c>
      <c r="E71" s="186"/>
      <c r="F71" s="68">
        <f t="shared" si="12"/>
        <v>0</v>
      </c>
      <c r="G71" s="69"/>
      <c r="H71" s="70"/>
      <c r="I71" s="182">
        <f t="shared" si="6"/>
        <v>608.3599999999999</v>
      </c>
      <c r="J71" s="72">
        <f t="shared" si="14"/>
        <v>134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182">
        <f t="shared" si="8"/>
        <v>2002.14</v>
      </c>
      <c r="V71" s="72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0"/>
        <v>0</v>
      </c>
      <c r="E72" s="186"/>
      <c r="F72" s="68">
        <f t="shared" si="12"/>
        <v>0</v>
      </c>
      <c r="G72" s="69"/>
      <c r="H72" s="70"/>
      <c r="I72" s="182">
        <f t="shared" si="6"/>
        <v>608.3599999999999</v>
      </c>
      <c r="J72" s="72">
        <f t="shared" si="14"/>
        <v>134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182">
        <f t="shared" si="8"/>
        <v>2002.14</v>
      </c>
      <c r="V72" s="72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0"/>
        <v>0</v>
      </c>
      <c r="E73" s="186"/>
      <c r="F73" s="68">
        <f t="shared" si="12"/>
        <v>0</v>
      </c>
      <c r="G73" s="69"/>
      <c r="H73" s="70"/>
      <c r="I73" s="182">
        <f t="shared" si="6"/>
        <v>608.3599999999999</v>
      </c>
      <c r="J73" s="72">
        <f t="shared" si="14"/>
        <v>134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182">
        <f t="shared" si="8"/>
        <v>2002.14</v>
      </c>
      <c r="V73" s="72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6"/>
        <v>608.3599999999999</v>
      </c>
      <c r="J74" s="72">
        <f t="shared" si="14"/>
        <v>134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182">
        <f t="shared" si="8"/>
        <v>2002.14</v>
      </c>
      <c r="V74" s="72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6"/>
        <v>608.3599999999999</v>
      </c>
      <c r="J75" s="72">
        <f t="shared" si="14"/>
        <v>134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182">
        <f t="shared" si="8"/>
        <v>2002.14</v>
      </c>
      <c r="V75" s="72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608.3599999999999</v>
      </c>
      <c r="J76" s="72">
        <f t="shared" si="14"/>
        <v>134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182">
        <f t="shared" ref="U76:U108" si="19">U75-R76</f>
        <v>2002.14</v>
      </c>
      <c r="V76" s="72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608.3599999999999</v>
      </c>
      <c r="J77" s="72">
        <f t="shared" si="14"/>
        <v>134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182">
        <f t="shared" si="19"/>
        <v>2002.14</v>
      </c>
      <c r="V77" s="72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608.3599999999999</v>
      </c>
      <c r="J78" s="72">
        <f t="shared" si="14"/>
        <v>134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182">
        <f t="shared" si="19"/>
        <v>2002.14</v>
      </c>
      <c r="V78" s="72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608.3599999999999</v>
      </c>
      <c r="J79" s="72">
        <f t="shared" si="14"/>
        <v>134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182">
        <f t="shared" si="19"/>
        <v>2002.14</v>
      </c>
      <c r="V79" s="72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608.3599999999999</v>
      </c>
      <c r="J80" s="72">
        <f t="shared" si="14"/>
        <v>134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182">
        <f t="shared" si="19"/>
        <v>2002.14</v>
      </c>
      <c r="V80" s="72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608.3599999999999</v>
      </c>
      <c r="J81" s="72">
        <f t="shared" si="14"/>
        <v>134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182">
        <f t="shared" si="19"/>
        <v>2002.14</v>
      </c>
      <c r="V81" s="72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608.3599999999999</v>
      </c>
      <c r="J82" s="72">
        <f t="shared" si="14"/>
        <v>134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182">
        <f t="shared" si="19"/>
        <v>2002.14</v>
      </c>
      <c r="V82" s="72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608.3599999999999</v>
      </c>
      <c r="J83" s="72">
        <f t="shared" si="14"/>
        <v>134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182">
        <f t="shared" si="19"/>
        <v>2002.14</v>
      </c>
      <c r="V83" s="72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608.3599999999999</v>
      </c>
      <c r="J84" s="72">
        <f t="shared" si="14"/>
        <v>134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182">
        <f t="shared" si="19"/>
        <v>2002.14</v>
      </c>
      <c r="V84" s="72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608.3599999999999</v>
      </c>
      <c r="J85" s="72">
        <f t="shared" si="14"/>
        <v>134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182">
        <f t="shared" si="19"/>
        <v>2002.14</v>
      </c>
      <c r="V85" s="72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608.3599999999999</v>
      </c>
      <c r="J86" s="72">
        <f t="shared" si="14"/>
        <v>134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182">
        <f t="shared" si="19"/>
        <v>2002.14</v>
      </c>
      <c r="V86" s="72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608.3599999999999</v>
      </c>
      <c r="J87" s="72">
        <f t="shared" si="14"/>
        <v>134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182">
        <f t="shared" si="19"/>
        <v>2002.14</v>
      </c>
      <c r="V87" s="72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608.3599999999999</v>
      </c>
      <c r="J88" s="72">
        <f t="shared" si="14"/>
        <v>134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182">
        <f t="shared" si="19"/>
        <v>2002.14</v>
      </c>
      <c r="V88" s="72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608.3599999999999</v>
      </c>
      <c r="J89" s="72">
        <f t="shared" si="14"/>
        <v>134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182">
        <f t="shared" si="19"/>
        <v>2002.14</v>
      </c>
      <c r="V89" s="72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608.3599999999999</v>
      </c>
      <c r="J90" s="72">
        <f t="shared" si="14"/>
        <v>134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182">
        <f t="shared" si="19"/>
        <v>2002.14</v>
      </c>
      <c r="V90" s="72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608.3599999999999</v>
      </c>
      <c r="J91" s="72">
        <f t="shared" si="14"/>
        <v>134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182">
        <f t="shared" si="19"/>
        <v>2002.14</v>
      </c>
      <c r="V91" s="72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608.3599999999999</v>
      </c>
      <c r="J92" s="72">
        <f t="shared" si="14"/>
        <v>134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2002.14</v>
      </c>
      <c r="V92" s="72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608.3599999999999</v>
      </c>
      <c r="J93" s="72">
        <f t="shared" si="14"/>
        <v>134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2002.14</v>
      </c>
      <c r="V93" s="72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608.3599999999999</v>
      </c>
      <c r="J94" s="72">
        <f t="shared" si="14"/>
        <v>134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2002.14</v>
      </c>
      <c r="V94" s="72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608.3599999999999</v>
      </c>
      <c r="J95" s="72">
        <f t="shared" si="14"/>
        <v>134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2002.14</v>
      </c>
      <c r="V95" s="72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608.3599999999999</v>
      </c>
      <c r="J96" s="72">
        <f t="shared" si="14"/>
        <v>134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2002.14</v>
      </c>
      <c r="V96" s="72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608.3599999999999</v>
      </c>
      <c r="J97" s="72">
        <f t="shared" si="14"/>
        <v>134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2002.14</v>
      </c>
      <c r="V97" s="72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608.3599999999999</v>
      </c>
      <c r="J98" s="72">
        <f t="shared" si="14"/>
        <v>134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2002.14</v>
      </c>
      <c r="V98" s="72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608.3599999999999</v>
      </c>
      <c r="J99" s="72">
        <f t="shared" si="14"/>
        <v>134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2002.14</v>
      </c>
      <c r="V99" s="72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608.3599999999999</v>
      </c>
      <c r="J100" s="72">
        <f t="shared" si="14"/>
        <v>134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2002.14</v>
      </c>
      <c r="V100" s="72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608.3599999999999</v>
      </c>
      <c r="J101" s="72">
        <f t="shared" si="14"/>
        <v>134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2002.14</v>
      </c>
      <c r="V101" s="72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608.3599999999999</v>
      </c>
      <c r="J102" s="72">
        <f t="shared" si="14"/>
        <v>134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2002.14</v>
      </c>
      <c r="V102" s="72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608.3599999999999</v>
      </c>
      <c r="J103" s="72">
        <f t="shared" si="14"/>
        <v>134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2002.14</v>
      </c>
      <c r="V103" s="72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608.3599999999999</v>
      </c>
      <c r="J104" s="72">
        <f t="shared" si="14"/>
        <v>134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2002.14</v>
      </c>
      <c r="V104" s="72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608.3599999999999</v>
      </c>
      <c r="J105" s="72">
        <f t="shared" si="14"/>
        <v>134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2002.14</v>
      </c>
      <c r="V105" s="72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608.3599999999999</v>
      </c>
      <c r="J106" s="72">
        <f t="shared" si="14"/>
        <v>134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2002.14</v>
      </c>
      <c r="V106" s="72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608.3599999999999</v>
      </c>
      <c r="J107" s="72">
        <f t="shared" si="14"/>
        <v>134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2002.14</v>
      </c>
      <c r="V107" s="72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608.3599999999999</v>
      </c>
      <c r="J108" s="72">
        <f t="shared" ref="J108" si="22">J107-C108</f>
        <v>134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2002.14</v>
      </c>
      <c r="V108" s="72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1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81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311</v>
      </c>
      <c r="D110" s="6">
        <f>SUM(D10:D109)</f>
        <v>1411.94</v>
      </c>
      <c r="E110" s="13"/>
      <c r="F110" s="6">
        <f>SUM(F10:F109)</f>
        <v>1411.94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134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373" t="s">
        <v>19</v>
      </c>
      <c r="D113" s="1374"/>
      <c r="E113" s="39">
        <f>E4+E5-F110+E6+E8</f>
        <v>608.36</v>
      </c>
      <c r="F113" s="6"/>
      <c r="G113" s="6"/>
      <c r="H113" s="17"/>
      <c r="I113" s="128"/>
      <c r="J113" s="72"/>
      <c r="O113" s="1373" t="s">
        <v>19</v>
      </c>
      <c r="P113" s="1374"/>
      <c r="Q113" s="39">
        <f>Q4+Q5-R110+Q6+Q8</f>
        <v>2002.14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4"/>
      <c r="D122" s="145"/>
      <c r="E122" s="102"/>
      <c r="F122" s="72"/>
      <c r="O122" s="604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12" t="s">
        <v>377</v>
      </c>
      <c r="B1" s="1312"/>
      <c r="C1" s="1312"/>
      <c r="D1" s="1312"/>
      <c r="E1" s="1312"/>
      <c r="F1" s="1312"/>
      <c r="G1" s="131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375" t="s">
        <v>407</v>
      </c>
      <c r="B5" s="1329" t="s">
        <v>106</v>
      </c>
      <c r="C5" s="670">
        <v>63</v>
      </c>
      <c r="D5" s="671">
        <v>45206</v>
      </c>
      <c r="E5" s="672">
        <v>327.84</v>
      </c>
      <c r="F5" s="133">
        <v>14</v>
      </c>
      <c r="G5" s="128">
        <f>F46</f>
        <v>0</v>
      </c>
      <c r="H5" s="134">
        <f>E4+E5-G5+E6+E7</f>
        <v>327.84</v>
      </c>
      <c r="L5" s="604"/>
      <c r="M5" s="145"/>
      <c r="N5" s="102"/>
      <c r="O5" s="72"/>
    </row>
    <row r="6" spans="1:15" ht="15.75" thickBot="1" x14ac:dyDescent="0.3">
      <c r="A6" s="1376"/>
      <c r="B6" s="1329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37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78"/>
    </row>
    <row r="9" spans="1:15" ht="15.75" thickTop="1" x14ac:dyDescent="0.25">
      <c r="A9" s="72"/>
      <c r="B9" s="375">
        <f>F4++F5+F6+F7-C9</f>
        <v>14</v>
      </c>
      <c r="C9" s="15"/>
      <c r="D9" s="91"/>
      <c r="E9" s="186"/>
      <c r="F9" s="68">
        <f>D9</f>
        <v>0</v>
      </c>
      <c r="G9" s="69"/>
      <c r="H9" s="70"/>
      <c r="I9" s="753">
        <f>E4+E5+E6+E7-F9</f>
        <v>327.84</v>
      </c>
    </row>
    <row r="10" spans="1:15" x14ac:dyDescent="0.25">
      <c r="B10" s="375">
        <f>B9-C10</f>
        <v>14</v>
      </c>
      <c r="C10" s="15"/>
      <c r="D10" s="91"/>
      <c r="E10" s="186"/>
      <c r="F10" s="68">
        <f t="shared" ref="F10:F44" si="0">D10</f>
        <v>0</v>
      </c>
      <c r="G10" s="69"/>
      <c r="H10" s="70"/>
      <c r="I10" s="753">
        <f>I9-F10</f>
        <v>327.84</v>
      </c>
    </row>
    <row r="11" spans="1:15" x14ac:dyDescent="0.25">
      <c r="A11" s="54" t="s">
        <v>32</v>
      </c>
      <c r="B11" s="375">
        <f t="shared" ref="B11:B45" si="1">B10-C11</f>
        <v>14</v>
      </c>
      <c r="C11" s="15"/>
      <c r="D11" s="91"/>
      <c r="E11" s="1198"/>
      <c r="F11" s="1010">
        <f t="shared" si="0"/>
        <v>0</v>
      </c>
      <c r="G11" s="975"/>
      <c r="H11" s="997"/>
      <c r="I11" s="1199">
        <f t="shared" ref="I11:I45" si="2">I10-F11</f>
        <v>327.84</v>
      </c>
    </row>
    <row r="12" spans="1:15" x14ac:dyDescent="0.25">
      <c r="A12" s="84"/>
      <c r="B12" s="375">
        <f t="shared" si="1"/>
        <v>14</v>
      </c>
      <c r="C12" s="15"/>
      <c r="D12" s="91"/>
      <c r="E12" s="1198"/>
      <c r="F12" s="1010">
        <f t="shared" si="0"/>
        <v>0</v>
      </c>
      <c r="G12" s="975"/>
      <c r="H12" s="997"/>
      <c r="I12" s="1199">
        <f t="shared" si="2"/>
        <v>327.84</v>
      </c>
    </row>
    <row r="13" spans="1:15" x14ac:dyDescent="0.25">
      <c r="B13" s="375">
        <f t="shared" si="1"/>
        <v>14</v>
      </c>
      <c r="C13" s="15"/>
      <c r="D13" s="91"/>
      <c r="E13" s="1198"/>
      <c r="F13" s="1010">
        <f t="shared" si="0"/>
        <v>0</v>
      </c>
      <c r="G13" s="975"/>
      <c r="H13" s="997"/>
      <c r="I13" s="1199">
        <f t="shared" si="2"/>
        <v>327.84</v>
      </c>
    </row>
    <row r="14" spans="1:15" x14ac:dyDescent="0.25">
      <c r="A14" s="54" t="s">
        <v>33</v>
      </c>
      <c r="B14" s="375">
        <f t="shared" si="1"/>
        <v>14</v>
      </c>
      <c r="C14" s="15"/>
      <c r="D14" s="91"/>
      <c r="E14" s="1198"/>
      <c r="F14" s="1010">
        <f t="shared" si="0"/>
        <v>0</v>
      </c>
      <c r="G14" s="975"/>
      <c r="H14" s="997"/>
      <c r="I14" s="1199">
        <f t="shared" si="2"/>
        <v>327.84</v>
      </c>
    </row>
    <row r="15" spans="1:15" x14ac:dyDescent="0.25">
      <c r="B15" s="375">
        <f t="shared" si="1"/>
        <v>14</v>
      </c>
      <c r="C15" s="15"/>
      <c r="D15" s="91"/>
      <c r="E15" s="1198"/>
      <c r="F15" s="1010">
        <f t="shared" si="0"/>
        <v>0</v>
      </c>
      <c r="G15" s="975"/>
      <c r="H15" s="997"/>
      <c r="I15" s="1199">
        <f t="shared" si="2"/>
        <v>327.84</v>
      </c>
    </row>
    <row r="16" spans="1:15" x14ac:dyDescent="0.25">
      <c r="B16" s="375">
        <f t="shared" si="1"/>
        <v>14</v>
      </c>
      <c r="C16" s="15"/>
      <c r="D16" s="91"/>
      <c r="E16" s="1198"/>
      <c r="F16" s="1010">
        <f t="shared" si="0"/>
        <v>0</v>
      </c>
      <c r="G16" s="975"/>
      <c r="H16" s="997"/>
      <c r="I16" s="1199">
        <f t="shared" si="2"/>
        <v>327.84</v>
      </c>
    </row>
    <row r="17" spans="2:9" x14ac:dyDescent="0.25">
      <c r="B17" s="375">
        <f t="shared" si="1"/>
        <v>14</v>
      </c>
      <c r="C17" s="15"/>
      <c r="D17" s="91"/>
      <c r="E17" s="1198"/>
      <c r="F17" s="1010">
        <f t="shared" si="0"/>
        <v>0</v>
      </c>
      <c r="G17" s="975"/>
      <c r="H17" s="997"/>
      <c r="I17" s="1199">
        <f t="shared" si="2"/>
        <v>327.84</v>
      </c>
    </row>
    <row r="18" spans="2:9" x14ac:dyDescent="0.25">
      <c r="B18" s="375">
        <f t="shared" si="1"/>
        <v>14</v>
      </c>
      <c r="C18" s="15"/>
      <c r="D18" s="91"/>
      <c r="E18" s="1198"/>
      <c r="F18" s="1010">
        <f t="shared" si="0"/>
        <v>0</v>
      </c>
      <c r="G18" s="975"/>
      <c r="H18" s="997"/>
      <c r="I18" s="1199">
        <f t="shared" si="2"/>
        <v>327.84</v>
      </c>
    </row>
    <row r="19" spans="2:9" x14ac:dyDescent="0.25">
      <c r="B19" s="375">
        <f t="shared" si="1"/>
        <v>14</v>
      </c>
      <c r="C19" s="15"/>
      <c r="D19" s="91"/>
      <c r="E19" s="1198"/>
      <c r="F19" s="1010">
        <f t="shared" si="0"/>
        <v>0</v>
      </c>
      <c r="G19" s="975"/>
      <c r="H19" s="997"/>
      <c r="I19" s="1199">
        <f t="shared" si="2"/>
        <v>327.84</v>
      </c>
    </row>
    <row r="20" spans="2:9" x14ac:dyDescent="0.25">
      <c r="B20" s="375">
        <f t="shared" si="1"/>
        <v>14</v>
      </c>
      <c r="C20" s="15"/>
      <c r="D20" s="91"/>
      <c r="E20" s="1198"/>
      <c r="F20" s="1010">
        <f t="shared" si="0"/>
        <v>0</v>
      </c>
      <c r="G20" s="975"/>
      <c r="H20" s="997"/>
      <c r="I20" s="1199">
        <f t="shared" si="2"/>
        <v>327.84</v>
      </c>
    </row>
    <row r="21" spans="2:9" x14ac:dyDescent="0.25">
      <c r="B21" s="375">
        <f t="shared" si="1"/>
        <v>14</v>
      </c>
      <c r="C21" s="15"/>
      <c r="D21" s="91"/>
      <c r="E21" s="1198"/>
      <c r="F21" s="1010">
        <f t="shared" si="0"/>
        <v>0</v>
      </c>
      <c r="G21" s="975"/>
      <c r="H21" s="997"/>
      <c r="I21" s="1199">
        <f t="shared" si="2"/>
        <v>327.84</v>
      </c>
    </row>
    <row r="22" spans="2:9" x14ac:dyDescent="0.25">
      <c r="B22" s="375">
        <f t="shared" si="1"/>
        <v>14</v>
      </c>
      <c r="C22" s="15"/>
      <c r="D22" s="91"/>
      <c r="E22" s="186"/>
      <c r="F22" s="68">
        <f t="shared" si="0"/>
        <v>0</v>
      </c>
      <c r="G22" s="69"/>
      <c r="H22" s="70"/>
      <c r="I22" s="753">
        <f t="shared" si="2"/>
        <v>327.84</v>
      </c>
    </row>
    <row r="23" spans="2:9" x14ac:dyDescent="0.25">
      <c r="B23" s="375">
        <f t="shared" si="1"/>
        <v>14</v>
      </c>
      <c r="C23" s="15"/>
      <c r="D23" s="91"/>
      <c r="E23" s="186"/>
      <c r="F23" s="68">
        <f t="shared" si="0"/>
        <v>0</v>
      </c>
      <c r="G23" s="69"/>
      <c r="H23" s="70"/>
      <c r="I23" s="753">
        <f t="shared" si="2"/>
        <v>327.84</v>
      </c>
    </row>
    <row r="24" spans="2:9" x14ac:dyDescent="0.25">
      <c r="B24" s="375">
        <f t="shared" si="1"/>
        <v>14</v>
      </c>
      <c r="C24" s="15"/>
      <c r="D24" s="91"/>
      <c r="E24" s="186"/>
      <c r="F24" s="68">
        <f t="shared" si="0"/>
        <v>0</v>
      </c>
      <c r="G24" s="69"/>
      <c r="H24" s="70"/>
      <c r="I24" s="753">
        <f t="shared" si="2"/>
        <v>327.84</v>
      </c>
    </row>
    <row r="25" spans="2:9" x14ac:dyDescent="0.25">
      <c r="B25" s="375">
        <f t="shared" si="1"/>
        <v>14</v>
      </c>
      <c r="C25" s="15"/>
      <c r="D25" s="91"/>
      <c r="E25" s="186"/>
      <c r="F25" s="68">
        <f t="shared" si="0"/>
        <v>0</v>
      </c>
      <c r="G25" s="69"/>
      <c r="H25" s="70"/>
      <c r="I25" s="753">
        <f t="shared" si="2"/>
        <v>327.84</v>
      </c>
    </row>
    <row r="26" spans="2:9" x14ac:dyDescent="0.25">
      <c r="B26" s="375">
        <f t="shared" si="1"/>
        <v>14</v>
      </c>
      <c r="C26" s="15"/>
      <c r="D26" s="91"/>
      <c r="E26" s="186"/>
      <c r="F26" s="68">
        <f t="shared" si="0"/>
        <v>0</v>
      </c>
      <c r="G26" s="69"/>
      <c r="H26" s="70"/>
      <c r="I26" s="753">
        <f t="shared" si="2"/>
        <v>327.84</v>
      </c>
    </row>
    <row r="27" spans="2:9" x14ac:dyDescent="0.25">
      <c r="B27" s="375">
        <f t="shared" si="1"/>
        <v>14</v>
      </c>
      <c r="C27" s="15"/>
      <c r="D27" s="91"/>
      <c r="E27" s="186"/>
      <c r="F27" s="68">
        <f t="shared" si="0"/>
        <v>0</v>
      </c>
      <c r="G27" s="69"/>
      <c r="H27" s="70"/>
      <c r="I27" s="753">
        <f t="shared" si="2"/>
        <v>327.84</v>
      </c>
    </row>
    <row r="28" spans="2:9" x14ac:dyDescent="0.25">
      <c r="B28" s="375">
        <f t="shared" si="1"/>
        <v>14</v>
      </c>
      <c r="C28" s="15"/>
      <c r="D28" s="68"/>
      <c r="E28" s="186"/>
      <c r="F28" s="68">
        <f t="shared" si="0"/>
        <v>0</v>
      </c>
      <c r="G28" s="69"/>
      <c r="H28" s="70"/>
      <c r="I28" s="753">
        <f t="shared" si="2"/>
        <v>327.84</v>
      </c>
    </row>
    <row r="29" spans="2:9" x14ac:dyDescent="0.25">
      <c r="B29" s="375">
        <f t="shared" si="1"/>
        <v>14</v>
      </c>
      <c r="C29" s="15"/>
      <c r="D29" s="68"/>
      <c r="E29" s="186"/>
      <c r="F29" s="68">
        <f t="shared" si="0"/>
        <v>0</v>
      </c>
      <c r="G29" s="69"/>
      <c r="H29" s="70"/>
      <c r="I29" s="753">
        <f t="shared" si="2"/>
        <v>327.84</v>
      </c>
    </row>
    <row r="30" spans="2:9" x14ac:dyDescent="0.25">
      <c r="B30" s="375">
        <f t="shared" si="1"/>
        <v>14</v>
      </c>
      <c r="C30" s="15"/>
      <c r="D30" s="68"/>
      <c r="E30" s="186"/>
      <c r="F30" s="68">
        <f t="shared" si="0"/>
        <v>0</v>
      </c>
      <c r="G30" s="69"/>
      <c r="H30" s="70"/>
      <c r="I30" s="753">
        <f t="shared" si="2"/>
        <v>327.84</v>
      </c>
    </row>
    <row r="31" spans="2:9" x14ac:dyDescent="0.25">
      <c r="B31" s="375">
        <f t="shared" si="1"/>
        <v>14</v>
      </c>
      <c r="C31" s="15"/>
      <c r="D31" s="68"/>
      <c r="E31" s="186"/>
      <c r="F31" s="68">
        <f t="shared" si="0"/>
        <v>0</v>
      </c>
      <c r="G31" s="69"/>
      <c r="H31" s="70"/>
      <c r="I31" s="753">
        <f t="shared" si="2"/>
        <v>327.84</v>
      </c>
    </row>
    <row r="32" spans="2:9" x14ac:dyDescent="0.25">
      <c r="B32" s="375">
        <f t="shared" si="1"/>
        <v>14</v>
      </c>
      <c r="C32" s="15"/>
      <c r="D32" s="68"/>
      <c r="E32" s="186"/>
      <c r="F32" s="68">
        <f t="shared" si="0"/>
        <v>0</v>
      </c>
      <c r="G32" s="69"/>
      <c r="H32" s="70"/>
      <c r="I32" s="753">
        <f t="shared" si="2"/>
        <v>327.84</v>
      </c>
    </row>
    <row r="33" spans="2:9" x14ac:dyDescent="0.25">
      <c r="B33" s="375">
        <f t="shared" si="1"/>
        <v>14</v>
      </c>
      <c r="C33" s="15"/>
      <c r="D33" s="68"/>
      <c r="E33" s="186"/>
      <c r="F33" s="68">
        <f t="shared" si="0"/>
        <v>0</v>
      </c>
      <c r="G33" s="69"/>
      <c r="H33" s="70"/>
      <c r="I33" s="753">
        <f t="shared" si="2"/>
        <v>327.84</v>
      </c>
    </row>
    <row r="34" spans="2:9" x14ac:dyDescent="0.25">
      <c r="B34" s="375">
        <f t="shared" si="1"/>
        <v>14</v>
      </c>
      <c r="C34" s="15"/>
      <c r="D34" s="68"/>
      <c r="E34" s="186"/>
      <c r="F34" s="68">
        <f t="shared" si="0"/>
        <v>0</v>
      </c>
      <c r="G34" s="69"/>
      <c r="H34" s="70"/>
      <c r="I34" s="753">
        <f t="shared" si="2"/>
        <v>327.84</v>
      </c>
    </row>
    <row r="35" spans="2:9" x14ac:dyDescent="0.25">
      <c r="B35" s="375">
        <f t="shared" si="1"/>
        <v>14</v>
      </c>
      <c r="C35" s="15"/>
      <c r="D35" s="68"/>
      <c r="E35" s="186"/>
      <c r="F35" s="68">
        <f t="shared" si="0"/>
        <v>0</v>
      </c>
      <c r="G35" s="69"/>
      <c r="H35" s="70"/>
      <c r="I35" s="753">
        <f t="shared" si="2"/>
        <v>327.84</v>
      </c>
    </row>
    <row r="36" spans="2:9" x14ac:dyDescent="0.25">
      <c r="B36" s="375">
        <f t="shared" si="1"/>
        <v>14</v>
      </c>
      <c r="C36" s="15"/>
      <c r="D36" s="68"/>
      <c r="E36" s="186"/>
      <c r="F36" s="68">
        <f t="shared" si="0"/>
        <v>0</v>
      </c>
      <c r="G36" s="69"/>
      <c r="H36" s="70"/>
      <c r="I36" s="753">
        <f t="shared" si="2"/>
        <v>327.84</v>
      </c>
    </row>
    <row r="37" spans="2:9" x14ac:dyDescent="0.25">
      <c r="B37" s="375">
        <f t="shared" si="1"/>
        <v>14</v>
      </c>
      <c r="C37" s="15"/>
      <c r="D37" s="68"/>
      <c r="E37" s="186"/>
      <c r="F37" s="68">
        <f t="shared" si="0"/>
        <v>0</v>
      </c>
      <c r="G37" s="69"/>
      <c r="H37" s="70"/>
      <c r="I37" s="753">
        <f t="shared" si="2"/>
        <v>327.84</v>
      </c>
    </row>
    <row r="38" spans="2:9" x14ac:dyDescent="0.25">
      <c r="B38" s="375">
        <f t="shared" si="1"/>
        <v>14</v>
      </c>
      <c r="C38" s="15"/>
      <c r="D38" s="68"/>
      <c r="E38" s="186"/>
      <c r="F38" s="68">
        <f t="shared" si="0"/>
        <v>0</v>
      </c>
      <c r="G38" s="69"/>
      <c r="H38" s="70"/>
      <c r="I38" s="753">
        <f t="shared" si="2"/>
        <v>327.84</v>
      </c>
    </row>
    <row r="39" spans="2:9" x14ac:dyDescent="0.25">
      <c r="B39" s="375">
        <f t="shared" si="1"/>
        <v>14</v>
      </c>
      <c r="C39" s="15"/>
      <c r="D39" s="68"/>
      <c r="E39" s="186"/>
      <c r="F39" s="68">
        <f t="shared" si="0"/>
        <v>0</v>
      </c>
      <c r="G39" s="69"/>
      <c r="H39" s="70"/>
      <c r="I39" s="753">
        <f t="shared" si="2"/>
        <v>327.84</v>
      </c>
    </row>
    <row r="40" spans="2:9" x14ac:dyDescent="0.25">
      <c r="B40" s="375">
        <f t="shared" si="1"/>
        <v>14</v>
      </c>
      <c r="C40" s="15"/>
      <c r="D40" s="68"/>
      <c r="E40" s="186"/>
      <c r="F40" s="68">
        <f t="shared" si="0"/>
        <v>0</v>
      </c>
      <c r="G40" s="69"/>
      <c r="H40" s="70"/>
      <c r="I40" s="753">
        <f t="shared" si="2"/>
        <v>327.84</v>
      </c>
    </row>
    <row r="41" spans="2:9" x14ac:dyDescent="0.25">
      <c r="B41" s="375">
        <f t="shared" si="1"/>
        <v>14</v>
      </c>
      <c r="C41" s="15"/>
      <c r="D41" s="68"/>
      <c r="E41" s="186"/>
      <c r="F41" s="68">
        <f t="shared" si="0"/>
        <v>0</v>
      </c>
      <c r="G41" s="69"/>
      <c r="H41" s="70"/>
      <c r="I41" s="753">
        <f t="shared" si="2"/>
        <v>327.84</v>
      </c>
    </row>
    <row r="42" spans="2:9" x14ac:dyDescent="0.25">
      <c r="B42" s="375">
        <f t="shared" si="1"/>
        <v>14</v>
      </c>
      <c r="C42" s="15"/>
      <c r="D42" s="68"/>
      <c r="E42" s="186"/>
      <c r="F42" s="68">
        <f t="shared" si="0"/>
        <v>0</v>
      </c>
      <c r="G42" s="69"/>
      <c r="H42" s="70"/>
      <c r="I42" s="753">
        <f t="shared" si="2"/>
        <v>327.84</v>
      </c>
    </row>
    <row r="43" spans="2:9" x14ac:dyDescent="0.25">
      <c r="B43" s="375">
        <f t="shared" si="1"/>
        <v>14</v>
      </c>
      <c r="C43" s="15"/>
      <c r="D43" s="68"/>
      <c r="E43" s="186"/>
      <c r="F43" s="68">
        <f t="shared" si="0"/>
        <v>0</v>
      </c>
      <c r="G43" s="69"/>
      <c r="H43" s="70"/>
      <c r="I43" s="753">
        <f t="shared" si="2"/>
        <v>327.84</v>
      </c>
    </row>
    <row r="44" spans="2:9" x14ac:dyDescent="0.25">
      <c r="B44" s="375">
        <f t="shared" si="1"/>
        <v>14</v>
      </c>
      <c r="C44" s="15"/>
      <c r="D44" s="68"/>
      <c r="E44" s="186"/>
      <c r="F44" s="68">
        <f t="shared" si="0"/>
        <v>0</v>
      </c>
      <c r="G44" s="69"/>
      <c r="H44" s="70"/>
      <c r="I44" s="753">
        <f t="shared" si="2"/>
        <v>327.84</v>
      </c>
    </row>
    <row r="45" spans="2:9" ht="15.75" thickBot="1" x14ac:dyDescent="0.3">
      <c r="B45" s="642">
        <f t="shared" si="1"/>
        <v>14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54">
        <f t="shared" si="2"/>
        <v>327.84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373" t="s">
        <v>19</v>
      </c>
      <c r="D49" s="137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pane ySplit="8" topLeftCell="A22" activePane="bottomLeft" state="frozen"/>
      <selection pane="bottomLeft" activeCell="I33" sqref="I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30" t="s">
        <v>390</v>
      </c>
      <c r="B1" s="1330"/>
      <c r="C1" s="1330"/>
      <c r="D1" s="1330"/>
      <c r="E1" s="1330"/>
      <c r="F1" s="1330"/>
      <c r="G1" s="1330"/>
      <c r="H1" s="11">
        <v>1</v>
      </c>
      <c r="K1" s="1330" t="str">
        <f>A1</f>
        <v>INVENTARIO    DEL MES DE  SEPTIEMBRE    2023</v>
      </c>
      <c r="L1" s="1330"/>
      <c r="M1" s="1330"/>
      <c r="N1" s="1330"/>
      <c r="O1" s="1330"/>
      <c r="P1" s="1330"/>
      <c r="Q1" s="13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56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92"/>
      <c r="N4" s="130"/>
      <c r="O4" s="77"/>
      <c r="P4" s="61"/>
      <c r="Q4" s="151"/>
      <c r="R4" s="151"/>
    </row>
    <row r="5" spans="1:19" ht="22.5" customHeight="1" x14ac:dyDescent="0.25">
      <c r="A5" s="1379" t="s">
        <v>91</v>
      </c>
      <c r="B5" s="1380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379" t="s">
        <v>91</v>
      </c>
      <c r="L5" s="1382" t="s">
        <v>64</v>
      </c>
      <c r="M5" s="356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379"/>
      <c r="B6" s="1381"/>
      <c r="C6" s="356">
        <v>85</v>
      </c>
      <c r="D6" s="130">
        <v>45194</v>
      </c>
      <c r="E6" s="197">
        <v>150</v>
      </c>
      <c r="F6" s="61">
        <v>15</v>
      </c>
      <c r="G6" s="47">
        <f>F78</f>
        <v>200</v>
      </c>
      <c r="H6" s="7">
        <f>E6-G6+E7+E5-G5+E4</f>
        <v>180</v>
      </c>
      <c r="K6" s="1379"/>
      <c r="L6" s="1382"/>
      <c r="M6" s="930">
        <v>70</v>
      </c>
      <c r="N6" s="931">
        <v>45160</v>
      </c>
      <c r="O6" s="932">
        <v>50</v>
      </c>
      <c r="P6" s="933">
        <v>5</v>
      </c>
      <c r="Q6" s="47">
        <f>P78</f>
        <v>110</v>
      </c>
      <c r="R6" s="7">
        <f>O6-Q6+O7+O5-Q5+O4</f>
        <v>140</v>
      </c>
    </row>
    <row r="7" spans="1:19" ht="24.75" customHeight="1" thickBot="1" x14ac:dyDescent="0.3">
      <c r="B7" s="19"/>
      <c r="C7" s="356"/>
      <c r="D7" s="130"/>
      <c r="E7" s="197">
        <v>20</v>
      </c>
      <c r="F7" s="61">
        <v>2</v>
      </c>
      <c r="L7" s="19"/>
      <c r="M7" s="356">
        <v>70</v>
      </c>
      <c r="N7" s="130">
        <v>45194</v>
      </c>
      <c r="O7" s="197">
        <v>50</v>
      </c>
      <c r="P7" s="61">
        <v>5</v>
      </c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215</v>
      </c>
      <c r="H9" s="70">
        <v>115</v>
      </c>
      <c r="I9" s="102">
        <f>E6-F9+E5+E7+E4</f>
        <v>340</v>
      </c>
      <c r="K9" s="79" t="s">
        <v>32</v>
      </c>
      <c r="L9" s="562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61">
        <f>O6-P9+O5+O7+O4</f>
        <v>250</v>
      </c>
    </row>
    <row r="10" spans="1:19" x14ac:dyDescent="0.25">
      <c r="A10" s="185"/>
      <c r="B10" s="82">
        <f t="shared" ref="B10:B73" si="2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216</v>
      </c>
      <c r="H10" s="70">
        <v>115</v>
      </c>
      <c r="I10" s="102">
        <f>I9-F10</f>
        <v>330</v>
      </c>
      <c r="K10" s="185"/>
      <c r="L10" s="82">
        <f t="shared" ref="L10:L73" si="3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195</v>
      </c>
      <c r="R10" s="70">
        <v>100</v>
      </c>
      <c r="S10" s="102">
        <f>S9-P10</f>
        <v>240</v>
      </c>
    </row>
    <row r="11" spans="1:19" x14ac:dyDescent="0.25">
      <c r="A11" s="174"/>
      <c r="B11" s="82">
        <f t="shared" si="2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218</v>
      </c>
      <c r="H11" s="70">
        <v>115</v>
      </c>
      <c r="I11" s="102">
        <f t="shared" ref="I11:I74" si="4">I10-F11</f>
        <v>320</v>
      </c>
      <c r="K11" s="174"/>
      <c r="L11" s="82">
        <f t="shared" si="3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198</v>
      </c>
      <c r="R11" s="70">
        <v>100</v>
      </c>
      <c r="S11" s="102">
        <f t="shared" ref="S11:S74" si="5">S10-P11</f>
        <v>220</v>
      </c>
    </row>
    <row r="12" spans="1:19" x14ac:dyDescent="0.25">
      <c r="A12" s="174"/>
      <c r="B12" s="562">
        <f t="shared" si="2"/>
        <v>32</v>
      </c>
      <c r="C12" s="15"/>
      <c r="D12" s="68"/>
      <c r="E12" s="191"/>
      <c r="F12" s="68">
        <f t="shared" si="0"/>
        <v>0</v>
      </c>
      <c r="G12" s="69"/>
      <c r="H12" s="70"/>
      <c r="I12" s="561">
        <f t="shared" si="4"/>
        <v>320</v>
      </c>
      <c r="K12" s="174"/>
      <c r="L12" s="82">
        <f t="shared" si="3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202</v>
      </c>
      <c r="R12" s="70">
        <v>100</v>
      </c>
      <c r="S12" s="102">
        <f t="shared" si="5"/>
        <v>210</v>
      </c>
    </row>
    <row r="13" spans="1:19" x14ac:dyDescent="0.25">
      <c r="A13" s="81" t="s">
        <v>33</v>
      </c>
      <c r="B13" s="82">
        <f t="shared" si="2"/>
        <v>31</v>
      </c>
      <c r="C13" s="15">
        <v>1</v>
      </c>
      <c r="D13" s="864">
        <v>10</v>
      </c>
      <c r="E13" s="865">
        <v>45175</v>
      </c>
      <c r="F13" s="864">
        <f t="shared" si="0"/>
        <v>10</v>
      </c>
      <c r="G13" s="763" t="s">
        <v>255</v>
      </c>
      <c r="H13" s="764">
        <v>115</v>
      </c>
      <c r="I13" s="102">
        <f t="shared" si="4"/>
        <v>310</v>
      </c>
      <c r="K13" s="81" t="s">
        <v>33</v>
      </c>
      <c r="L13" s="562">
        <f t="shared" si="3"/>
        <v>21</v>
      </c>
      <c r="M13" s="15"/>
      <c r="N13" s="68"/>
      <c r="O13" s="191"/>
      <c r="P13" s="68">
        <f t="shared" si="1"/>
        <v>0</v>
      </c>
      <c r="Q13" s="69"/>
      <c r="R13" s="70"/>
      <c r="S13" s="561">
        <f t="shared" si="5"/>
        <v>210</v>
      </c>
    </row>
    <row r="14" spans="1:19" x14ac:dyDescent="0.25">
      <c r="A14" s="72"/>
      <c r="B14" s="82">
        <f t="shared" si="2"/>
        <v>30</v>
      </c>
      <c r="C14" s="15">
        <v>1</v>
      </c>
      <c r="D14" s="864">
        <v>10</v>
      </c>
      <c r="E14" s="865">
        <v>45178</v>
      </c>
      <c r="F14" s="864">
        <f t="shared" si="0"/>
        <v>10</v>
      </c>
      <c r="G14" s="763" t="s">
        <v>276</v>
      </c>
      <c r="H14" s="764">
        <v>115</v>
      </c>
      <c r="I14" s="102">
        <f t="shared" si="4"/>
        <v>300</v>
      </c>
      <c r="K14" s="72"/>
      <c r="L14" s="82">
        <f t="shared" si="3"/>
        <v>20</v>
      </c>
      <c r="M14" s="15">
        <v>1</v>
      </c>
      <c r="N14" s="864">
        <v>10</v>
      </c>
      <c r="O14" s="865">
        <v>45175</v>
      </c>
      <c r="P14" s="864">
        <f t="shared" si="1"/>
        <v>10</v>
      </c>
      <c r="Q14" s="763" t="s">
        <v>255</v>
      </c>
      <c r="R14" s="764">
        <v>100</v>
      </c>
      <c r="S14" s="102">
        <f t="shared" si="5"/>
        <v>200</v>
      </c>
    </row>
    <row r="15" spans="1:19" x14ac:dyDescent="0.25">
      <c r="A15" s="72" t="s">
        <v>22</v>
      </c>
      <c r="B15" s="82">
        <f t="shared" si="2"/>
        <v>28</v>
      </c>
      <c r="C15" s="15">
        <v>2</v>
      </c>
      <c r="D15" s="864">
        <v>20</v>
      </c>
      <c r="E15" s="865">
        <v>45182</v>
      </c>
      <c r="F15" s="864">
        <f t="shared" si="0"/>
        <v>20</v>
      </c>
      <c r="G15" s="763" t="s">
        <v>299</v>
      </c>
      <c r="H15" s="764">
        <v>115</v>
      </c>
      <c r="I15" s="102">
        <f t="shared" si="4"/>
        <v>280</v>
      </c>
      <c r="K15" s="72" t="s">
        <v>22</v>
      </c>
      <c r="L15" s="82">
        <f t="shared" si="3"/>
        <v>19</v>
      </c>
      <c r="M15" s="15">
        <v>1</v>
      </c>
      <c r="N15" s="864">
        <v>10</v>
      </c>
      <c r="O15" s="865">
        <v>45176</v>
      </c>
      <c r="P15" s="864">
        <f t="shared" si="1"/>
        <v>10</v>
      </c>
      <c r="Q15" s="763" t="s">
        <v>265</v>
      </c>
      <c r="R15" s="764">
        <v>100</v>
      </c>
      <c r="S15" s="102">
        <f t="shared" si="5"/>
        <v>190</v>
      </c>
    </row>
    <row r="16" spans="1:19" x14ac:dyDescent="0.25">
      <c r="B16" s="82">
        <f t="shared" si="2"/>
        <v>27</v>
      </c>
      <c r="C16" s="15">
        <v>1</v>
      </c>
      <c r="D16" s="864">
        <v>10</v>
      </c>
      <c r="E16" s="865">
        <v>45182</v>
      </c>
      <c r="F16" s="864">
        <f t="shared" si="0"/>
        <v>10</v>
      </c>
      <c r="G16" s="763" t="s">
        <v>300</v>
      </c>
      <c r="H16" s="764">
        <v>115</v>
      </c>
      <c r="I16" s="102">
        <f t="shared" si="4"/>
        <v>270</v>
      </c>
      <c r="L16" s="82">
        <f t="shared" si="3"/>
        <v>17</v>
      </c>
      <c r="M16" s="15">
        <v>2</v>
      </c>
      <c r="N16" s="864">
        <v>20</v>
      </c>
      <c r="O16" s="865">
        <v>45182</v>
      </c>
      <c r="P16" s="864">
        <f t="shared" si="1"/>
        <v>20</v>
      </c>
      <c r="Q16" s="763" t="s">
        <v>299</v>
      </c>
      <c r="R16" s="764">
        <v>100</v>
      </c>
      <c r="S16" s="102">
        <f t="shared" si="5"/>
        <v>170</v>
      </c>
    </row>
    <row r="17" spans="1:19" x14ac:dyDescent="0.25">
      <c r="B17" s="82">
        <f t="shared" si="2"/>
        <v>26</v>
      </c>
      <c r="C17" s="15">
        <v>1</v>
      </c>
      <c r="D17" s="864">
        <v>10</v>
      </c>
      <c r="E17" s="865">
        <v>45183</v>
      </c>
      <c r="F17" s="864">
        <f t="shared" si="0"/>
        <v>10</v>
      </c>
      <c r="G17" s="763" t="s">
        <v>309</v>
      </c>
      <c r="H17" s="764">
        <v>115</v>
      </c>
      <c r="I17" s="102">
        <f t="shared" si="4"/>
        <v>260</v>
      </c>
      <c r="L17" s="82">
        <f t="shared" si="3"/>
        <v>16</v>
      </c>
      <c r="M17" s="15">
        <v>1</v>
      </c>
      <c r="N17" s="864">
        <v>10</v>
      </c>
      <c r="O17" s="865">
        <v>45182</v>
      </c>
      <c r="P17" s="864">
        <f t="shared" si="1"/>
        <v>10</v>
      </c>
      <c r="Q17" s="763" t="s">
        <v>300</v>
      </c>
      <c r="R17" s="764">
        <v>100</v>
      </c>
      <c r="S17" s="102">
        <f t="shared" si="5"/>
        <v>160</v>
      </c>
    </row>
    <row r="18" spans="1:19" x14ac:dyDescent="0.25">
      <c r="A18" s="118"/>
      <c r="B18" s="82">
        <f t="shared" si="2"/>
        <v>23</v>
      </c>
      <c r="C18" s="15">
        <v>3</v>
      </c>
      <c r="D18" s="864">
        <v>30</v>
      </c>
      <c r="E18" s="865">
        <v>45183</v>
      </c>
      <c r="F18" s="864">
        <f t="shared" si="0"/>
        <v>30</v>
      </c>
      <c r="G18" s="763" t="s">
        <v>310</v>
      </c>
      <c r="H18" s="764">
        <v>115</v>
      </c>
      <c r="I18" s="102">
        <f t="shared" si="4"/>
        <v>230</v>
      </c>
      <c r="K18" s="118"/>
      <c r="L18" s="82">
        <f t="shared" si="3"/>
        <v>15</v>
      </c>
      <c r="M18" s="15">
        <v>1</v>
      </c>
      <c r="N18" s="864">
        <v>10</v>
      </c>
      <c r="O18" s="865">
        <v>45185</v>
      </c>
      <c r="P18" s="864">
        <f t="shared" si="1"/>
        <v>10</v>
      </c>
      <c r="Q18" s="763" t="s">
        <v>315</v>
      </c>
      <c r="R18" s="764">
        <v>100</v>
      </c>
      <c r="S18" s="102">
        <f t="shared" si="5"/>
        <v>150</v>
      </c>
    </row>
    <row r="19" spans="1:19" x14ac:dyDescent="0.25">
      <c r="A19" s="118"/>
      <c r="B19" s="82">
        <f t="shared" si="2"/>
        <v>22</v>
      </c>
      <c r="C19" s="15">
        <v>1</v>
      </c>
      <c r="D19" s="864">
        <v>10</v>
      </c>
      <c r="E19" s="865">
        <v>45185</v>
      </c>
      <c r="F19" s="864">
        <f t="shared" si="0"/>
        <v>10</v>
      </c>
      <c r="G19" s="763" t="s">
        <v>315</v>
      </c>
      <c r="H19" s="764">
        <v>115</v>
      </c>
      <c r="I19" s="102">
        <f t="shared" si="4"/>
        <v>220</v>
      </c>
      <c r="K19" s="118"/>
      <c r="L19" s="82">
        <f t="shared" si="3"/>
        <v>14</v>
      </c>
      <c r="M19" s="15">
        <v>1</v>
      </c>
      <c r="N19" s="864">
        <v>10</v>
      </c>
      <c r="O19" s="865">
        <v>45195</v>
      </c>
      <c r="P19" s="864">
        <f t="shared" si="1"/>
        <v>10</v>
      </c>
      <c r="Q19" s="763" t="s">
        <v>342</v>
      </c>
      <c r="R19" s="764">
        <v>100</v>
      </c>
      <c r="S19" s="102">
        <f t="shared" si="5"/>
        <v>140</v>
      </c>
    </row>
    <row r="20" spans="1:19" x14ac:dyDescent="0.25">
      <c r="A20" s="118"/>
      <c r="B20" s="82">
        <f t="shared" si="2"/>
        <v>21</v>
      </c>
      <c r="C20" s="15">
        <v>1</v>
      </c>
      <c r="D20" s="864">
        <v>10</v>
      </c>
      <c r="E20" s="865">
        <v>45188</v>
      </c>
      <c r="F20" s="864">
        <f t="shared" si="0"/>
        <v>10</v>
      </c>
      <c r="G20" s="763" t="s">
        <v>320</v>
      </c>
      <c r="H20" s="764">
        <v>115</v>
      </c>
      <c r="I20" s="102">
        <f t="shared" si="4"/>
        <v>210</v>
      </c>
      <c r="K20" s="118"/>
      <c r="L20" s="562">
        <f t="shared" si="3"/>
        <v>14</v>
      </c>
      <c r="M20" s="15"/>
      <c r="N20" s="864"/>
      <c r="O20" s="865"/>
      <c r="P20" s="864">
        <f t="shared" si="1"/>
        <v>0</v>
      </c>
      <c r="Q20" s="763"/>
      <c r="R20" s="764"/>
      <c r="S20" s="561">
        <f t="shared" si="5"/>
        <v>140</v>
      </c>
    </row>
    <row r="21" spans="1:19" x14ac:dyDescent="0.25">
      <c r="A21" s="118"/>
      <c r="B21" s="82">
        <f t="shared" si="2"/>
        <v>19</v>
      </c>
      <c r="C21" s="15">
        <v>2</v>
      </c>
      <c r="D21" s="864">
        <v>20</v>
      </c>
      <c r="E21" s="865">
        <v>45196</v>
      </c>
      <c r="F21" s="864">
        <f t="shared" si="0"/>
        <v>20</v>
      </c>
      <c r="G21" s="763" t="s">
        <v>349</v>
      </c>
      <c r="H21" s="764">
        <v>115</v>
      </c>
      <c r="I21" s="102">
        <f t="shared" si="4"/>
        <v>190</v>
      </c>
      <c r="K21" s="118"/>
      <c r="L21" s="82">
        <f t="shared" si="3"/>
        <v>14</v>
      </c>
      <c r="M21" s="15"/>
      <c r="N21" s="575"/>
      <c r="O21" s="1220"/>
      <c r="P21" s="575">
        <f t="shared" si="1"/>
        <v>0</v>
      </c>
      <c r="Q21" s="732"/>
      <c r="R21" s="733"/>
      <c r="S21" s="102">
        <f t="shared" si="5"/>
        <v>140</v>
      </c>
    </row>
    <row r="22" spans="1:19" x14ac:dyDescent="0.25">
      <c r="A22" s="118"/>
      <c r="B22" s="219">
        <f t="shared" si="2"/>
        <v>18</v>
      </c>
      <c r="C22" s="15">
        <v>1</v>
      </c>
      <c r="D22" s="864">
        <v>10</v>
      </c>
      <c r="E22" s="865">
        <v>45199</v>
      </c>
      <c r="F22" s="864">
        <f t="shared" si="0"/>
        <v>10</v>
      </c>
      <c r="G22" s="763" t="s">
        <v>363</v>
      </c>
      <c r="H22" s="764">
        <v>115</v>
      </c>
      <c r="I22" s="102">
        <f t="shared" si="4"/>
        <v>180</v>
      </c>
      <c r="K22" s="118"/>
      <c r="L22" s="219">
        <f t="shared" si="3"/>
        <v>14</v>
      </c>
      <c r="M22" s="15"/>
      <c r="N22" s="575"/>
      <c r="O22" s="1220"/>
      <c r="P22" s="575">
        <f t="shared" si="1"/>
        <v>0</v>
      </c>
      <c r="Q22" s="732"/>
      <c r="R22" s="733"/>
      <c r="S22" s="102">
        <f t="shared" si="5"/>
        <v>140</v>
      </c>
    </row>
    <row r="23" spans="1:19" x14ac:dyDescent="0.25">
      <c r="A23" s="119"/>
      <c r="B23" s="1200">
        <f t="shared" si="2"/>
        <v>18</v>
      </c>
      <c r="C23" s="72"/>
      <c r="D23" s="864"/>
      <c r="E23" s="865"/>
      <c r="F23" s="864">
        <f t="shared" si="0"/>
        <v>0</v>
      </c>
      <c r="G23" s="763"/>
      <c r="H23" s="764"/>
      <c r="I23" s="561">
        <f t="shared" si="4"/>
        <v>180</v>
      </c>
      <c r="K23" s="119"/>
      <c r="L23" s="219">
        <f t="shared" si="3"/>
        <v>14</v>
      </c>
      <c r="M23" s="72"/>
      <c r="N23" s="575"/>
      <c r="O23" s="1220"/>
      <c r="P23" s="575">
        <f t="shared" si="1"/>
        <v>0</v>
      </c>
      <c r="Q23" s="732"/>
      <c r="R23" s="733"/>
      <c r="S23" s="102">
        <f t="shared" si="5"/>
        <v>140</v>
      </c>
    </row>
    <row r="24" spans="1:19" x14ac:dyDescent="0.25">
      <c r="A24" s="118"/>
      <c r="B24" s="219">
        <f t="shared" si="2"/>
        <v>18</v>
      </c>
      <c r="C24" s="15"/>
      <c r="D24" s="575"/>
      <c r="E24" s="1220"/>
      <c r="F24" s="575">
        <f t="shared" si="0"/>
        <v>0</v>
      </c>
      <c r="G24" s="732"/>
      <c r="H24" s="733"/>
      <c r="I24" s="102">
        <f t="shared" si="4"/>
        <v>180</v>
      </c>
      <c r="K24" s="118"/>
      <c r="L24" s="219">
        <f t="shared" si="3"/>
        <v>14</v>
      </c>
      <c r="M24" s="15"/>
      <c r="N24" s="575"/>
      <c r="O24" s="1220"/>
      <c r="P24" s="575">
        <f t="shared" si="1"/>
        <v>0</v>
      </c>
      <c r="Q24" s="732"/>
      <c r="R24" s="733"/>
      <c r="S24" s="102">
        <f t="shared" si="5"/>
        <v>140</v>
      </c>
    </row>
    <row r="25" spans="1:19" x14ac:dyDescent="0.25">
      <c r="A25" s="118"/>
      <c r="B25" s="219">
        <f t="shared" si="2"/>
        <v>18</v>
      </c>
      <c r="C25" s="15"/>
      <c r="D25" s="575"/>
      <c r="E25" s="1220"/>
      <c r="F25" s="575">
        <f t="shared" si="0"/>
        <v>0</v>
      </c>
      <c r="G25" s="732"/>
      <c r="H25" s="733"/>
      <c r="I25" s="102">
        <f t="shared" si="4"/>
        <v>180</v>
      </c>
      <c r="K25" s="118"/>
      <c r="L25" s="219">
        <f t="shared" si="3"/>
        <v>14</v>
      </c>
      <c r="M25" s="15"/>
      <c r="N25" s="575"/>
      <c r="O25" s="1220"/>
      <c r="P25" s="575">
        <f t="shared" si="1"/>
        <v>0</v>
      </c>
      <c r="Q25" s="732"/>
      <c r="R25" s="733"/>
      <c r="S25" s="102">
        <f t="shared" si="5"/>
        <v>140</v>
      </c>
    </row>
    <row r="26" spans="1:19" x14ac:dyDescent="0.25">
      <c r="A26" s="118"/>
      <c r="B26" s="174">
        <f t="shared" si="2"/>
        <v>18</v>
      </c>
      <c r="C26" s="15"/>
      <c r="D26" s="575"/>
      <c r="E26" s="1220"/>
      <c r="F26" s="575">
        <f t="shared" si="0"/>
        <v>0</v>
      </c>
      <c r="G26" s="732"/>
      <c r="H26" s="733"/>
      <c r="I26" s="102">
        <f t="shared" si="4"/>
        <v>180</v>
      </c>
      <c r="K26" s="118"/>
      <c r="L26" s="174">
        <f t="shared" si="3"/>
        <v>14</v>
      </c>
      <c r="M26" s="15"/>
      <c r="N26" s="575"/>
      <c r="O26" s="1220"/>
      <c r="P26" s="575">
        <f t="shared" si="1"/>
        <v>0</v>
      </c>
      <c r="Q26" s="732"/>
      <c r="R26" s="733"/>
      <c r="S26" s="102">
        <f t="shared" si="5"/>
        <v>140</v>
      </c>
    </row>
    <row r="27" spans="1:19" x14ac:dyDescent="0.25">
      <c r="A27" s="118"/>
      <c r="B27" s="219">
        <f t="shared" si="2"/>
        <v>18</v>
      </c>
      <c r="C27" s="15"/>
      <c r="D27" s="575"/>
      <c r="E27" s="1220"/>
      <c r="F27" s="575">
        <f t="shared" si="0"/>
        <v>0</v>
      </c>
      <c r="G27" s="732"/>
      <c r="H27" s="733"/>
      <c r="I27" s="102">
        <f t="shared" si="4"/>
        <v>180</v>
      </c>
      <c r="K27" s="118"/>
      <c r="L27" s="219">
        <f t="shared" si="3"/>
        <v>14</v>
      </c>
      <c r="M27" s="15"/>
      <c r="N27" s="575"/>
      <c r="O27" s="1220"/>
      <c r="P27" s="575">
        <f t="shared" si="1"/>
        <v>0</v>
      </c>
      <c r="Q27" s="732"/>
      <c r="R27" s="733"/>
      <c r="S27" s="102">
        <f t="shared" si="5"/>
        <v>140</v>
      </c>
    </row>
    <row r="28" spans="1:19" x14ac:dyDescent="0.25">
      <c r="A28" s="118"/>
      <c r="B28" s="174">
        <f t="shared" si="2"/>
        <v>18</v>
      </c>
      <c r="C28" s="15"/>
      <c r="D28" s="575"/>
      <c r="E28" s="1220"/>
      <c r="F28" s="575">
        <f t="shared" si="0"/>
        <v>0</v>
      </c>
      <c r="G28" s="732"/>
      <c r="H28" s="733"/>
      <c r="I28" s="102">
        <f t="shared" si="4"/>
        <v>180</v>
      </c>
      <c r="K28" s="118"/>
      <c r="L28" s="174">
        <f t="shared" si="3"/>
        <v>14</v>
      </c>
      <c r="M28" s="15"/>
      <c r="N28" s="575"/>
      <c r="O28" s="1220"/>
      <c r="P28" s="575">
        <f t="shared" si="1"/>
        <v>0</v>
      </c>
      <c r="Q28" s="732"/>
      <c r="R28" s="733"/>
      <c r="S28" s="102">
        <f t="shared" si="5"/>
        <v>140</v>
      </c>
    </row>
    <row r="29" spans="1:19" x14ac:dyDescent="0.25">
      <c r="A29" s="118"/>
      <c r="B29" s="219">
        <f t="shared" si="2"/>
        <v>18</v>
      </c>
      <c r="C29" s="15"/>
      <c r="D29" s="575"/>
      <c r="E29" s="1220"/>
      <c r="F29" s="575">
        <f t="shared" si="0"/>
        <v>0</v>
      </c>
      <c r="G29" s="732"/>
      <c r="H29" s="733"/>
      <c r="I29" s="102">
        <f t="shared" si="4"/>
        <v>180</v>
      </c>
      <c r="K29" s="118"/>
      <c r="L29" s="219">
        <f t="shared" si="3"/>
        <v>14</v>
      </c>
      <c r="M29" s="15"/>
      <c r="N29" s="575"/>
      <c r="O29" s="1220"/>
      <c r="P29" s="575">
        <f t="shared" si="1"/>
        <v>0</v>
      </c>
      <c r="Q29" s="732"/>
      <c r="R29" s="733"/>
      <c r="S29" s="102">
        <f t="shared" si="5"/>
        <v>140</v>
      </c>
    </row>
    <row r="30" spans="1:19" x14ac:dyDescent="0.25">
      <c r="A30" s="118"/>
      <c r="B30" s="219">
        <f t="shared" si="2"/>
        <v>18</v>
      </c>
      <c r="C30" s="15"/>
      <c r="D30" s="575"/>
      <c r="E30" s="1220"/>
      <c r="F30" s="575">
        <f t="shared" si="0"/>
        <v>0</v>
      </c>
      <c r="G30" s="732"/>
      <c r="H30" s="733"/>
      <c r="I30" s="102">
        <f t="shared" si="4"/>
        <v>180</v>
      </c>
      <c r="K30" s="118"/>
      <c r="L30" s="219">
        <f t="shared" si="3"/>
        <v>14</v>
      </c>
      <c r="M30" s="15"/>
      <c r="N30" s="575"/>
      <c r="O30" s="1220"/>
      <c r="P30" s="575">
        <f t="shared" si="1"/>
        <v>0</v>
      </c>
      <c r="Q30" s="732"/>
      <c r="R30" s="733"/>
      <c r="S30" s="102">
        <f t="shared" si="5"/>
        <v>140</v>
      </c>
    </row>
    <row r="31" spans="1:19" x14ac:dyDescent="0.25">
      <c r="A31" s="118"/>
      <c r="B31" s="219">
        <f t="shared" si="2"/>
        <v>18</v>
      </c>
      <c r="C31" s="15"/>
      <c r="D31" s="575"/>
      <c r="E31" s="1220"/>
      <c r="F31" s="575">
        <f t="shared" si="0"/>
        <v>0</v>
      </c>
      <c r="G31" s="732"/>
      <c r="H31" s="733"/>
      <c r="I31" s="102">
        <f t="shared" si="4"/>
        <v>180</v>
      </c>
      <c r="K31" s="118"/>
      <c r="L31" s="219">
        <f t="shared" si="3"/>
        <v>14</v>
      </c>
      <c r="M31" s="15"/>
      <c r="N31" s="575"/>
      <c r="O31" s="1220"/>
      <c r="P31" s="575">
        <f t="shared" si="1"/>
        <v>0</v>
      </c>
      <c r="Q31" s="732"/>
      <c r="R31" s="733"/>
      <c r="S31" s="102">
        <f t="shared" si="5"/>
        <v>140</v>
      </c>
    </row>
    <row r="32" spans="1:19" x14ac:dyDescent="0.25">
      <c r="A32" s="118"/>
      <c r="B32" s="219">
        <f t="shared" si="2"/>
        <v>18</v>
      </c>
      <c r="C32" s="15"/>
      <c r="D32" s="575"/>
      <c r="E32" s="1220"/>
      <c r="F32" s="575">
        <f t="shared" si="0"/>
        <v>0</v>
      </c>
      <c r="G32" s="732"/>
      <c r="H32" s="733"/>
      <c r="I32" s="102">
        <f t="shared" si="4"/>
        <v>180</v>
      </c>
      <c r="K32" s="118"/>
      <c r="L32" s="219">
        <f t="shared" si="3"/>
        <v>14</v>
      </c>
      <c r="M32" s="15"/>
      <c r="N32" s="575"/>
      <c r="O32" s="1220"/>
      <c r="P32" s="575">
        <f t="shared" si="1"/>
        <v>0</v>
      </c>
      <c r="Q32" s="732"/>
      <c r="R32" s="733"/>
      <c r="S32" s="102">
        <f t="shared" si="5"/>
        <v>140</v>
      </c>
    </row>
    <row r="33" spans="1:19" x14ac:dyDescent="0.25">
      <c r="A33" s="118"/>
      <c r="B33" s="219">
        <f t="shared" si="2"/>
        <v>18</v>
      </c>
      <c r="C33" s="15"/>
      <c r="D33" s="575"/>
      <c r="E33" s="1220"/>
      <c r="F33" s="575">
        <f t="shared" si="0"/>
        <v>0</v>
      </c>
      <c r="G33" s="732"/>
      <c r="H33" s="733"/>
      <c r="I33" s="102">
        <f t="shared" si="4"/>
        <v>180</v>
      </c>
      <c r="K33" s="118"/>
      <c r="L33" s="219">
        <f t="shared" si="3"/>
        <v>14</v>
      </c>
      <c r="M33" s="15"/>
      <c r="N33" s="575"/>
      <c r="O33" s="1220"/>
      <c r="P33" s="575">
        <f t="shared" si="1"/>
        <v>0</v>
      </c>
      <c r="Q33" s="732"/>
      <c r="R33" s="733"/>
      <c r="S33" s="102">
        <f t="shared" si="5"/>
        <v>140</v>
      </c>
    </row>
    <row r="34" spans="1:19" x14ac:dyDescent="0.25">
      <c r="A34" s="118"/>
      <c r="B34" s="219">
        <f t="shared" si="2"/>
        <v>18</v>
      </c>
      <c r="C34" s="15"/>
      <c r="D34" s="575"/>
      <c r="E34" s="1220"/>
      <c r="F34" s="575">
        <f t="shared" si="0"/>
        <v>0</v>
      </c>
      <c r="G34" s="732"/>
      <c r="H34" s="733"/>
      <c r="I34" s="102">
        <f t="shared" si="4"/>
        <v>180</v>
      </c>
      <c r="K34" s="118"/>
      <c r="L34" s="219">
        <f t="shared" si="3"/>
        <v>14</v>
      </c>
      <c r="M34" s="15"/>
      <c r="N34" s="575"/>
      <c r="O34" s="1220"/>
      <c r="P34" s="575">
        <f t="shared" si="1"/>
        <v>0</v>
      </c>
      <c r="Q34" s="732"/>
      <c r="R34" s="733"/>
      <c r="S34" s="102">
        <f t="shared" si="5"/>
        <v>140</v>
      </c>
    </row>
    <row r="35" spans="1:19" x14ac:dyDescent="0.25">
      <c r="A35" s="118"/>
      <c r="B35" s="219">
        <f t="shared" si="2"/>
        <v>18</v>
      </c>
      <c r="C35" s="15"/>
      <c r="D35" s="575"/>
      <c r="E35" s="1220"/>
      <c r="F35" s="575">
        <f t="shared" si="0"/>
        <v>0</v>
      </c>
      <c r="G35" s="732"/>
      <c r="H35" s="733"/>
      <c r="I35" s="102">
        <f t="shared" si="4"/>
        <v>180</v>
      </c>
      <c r="K35" s="118"/>
      <c r="L35" s="219">
        <f t="shared" si="3"/>
        <v>14</v>
      </c>
      <c r="M35" s="15"/>
      <c r="N35" s="575"/>
      <c r="O35" s="1220"/>
      <c r="P35" s="575">
        <f t="shared" si="1"/>
        <v>0</v>
      </c>
      <c r="Q35" s="732"/>
      <c r="R35" s="733"/>
      <c r="S35" s="102">
        <f t="shared" si="5"/>
        <v>140</v>
      </c>
    </row>
    <row r="36" spans="1:19" x14ac:dyDescent="0.25">
      <c r="A36" s="118" t="s">
        <v>22</v>
      </c>
      <c r="B36" s="219">
        <f t="shared" si="2"/>
        <v>18</v>
      </c>
      <c r="C36" s="15"/>
      <c r="D36" s="575"/>
      <c r="E36" s="1220"/>
      <c r="F36" s="575">
        <f t="shared" si="0"/>
        <v>0</v>
      </c>
      <c r="G36" s="732"/>
      <c r="H36" s="733"/>
      <c r="I36" s="102">
        <f t="shared" si="4"/>
        <v>180</v>
      </c>
      <c r="K36" s="118" t="s">
        <v>22</v>
      </c>
      <c r="L36" s="219">
        <f t="shared" si="3"/>
        <v>14</v>
      </c>
      <c r="M36" s="15"/>
      <c r="N36" s="575"/>
      <c r="O36" s="1220"/>
      <c r="P36" s="575">
        <f t="shared" si="1"/>
        <v>0</v>
      </c>
      <c r="Q36" s="732"/>
      <c r="R36" s="733"/>
      <c r="S36" s="102">
        <f t="shared" si="5"/>
        <v>140</v>
      </c>
    </row>
    <row r="37" spans="1:19" x14ac:dyDescent="0.25">
      <c r="A37" s="119"/>
      <c r="B37" s="219">
        <f t="shared" si="2"/>
        <v>18</v>
      </c>
      <c r="C37" s="15"/>
      <c r="D37" s="575"/>
      <c r="E37" s="1220"/>
      <c r="F37" s="575">
        <f t="shared" si="0"/>
        <v>0</v>
      </c>
      <c r="G37" s="732"/>
      <c r="H37" s="733"/>
      <c r="I37" s="102">
        <f t="shared" si="4"/>
        <v>180</v>
      </c>
      <c r="K37" s="119"/>
      <c r="L37" s="219">
        <f t="shared" si="3"/>
        <v>14</v>
      </c>
      <c r="M37" s="15"/>
      <c r="N37" s="575"/>
      <c r="O37" s="1220"/>
      <c r="P37" s="575">
        <f t="shared" si="1"/>
        <v>0</v>
      </c>
      <c r="Q37" s="732"/>
      <c r="R37" s="733"/>
      <c r="S37" s="102">
        <f t="shared" si="5"/>
        <v>140</v>
      </c>
    </row>
    <row r="38" spans="1:19" x14ac:dyDescent="0.25">
      <c r="A38" s="118"/>
      <c r="B38" s="219">
        <f t="shared" si="2"/>
        <v>18</v>
      </c>
      <c r="C38" s="15"/>
      <c r="D38" s="575"/>
      <c r="E38" s="1220"/>
      <c r="F38" s="575">
        <f t="shared" si="0"/>
        <v>0</v>
      </c>
      <c r="G38" s="732"/>
      <c r="H38" s="733"/>
      <c r="I38" s="102">
        <f t="shared" si="4"/>
        <v>180</v>
      </c>
      <c r="K38" s="118"/>
      <c r="L38" s="219">
        <f t="shared" si="3"/>
        <v>14</v>
      </c>
      <c r="M38" s="15"/>
      <c r="N38" s="575"/>
      <c r="O38" s="1220"/>
      <c r="P38" s="575">
        <f t="shared" si="1"/>
        <v>0</v>
      </c>
      <c r="Q38" s="732"/>
      <c r="R38" s="733"/>
      <c r="S38" s="102">
        <f t="shared" si="5"/>
        <v>140</v>
      </c>
    </row>
    <row r="39" spans="1:19" x14ac:dyDescent="0.25">
      <c r="A39" s="118"/>
      <c r="B39" s="82">
        <f t="shared" si="2"/>
        <v>18</v>
      </c>
      <c r="C39" s="15"/>
      <c r="D39" s="575"/>
      <c r="E39" s="1220"/>
      <c r="F39" s="575">
        <f t="shared" si="0"/>
        <v>0</v>
      </c>
      <c r="G39" s="732"/>
      <c r="H39" s="733"/>
      <c r="I39" s="102">
        <f t="shared" si="4"/>
        <v>180</v>
      </c>
      <c r="K39" s="118"/>
      <c r="L39" s="82">
        <f t="shared" si="3"/>
        <v>14</v>
      </c>
      <c r="M39" s="15"/>
      <c r="N39" s="575"/>
      <c r="O39" s="1220"/>
      <c r="P39" s="575">
        <f t="shared" si="1"/>
        <v>0</v>
      </c>
      <c r="Q39" s="732"/>
      <c r="R39" s="733"/>
      <c r="S39" s="102">
        <f t="shared" si="5"/>
        <v>140</v>
      </c>
    </row>
    <row r="40" spans="1:19" x14ac:dyDescent="0.25">
      <c r="A40" s="118"/>
      <c r="B40" s="82">
        <f t="shared" si="2"/>
        <v>18</v>
      </c>
      <c r="C40" s="15"/>
      <c r="D40" s="575"/>
      <c r="E40" s="1220"/>
      <c r="F40" s="575">
        <f t="shared" si="0"/>
        <v>0</v>
      </c>
      <c r="G40" s="732"/>
      <c r="H40" s="733"/>
      <c r="I40" s="102">
        <f t="shared" si="4"/>
        <v>180</v>
      </c>
      <c r="K40" s="118"/>
      <c r="L40" s="82">
        <f t="shared" si="3"/>
        <v>14</v>
      </c>
      <c r="M40" s="15"/>
      <c r="N40" s="575"/>
      <c r="O40" s="1220"/>
      <c r="P40" s="575">
        <f t="shared" si="1"/>
        <v>0</v>
      </c>
      <c r="Q40" s="732"/>
      <c r="R40" s="733"/>
      <c r="S40" s="102">
        <f t="shared" si="5"/>
        <v>140</v>
      </c>
    </row>
    <row r="41" spans="1:19" x14ac:dyDescent="0.25">
      <c r="A41" s="118"/>
      <c r="B41" s="82">
        <f t="shared" si="2"/>
        <v>18</v>
      </c>
      <c r="C41" s="15"/>
      <c r="D41" s="575"/>
      <c r="E41" s="1220"/>
      <c r="F41" s="575">
        <f t="shared" si="0"/>
        <v>0</v>
      </c>
      <c r="G41" s="732"/>
      <c r="H41" s="733"/>
      <c r="I41" s="102">
        <f t="shared" si="4"/>
        <v>180</v>
      </c>
      <c r="K41" s="118"/>
      <c r="L41" s="82">
        <f t="shared" si="3"/>
        <v>14</v>
      </c>
      <c r="M41" s="15"/>
      <c r="N41" s="575"/>
      <c r="O41" s="1220"/>
      <c r="P41" s="575">
        <f t="shared" si="1"/>
        <v>0</v>
      </c>
      <c r="Q41" s="732"/>
      <c r="R41" s="733"/>
      <c r="S41" s="102">
        <f t="shared" si="5"/>
        <v>140</v>
      </c>
    </row>
    <row r="42" spans="1:19" x14ac:dyDescent="0.25">
      <c r="A42" s="118"/>
      <c r="B42" s="82">
        <f t="shared" si="2"/>
        <v>18</v>
      </c>
      <c r="C42" s="15"/>
      <c r="D42" s="575"/>
      <c r="E42" s="1220"/>
      <c r="F42" s="575">
        <f t="shared" si="0"/>
        <v>0</v>
      </c>
      <c r="G42" s="732"/>
      <c r="H42" s="733"/>
      <c r="I42" s="102">
        <f t="shared" si="4"/>
        <v>180</v>
      </c>
      <c r="K42" s="118"/>
      <c r="L42" s="82">
        <f t="shared" si="3"/>
        <v>14</v>
      </c>
      <c r="M42" s="15"/>
      <c r="N42" s="575"/>
      <c r="O42" s="1220"/>
      <c r="P42" s="575">
        <f t="shared" si="1"/>
        <v>0</v>
      </c>
      <c r="Q42" s="732"/>
      <c r="R42" s="733"/>
      <c r="S42" s="102">
        <f t="shared" si="5"/>
        <v>140</v>
      </c>
    </row>
    <row r="43" spans="1:19" x14ac:dyDescent="0.25">
      <c r="A43" s="118"/>
      <c r="B43" s="82">
        <f t="shared" si="2"/>
        <v>18</v>
      </c>
      <c r="C43" s="15"/>
      <c r="D43" s="575"/>
      <c r="E43" s="1220"/>
      <c r="F43" s="575">
        <f t="shared" si="0"/>
        <v>0</v>
      </c>
      <c r="G43" s="732"/>
      <c r="H43" s="733"/>
      <c r="I43" s="102">
        <f t="shared" si="4"/>
        <v>180</v>
      </c>
      <c r="K43" s="118"/>
      <c r="L43" s="82">
        <f t="shared" si="3"/>
        <v>14</v>
      </c>
      <c r="M43" s="15"/>
      <c r="N43" s="575"/>
      <c r="O43" s="1220"/>
      <c r="P43" s="575">
        <f t="shared" si="1"/>
        <v>0</v>
      </c>
      <c r="Q43" s="732"/>
      <c r="R43" s="733"/>
      <c r="S43" s="102">
        <f t="shared" si="5"/>
        <v>140</v>
      </c>
    </row>
    <row r="44" spans="1:19" x14ac:dyDescent="0.25">
      <c r="A44" s="118"/>
      <c r="B44" s="82">
        <f t="shared" si="2"/>
        <v>18</v>
      </c>
      <c r="C44" s="15"/>
      <c r="D44" s="575"/>
      <c r="E44" s="1220"/>
      <c r="F44" s="575">
        <f t="shared" si="0"/>
        <v>0</v>
      </c>
      <c r="G44" s="732"/>
      <c r="H44" s="733"/>
      <c r="I44" s="102">
        <f t="shared" si="4"/>
        <v>180</v>
      </c>
      <c r="K44" s="118"/>
      <c r="L44" s="82">
        <f t="shared" si="3"/>
        <v>14</v>
      </c>
      <c r="M44" s="15"/>
      <c r="N44" s="575"/>
      <c r="O44" s="1220"/>
      <c r="P44" s="575">
        <f t="shared" si="1"/>
        <v>0</v>
      </c>
      <c r="Q44" s="732"/>
      <c r="R44" s="733"/>
      <c r="S44" s="102">
        <f t="shared" si="5"/>
        <v>140</v>
      </c>
    </row>
    <row r="45" spans="1:19" x14ac:dyDescent="0.25">
      <c r="A45" s="118"/>
      <c r="B45" s="82">
        <f t="shared" si="2"/>
        <v>18</v>
      </c>
      <c r="C45" s="15"/>
      <c r="D45" s="575"/>
      <c r="E45" s="1220"/>
      <c r="F45" s="575">
        <f t="shared" si="0"/>
        <v>0</v>
      </c>
      <c r="G45" s="732"/>
      <c r="H45" s="733"/>
      <c r="I45" s="102">
        <f t="shared" si="4"/>
        <v>180</v>
      </c>
      <c r="K45" s="118"/>
      <c r="L45" s="82">
        <f t="shared" si="3"/>
        <v>14</v>
      </c>
      <c r="M45" s="15"/>
      <c r="N45" s="575"/>
      <c r="O45" s="1220"/>
      <c r="P45" s="575">
        <f t="shared" si="1"/>
        <v>0</v>
      </c>
      <c r="Q45" s="732"/>
      <c r="R45" s="733"/>
      <c r="S45" s="102">
        <f t="shared" si="5"/>
        <v>140</v>
      </c>
    </row>
    <row r="46" spans="1:19" x14ac:dyDescent="0.25">
      <c r="A46" s="118"/>
      <c r="B46" s="82">
        <f t="shared" si="2"/>
        <v>18</v>
      </c>
      <c r="C46" s="15"/>
      <c r="D46" s="575"/>
      <c r="E46" s="1220"/>
      <c r="F46" s="575">
        <f t="shared" si="0"/>
        <v>0</v>
      </c>
      <c r="G46" s="732"/>
      <c r="H46" s="733"/>
      <c r="I46" s="102">
        <f t="shared" si="4"/>
        <v>180</v>
      </c>
      <c r="K46" s="118"/>
      <c r="L46" s="82">
        <f t="shared" si="3"/>
        <v>14</v>
      </c>
      <c r="M46" s="15"/>
      <c r="N46" s="575"/>
      <c r="O46" s="1220"/>
      <c r="P46" s="575">
        <f t="shared" si="1"/>
        <v>0</v>
      </c>
      <c r="Q46" s="732"/>
      <c r="R46" s="733"/>
      <c r="S46" s="102">
        <f t="shared" si="5"/>
        <v>140</v>
      </c>
    </row>
    <row r="47" spans="1:19" x14ac:dyDescent="0.25">
      <c r="A47" s="118"/>
      <c r="B47" s="82">
        <f t="shared" si="2"/>
        <v>18</v>
      </c>
      <c r="C47" s="15"/>
      <c r="D47" s="575"/>
      <c r="E47" s="1220"/>
      <c r="F47" s="575">
        <f t="shared" si="0"/>
        <v>0</v>
      </c>
      <c r="G47" s="732"/>
      <c r="H47" s="733"/>
      <c r="I47" s="102">
        <f t="shared" si="4"/>
        <v>180</v>
      </c>
      <c r="K47" s="118"/>
      <c r="L47" s="82">
        <f t="shared" si="3"/>
        <v>14</v>
      </c>
      <c r="M47" s="15"/>
      <c r="N47" s="575"/>
      <c r="O47" s="1220"/>
      <c r="P47" s="575">
        <f t="shared" si="1"/>
        <v>0</v>
      </c>
      <c r="Q47" s="732"/>
      <c r="R47" s="733"/>
      <c r="S47" s="102">
        <f t="shared" si="5"/>
        <v>140</v>
      </c>
    </row>
    <row r="48" spans="1:19" x14ac:dyDescent="0.25">
      <c r="A48" s="118"/>
      <c r="B48" s="82">
        <f t="shared" si="2"/>
        <v>18</v>
      </c>
      <c r="C48" s="15"/>
      <c r="D48" s="575"/>
      <c r="E48" s="1220"/>
      <c r="F48" s="575">
        <f t="shared" si="0"/>
        <v>0</v>
      </c>
      <c r="G48" s="732"/>
      <c r="H48" s="733"/>
      <c r="I48" s="102">
        <f t="shared" si="4"/>
        <v>180</v>
      </c>
      <c r="K48" s="118"/>
      <c r="L48" s="82">
        <f t="shared" si="3"/>
        <v>14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140</v>
      </c>
    </row>
    <row r="49" spans="1:19" x14ac:dyDescent="0.25">
      <c r="A49" s="118"/>
      <c r="B49" s="82">
        <f t="shared" si="2"/>
        <v>18</v>
      </c>
      <c r="C49" s="15"/>
      <c r="D49" s="575"/>
      <c r="E49" s="1220"/>
      <c r="F49" s="575">
        <f t="shared" si="0"/>
        <v>0</v>
      </c>
      <c r="G49" s="732"/>
      <c r="H49" s="733"/>
      <c r="I49" s="102">
        <f t="shared" si="4"/>
        <v>180</v>
      </c>
      <c r="K49" s="118"/>
      <c r="L49" s="82">
        <f t="shared" si="3"/>
        <v>14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140</v>
      </c>
    </row>
    <row r="50" spans="1:19" x14ac:dyDescent="0.25">
      <c r="A50" s="118"/>
      <c r="B50" s="82">
        <f t="shared" si="2"/>
        <v>18</v>
      </c>
      <c r="C50" s="15"/>
      <c r="D50" s="575"/>
      <c r="E50" s="1220"/>
      <c r="F50" s="575">
        <f t="shared" si="0"/>
        <v>0</v>
      </c>
      <c r="G50" s="732"/>
      <c r="H50" s="733"/>
      <c r="I50" s="102">
        <f t="shared" si="4"/>
        <v>180</v>
      </c>
      <c r="K50" s="118"/>
      <c r="L50" s="82">
        <f t="shared" si="3"/>
        <v>14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140</v>
      </c>
    </row>
    <row r="51" spans="1:19" x14ac:dyDescent="0.25">
      <c r="A51" s="118"/>
      <c r="B51" s="82">
        <f t="shared" si="2"/>
        <v>18</v>
      </c>
      <c r="C51" s="15"/>
      <c r="D51" s="575"/>
      <c r="E51" s="1220"/>
      <c r="F51" s="575">
        <f t="shared" si="0"/>
        <v>0</v>
      </c>
      <c r="G51" s="732"/>
      <c r="H51" s="733"/>
      <c r="I51" s="102">
        <f t="shared" si="4"/>
        <v>180</v>
      </c>
      <c r="K51" s="118"/>
      <c r="L51" s="82">
        <f t="shared" si="3"/>
        <v>14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140</v>
      </c>
    </row>
    <row r="52" spans="1:19" x14ac:dyDescent="0.25">
      <c r="A52" s="118"/>
      <c r="B52" s="82">
        <f t="shared" si="2"/>
        <v>18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180</v>
      </c>
      <c r="K52" s="118"/>
      <c r="L52" s="82">
        <f t="shared" si="3"/>
        <v>14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140</v>
      </c>
    </row>
    <row r="53" spans="1:19" x14ac:dyDescent="0.25">
      <c r="A53" s="118"/>
      <c r="B53" s="82">
        <f t="shared" si="2"/>
        <v>18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180</v>
      </c>
      <c r="K53" s="118"/>
      <c r="L53" s="82">
        <f t="shared" si="3"/>
        <v>14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140</v>
      </c>
    </row>
    <row r="54" spans="1:19" x14ac:dyDescent="0.25">
      <c r="A54" s="118"/>
      <c r="B54" s="82">
        <f t="shared" si="2"/>
        <v>18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180</v>
      </c>
      <c r="K54" s="118"/>
      <c r="L54" s="82">
        <f t="shared" si="3"/>
        <v>14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140</v>
      </c>
    </row>
    <row r="55" spans="1:19" x14ac:dyDescent="0.25">
      <c r="A55" s="118"/>
      <c r="B55" s="12">
        <f t="shared" si="2"/>
        <v>18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180</v>
      </c>
      <c r="K55" s="118"/>
      <c r="L55" s="12">
        <f t="shared" si="3"/>
        <v>14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140</v>
      </c>
    </row>
    <row r="56" spans="1:19" x14ac:dyDescent="0.25">
      <c r="A56" s="118"/>
      <c r="B56" s="12">
        <f t="shared" si="2"/>
        <v>18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180</v>
      </c>
      <c r="K56" s="118"/>
      <c r="L56" s="12">
        <f t="shared" si="3"/>
        <v>14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140</v>
      </c>
    </row>
    <row r="57" spans="1:19" x14ac:dyDescent="0.25">
      <c r="A57" s="118"/>
      <c r="B57" s="12">
        <f t="shared" si="2"/>
        <v>18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180</v>
      </c>
      <c r="K57" s="118"/>
      <c r="L57" s="12">
        <f t="shared" si="3"/>
        <v>14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140</v>
      </c>
    </row>
    <row r="58" spans="1:19" x14ac:dyDescent="0.25">
      <c r="A58" s="118"/>
      <c r="B58" s="12">
        <f t="shared" si="2"/>
        <v>18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180</v>
      </c>
      <c r="K58" s="118"/>
      <c r="L58" s="12">
        <f t="shared" si="3"/>
        <v>14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140</v>
      </c>
    </row>
    <row r="59" spans="1:19" x14ac:dyDescent="0.25">
      <c r="A59" s="118"/>
      <c r="B59" s="12">
        <f t="shared" si="2"/>
        <v>18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180</v>
      </c>
      <c r="K59" s="118"/>
      <c r="L59" s="12">
        <f t="shared" si="3"/>
        <v>14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140</v>
      </c>
    </row>
    <row r="60" spans="1:19" x14ac:dyDescent="0.25">
      <c r="A60" s="118"/>
      <c r="B60" s="12">
        <f t="shared" si="2"/>
        <v>18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180</v>
      </c>
      <c r="K60" s="118"/>
      <c r="L60" s="12">
        <f t="shared" si="3"/>
        <v>14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140</v>
      </c>
    </row>
    <row r="61" spans="1:19" x14ac:dyDescent="0.25">
      <c r="A61" s="118"/>
      <c r="B61" s="12">
        <f t="shared" si="2"/>
        <v>18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180</v>
      </c>
      <c r="K61" s="118"/>
      <c r="L61" s="12">
        <f t="shared" si="3"/>
        <v>14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140</v>
      </c>
    </row>
    <row r="62" spans="1:19" x14ac:dyDescent="0.25">
      <c r="A62" s="118"/>
      <c r="B62" s="12">
        <f t="shared" si="2"/>
        <v>18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180</v>
      </c>
      <c r="K62" s="118"/>
      <c r="L62" s="12">
        <f t="shared" si="3"/>
        <v>14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140</v>
      </c>
    </row>
    <row r="63" spans="1:19" x14ac:dyDescent="0.25">
      <c r="A63" s="118"/>
      <c r="B63" s="12">
        <f t="shared" si="2"/>
        <v>18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180</v>
      </c>
      <c r="K63" s="118"/>
      <c r="L63" s="12">
        <f t="shared" si="3"/>
        <v>14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140</v>
      </c>
    </row>
    <row r="64" spans="1:19" x14ac:dyDescent="0.25">
      <c r="A64" s="118"/>
      <c r="B64" s="12">
        <f t="shared" si="2"/>
        <v>18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180</v>
      </c>
      <c r="K64" s="118"/>
      <c r="L64" s="12">
        <f t="shared" si="3"/>
        <v>14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140</v>
      </c>
    </row>
    <row r="65" spans="1:19" x14ac:dyDescent="0.25">
      <c r="A65" s="118"/>
      <c r="B65" s="12">
        <f t="shared" si="2"/>
        <v>18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180</v>
      </c>
      <c r="K65" s="118"/>
      <c r="L65" s="12">
        <f t="shared" si="3"/>
        <v>14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140</v>
      </c>
    </row>
    <row r="66" spans="1:19" x14ac:dyDescent="0.25">
      <c r="A66" s="118"/>
      <c r="B66" s="12">
        <f t="shared" si="2"/>
        <v>18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180</v>
      </c>
      <c r="K66" s="118"/>
      <c r="L66" s="12">
        <f t="shared" si="3"/>
        <v>14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140</v>
      </c>
    </row>
    <row r="67" spans="1:19" x14ac:dyDescent="0.25">
      <c r="A67" s="118"/>
      <c r="B67" s="12">
        <f t="shared" si="2"/>
        <v>18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180</v>
      </c>
      <c r="K67" s="118"/>
      <c r="L67" s="12">
        <f t="shared" si="3"/>
        <v>14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140</v>
      </c>
    </row>
    <row r="68" spans="1:19" x14ac:dyDescent="0.25">
      <c r="A68" s="118"/>
      <c r="B68" s="12">
        <f t="shared" si="2"/>
        <v>18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180</v>
      </c>
      <c r="K68" s="118"/>
      <c r="L68" s="12">
        <f t="shared" si="3"/>
        <v>14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140</v>
      </c>
    </row>
    <row r="69" spans="1:19" x14ac:dyDescent="0.25">
      <c r="A69" s="118"/>
      <c r="B69" s="12">
        <f t="shared" si="2"/>
        <v>18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180</v>
      </c>
      <c r="K69" s="118"/>
      <c r="L69" s="12">
        <f t="shared" si="3"/>
        <v>14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140</v>
      </c>
    </row>
    <row r="70" spans="1:19" x14ac:dyDescent="0.25">
      <c r="A70" s="118"/>
      <c r="B70" s="12">
        <f t="shared" si="2"/>
        <v>18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180</v>
      </c>
      <c r="K70" s="118"/>
      <c r="L70" s="12">
        <f t="shared" si="3"/>
        <v>14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140</v>
      </c>
    </row>
    <row r="71" spans="1:19" x14ac:dyDescent="0.25">
      <c r="A71" s="118"/>
      <c r="B71" s="12">
        <f t="shared" si="2"/>
        <v>18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180</v>
      </c>
      <c r="K71" s="118"/>
      <c r="L71" s="12">
        <f t="shared" si="3"/>
        <v>14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140</v>
      </c>
    </row>
    <row r="72" spans="1:19" x14ac:dyDescent="0.25">
      <c r="A72" s="118"/>
      <c r="B72" s="12">
        <f t="shared" si="2"/>
        <v>18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180</v>
      </c>
      <c r="K72" s="118"/>
      <c r="L72" s="12">
        <f t="shared" si="3"/>
        <v>14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140</v>
      </c>
    </row>
    <row r="73" spans="1:19" x14ac:dyDescent="0.25">
      <c r="A73" s="118"/>
      <c r="B73" s="12">
        <f t="shared" si="2"/>
        <v>18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180</v>
      </c>
      <c r="K73" s="118"/>
      <c r="L73" s="12">
        <f t="shared" si="3"/>
        <v>14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140</v>
      </c>
    </row>
    <row r="74" spans="1:19" x14ac:dyDescent="0.25">
      <c r="A74" s="118"/>
      <c r="B74" s="12">
        <f t="shared" ref="B74:B75" si="8">B73-C74</f>
        <v>18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180</v>
      </c>
      <c r="K74" s="118"/>
      <c r="L74" s="12">
        <f t="shared" ref="L74:L75" si="9">L73-M74</f>
        <v>14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140</v>
      </c>
    </row>
    <row r="75" spans="1:19" x14ac:dyDescent="0.25">
      <c r="A75" s="118"/>
      <c r="B75" s="12">
        <f t="shared" si="8"/>
        <v>18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180</v>
      </c>
      <c r="K75" s="118"/>
      <c r="L75" s="12">
        <f t="shared" si="9"/>
        <v>14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140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180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140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14</v>
      </c>
    </row>
    <row r="82" spans="3:16" ht="15.75" thickBot="1" x14ac:dyDescent="0.3"/>
    <row r="83" spans="3:16" ht="15.75" thickBot="1" x14ac:dyDescent="0.3">
      <c r="C83" s="1314" t="s">
        <v>11</v>
      </c>
      <c r="D83" s="1315"/>
      <c r="E83" s="56">
        <f>E5+E6-F78+E7</f>
        <v>70</v>
      </c>
      <c r="F83" s="72"/>
      <c r="M83" s="1314" t="s">
        <v>11</v>
      </c>
      <c r="N83" s="1315"/>
      <c r="O83" s="56">
        <f>O5+O6-P78+O7</f>
        <v>140</v>
      </c>
      <c r="P83" s="72"/>
    </row>
  </sheetData>
  <sortState ref="C4:F7">
    <sortCondition ref="D4:D7"/>
  </sortState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17"/>
      <c r="B5" s="1329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17"/>
      <c r="B6" s="132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72" t="s">
        <v>3</v>
      </c>
    </row>
    <row r="9" spans="1:10" ht="15.75" thickTop="1" x14ac:dyDescent="0.25">
      <c r="A9" s="72"/>
      <c r="B9" s="577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8">
        <f>H9*F9</f>
        <v>0</v>
      </c>
      <c r="J9" s="102">
        <f>E4+E5+E6+E7-F9</f>
        <v>0</v>
      </c>
    </row>
    <row r="10" spans="1:10" x14ac:dyDescent="0.25">
      <c r="B10" s="577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9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7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9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7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9">
        <f t="shared" si="1"/>
        <v>0</v>
      </c>
      <c r="J12" s="102">
        <f t="shared" si="3"/>
        <v>0</v>
      </c>
    </row>
    <row r="13" spans="1:10" x14ac:dyDescent="0.25">
      <c r="B13" s="577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9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7">
        <f t="shared" si="2"/>
        <v>0</v>
      </c>
      <c r="C14" s="15"/>
      <c r="D14" s="601"/>
      <c r="E14" s="617"/>
      <c r="F14" s="613">
        <f t="shared" si="0"/>
        <v>0</v>
      </c>
      <c r="G14" s="614"/>
      <c r="H14" s="194"/>
      <c r="I14" s="579">
        <f t="shared" si="1"/>
        <v>0</v>
      </c>
      <c r="J14" s="102">
        <f t="shared" ref="J14:J37" si="4">J13-F14</f>
        <v>0</v>
      </c>
    </row>
    <row r="15" spans="1:10" x14ac:dyDescent="0.25">
      <c r="B15" s="577">
        <f t="shared" si="2"/>
        <v>0</v>
      </c>
      <c r="C15" s="15"/>
      <c r="D15" s="601"/>
      <c r="E15" s="617"/>
      <c r="F15" s="613">
        <f t="shared" si="0"/>
        <v>0</v>
      </c>
      <c r="G15" s="614"/>
      <c r="H15" s="194"/>
      <c r="I15" s="579">
        <f t="shared" si="1"/>
        <v>0</v>
      </c>
      <c r="J15" s="102">
        <f t="shared" si="4"/>
        <v>0</v>
      </c>
    </row>
    <row r="16" spans="1:10" ht="15.75" x14ac:dyDescent="0.25">
      <c r="A16" s="432"/>
      <c r="B16" s="577">
        <f t="shared" si="2"/>
        <v>0</v>
      </c>
      <c r="C16" s="15"/>
      <c r="D16" s="601"/>
      <c r="E16" s="617"/>
      <c r="F16" s="613">
        <f t="shared" si="0"/>
        <v>0</v>
      </c>
      <c r="G16" s="614"/>
      <c r="H16" s="194"/>
      <c r="I16" s="579">
        <f t="shared" si="1"/>
        <v>0</v>
      </c>
      <c r="J16" s="102">
        <f t="shared" si="4"/>
        <v>0</v>
      </c>
    </row>
    <row r="17" spans="1:10" ht="15.75" x14ac:dyDescent="0.25">
      <c r="A17" s="432"/>
      <c r="B17" s="577">
        <f t="shared" si="2"/>
        <v>0</v>
      </c>
      <c r="C17" s="15"/>
      <c r="D17" s="601"/>
      <c r="E17" s="617"/>
      <c r="F17" s="613">
        <f t="shared" si="0"/>
        <v>0</v>
      </c>
      <c r="G17" s="614"/>
      <c r="H17" s="194"/>
      <c r="I17" s="579">
        <f t="shared" si="1"/>
        <v>0</v>
      </c>
      <c r="J17" s="102">
        <f t="shared" si="4"/>
        <v>0</v>
      </c>
    </row>
    <row r="18" spans="1:10" ht="15.75" x14ac:dyDescent="0.25">
      <c r="A18" s="432"/>
      <c r="B18" s="577">
        <f t="shared" si="2"/>
        <v>0</v>
      </c>
      <c r="C18" s="15"/>
      <c r="D18" s="600"/>
      <c r="E18" s="635"/>
      <c r="F18" s="634">
        <f t="shared" si="0"/>
        <v>0</v>
      </c>
      <c r="G18" s="513"/>
      <c r="H18" s="352"/>
      <c r="I18" s="579">
        <f t="shared" si="1"/>
        <v>0</v>
      </c>
      <c r="J18" s="102">
        <f t="shared" si="4"/>
        <v>0</v>
      </c>
    </row>
    <row r="19" spans="1:10" x14ac:dyDescent="0.25">
      <c r="B19" s="577">
        <f t="shared" si="2"/>
        <v>0</v>
      </c>
      <c r="C19" s="15"/>
      <c r="D19" s="600"/>
      <c r="E19" s="635"/>
      <c r="F19" s="634">
        <f t="shared" si="0"/>
        <v>0</v>
      </c>
      <c r="G19" s="513"/>
      <c r="H19" s="352"/>
      <c r="I19" s="579">
        <f t="shared" si="1"/>
        <v>0</v>
      </c>
      <c r="J19" s="102">
        <f t="shared" si="4"/>
        <v>0</v>
      </c>
    </row>
    <row r="20" spans="1:10" x14ac:dyDescent="0.25">
      <c r="B20" s="577">
        <f t="shared" si="2"/>
        <v>0</v>
      </c>
      <c r="C20" s="15"/>
      <c r="D20" s="600"/>
      <c r="E20" s="635"/>
      <c r="F20" s="634">
        <f t="shared" si="0"/>
        <v>0</v>
      </c>
      <c r="G20" s="513"/>
      <c r="H20" s="352"/>
      <c r="I20" s="579">
        <f t="shared" si="1"/>
        <v>0</v>
      </c>
      <c r="J20" s="102">
        <f t="shared" si="4"/>
        <v>0</v>
      </c>
    </row>
    <row r="21" spans="1:10" x14ac:dyDescent="0.25">
      <c r="B21" s="577">
        <f t="shared" si="2"/>
        <v>0</v>
      </c>
      <c r="C21" s="15"/>
      <c r="D21" s="600"/>
      <c r="E21" s="635"/>
      <c r="F21" s="634">
        <f t="shared" si="0"/>
        <v>0</v>
      </c>
      <c r="G21" s="513"/>
      <c r="H21" s="352"/>
      <c r="I21" s="579">
        <f t="shared" si="1"/>
        <v>0</v>
      </c>
      <c r="J21" s="102">
        <f t="shared" si="4"/>
        <v>0</v>
      </c>
    </row>
    <row r="22" spans="1:10" x14ac:dyDescent="0.25">
      <c r="B22" s="577">
        <f t="shared" si="2"/>
        <v>0</v>
      </c>
      <c r="C22" s="15"/>
      <c r="D22" s="600"/>
      <c r="E22" s="635"/>
      <c r="F22" s="634">
        <f t="shared" si="0"/>
        <v>0</v>
      </c>
      <c r="G22" s="513"/>
      <c r="H22" s="352"/>
      <c r="I22" s="579">
        <f t="shared" si="1"/>
        <v>0</v>
      </c>
      <c r="J22" s="102">
        <f t="shared" si="4"/>
        <v>0</v>
      </c>
    </row>
    <row r="23" spans="1:10" x14ac:dyDescent="0.25">
      <c r="B23" s="577">
        <f t="shared" si="2"/>
        <v>0</v>
      </c>
      <c r="C23" s="15"/>
      <c r="D23" s="602"/>
      <c r="E23" s="684"/>
      <c r="F23" s="474">
        <f t="shared" si="0"/>
        <v>0</v>
      </c>
      <c r="G23" s="314"/>
      <c r="H23" s="315"/>
      <c r="I23" s="579">
        <f t="shared" si="1"/>
        <v>0</v>
      </c>
      <c r="J23" s="102">
        <f t="shared" si="4"/>
        <v>0</v>
      </c>
    </row>
    <row r="24" spans="1:10" x14ac:dyDescent="0.25">
      <c r="B24" s="577">
        <f t="shared" si="2"/>
        <v>0</v>
      </c>
      <c r="C24" s="15"/>
      <c r="D24" s="602"/>
      <c r="E24" s="684"/>
      <c r="F24" s="474">
        <f t="shared" si="0"/>
        <v>0</v>
      </c>
      <c r="G24" s="314"/>
      <c r="H24" s="315"/>
      <c r="I24" s="579">
        <f t="shared" si="1"/>
        <v>0</v>
      </c>
      <c r="J24" s="102">
        <f t="shared" si="4"/>
        <v>0</v>
      </c>
    </row>
    <row r="25" spans="1:10" x14ac:dyDescent="0.25">
      <c r="B25" s="577">
        <f t="shared" si="2"/>
        <v>0</v>
      </c>
      <c r="C25" s="15"/>
      <c r="D25" s="602"/>
      <c r="E25" s="684"/>
      <c r="F25" s="474">
        <f t="shared" si="0"/>
        <v>0</v>
      </c>
      <c r="G25" s="314"/>
      <c r="H25" s="315"/>
      <c r="I25" s="579">
        <f t="shared" si="1"/>
        <v>0</v>
      </c>
      <c r="J25" s="102">
        <f t="shared" si="4"/>
        <v>0</v>
      </c>
    </row>
    <row r="26" spans="1:10" x14ac:dyDescent="0.25">
      <c r="B26" s="577">
        <f t="shared" si="2"/>
        <v>0</v>
      </c>
      <c r="C26" s="15"/>
      <c r="D26" s="689"/>
      <c r="E26" s="688"/>
      <c r="F26" s="687">
        <f t="shared" si="0"/>
        <v>0</v>
      </c>
      <c r="G26" s="485"/>
      <c r="H26" s="486"/>
      <c r="I26" s="579">
        <f t="shared" si="1"/>
        <v>0</v>
      </c>
      <c r="J26" s="102">
        <f t="shared" si="4"/>
        <v>0</v>
      </c>
    </row>
    <row r="27" spans="1:10" x14ac:dyDescent="0.25">
      <c r="B27" s="577">
        <f t="shared" si="2"/>
        <v>0</v>
      </c>
      <c r="C27" s="15"/>
      <c r="D27" s="689"/>
      <c r="E27" s="688"/>
      <c r="F27" s="687">
        <f t="shared" si="0"/>
        <v>0</v>
      </c>
      <c r="G27" s="485"/>
      <c r="H27" s="486"/>
      <c r="I27" s="579">
        <f t="shared" si="1"/>
        <v>0</v>
      </c>
      <c r="J27" s="102">
        <f t="shared" si="4"/>
        <v>0</v>
      </c>
    </row>
    <row r="28" spans="1:10" x14ac:dyDescent="0.25">
      <c r="B28" s="577">
        <f t="shared" si="2"/>
        <v>0</v>
      </c>
      <c r="C28" s="15"/>
      <c r="D28" s="687"/>
      <c r="E28" s="688"/>
      <c r="F28" s="687">
        <f t="shared" si="0"/>
        <v>0</v>
      </c>
      <c r="G28" s="485"/>
      <c r="H28" s="486"/>
      <c r="I28" s="579">
        <f t="shared" si="1"/>
        <v>0</v>
      </c>
      <c r="J28" s="102">
        <f t="shared" si="4"/>
        <v>0</v>
      </c>
    </row>
    <row r="29" spans="1:10" x14ac:dyDescent="0.25">
      <c r="B29" s="577">
        <f t="shared" si="2"/>
        <v>0</v>
      </c>
      <c r="C29" s="15"/>
      <c r="D29" s="687"/>
      <c r="E29" s="688"/>
      <c r="F29" s="687">
        <f t="shared" si="0"/>
        <v>0</v>
      </c>
      <c r="G29" s="485"/>
      <c r="H29" s="486"/>
      <c r="I29" s="579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7">
        <f t="shared" si="2"/>
        <v>0</v>
      </c>
      <c r="C30" s="15"/>
      <c r="D30" s="687"/>
      <c r="E30" s="688"/>
      <c r="F30" s="687">
        <f t="shared" si="0"/>
        <v>0</v>
      </c>
      <c r="G30" s="485"/>
      <c r="H30" s="486"/>
      <c r="I30" s="579">
        <f t="shared" si="5"/>
        <v>0</v>
      </c>
      <c r="J30" s="102">
        <f t="shared" si="6"/>
        <v>0</v>
      </c>
    </row>
    <row r="31" spans="1:10" x14ac:dyDescent="0.25">
      <c r="B31" s="577">
        <f t="shared" si="2"/>
        <v>0</v>
      </c>
      <c r="C31" s="15"/>
      <c r="D31" s="687"/>
      <c r="E31" s="688"/>
      <c r="F31" s="687">
        <f t="shared" si="0"/>
        <v>0</v>
      </c>
      <c r="G31" s="485"/>
      <c r="H31" s="486"/>
      <c r="I31" s="579">
        <f t="shared" si="5"/>
        <v>0</v>
      </c>
      <c r="J31" s="102">
        <f t="shared" si="6"/>
        <v>0</v>
      </c>
    </row>
    <row r="32" spans="1:10" x14ac:dyDescent="0.25">
      <c r="B32" s="577">
        <f t="shared" si="2"/>
        <v>0</v>
      </c>
      <c r="C32" s="15"/>
      <c r="D32" s="687"/>
      <c r="E32" s="688"/>
      <c r="F32" s="687">
        <f t="shared" si="0"/>
        <v>0</v>
      </c>
      <c r="G32" s="485"/>
      <c r="H32" s="486"/>
      <c r="I32" s="579">
        <f t="shared" si="5"/>
        <v>0</v>
      </c>
      <c r="J32" s="102">
        <f t="shared" si="6"/>
        <v>0</v>
      </c>
    </row>
    <row r="33" spans="2:10" x14ac:dyDescent="0.25">
      <c r="B33" s="577">
        <f t="shared" si="2"/>
        <v>0</v>
      </c>
      <c r="C33" s="15"/>
      <c r="D33" s="687"/>
      <c r="E33" s="688"/>
      <c r="F33" s="687">
        <f t="shared" si="0"/>
        <v>0</v>
      </c>
      <c r="G33" s="485"/>
      <c r="H33" s="486"/>
      <c r="I33" s="579">
        <f t="shared" si="5"/>
        <v>0</v>
      </c>
      <c r="J33" s="102">
        <f t="shared" si="6"/>
        <v>0</v>
      </c>
    </row>
    <row r="34" spans="2:10" x14ac:dyDescent="0.25">
      <c r="B34" s="577">
        <f t="shared" si="2"/>
        <v>0</v>
      </c>
      <c r="C34" s="15"/>
      <c r="D34" s="687"/>
      <c r="E34" s="688"/>
      <c r="F34" s="687">
        <f t="shared" si="0"/>
        <v>0</v>
      </c>
      <c r="G34" s="485"/>
      <c r="H34" s="486"/>
      <c r="I34" s="579">
        <f t="shared" si="5"/>
        <v>0</v>
      </c>
      <c r="J34" s="102">
        <f t="shared" si="6"/>
        <v>0</v>
      </c>
    </row>
    <row r="35" spans="2:10" x14ac:dyDescent="0.25">
      <c r="B35" s="577">
        <f t="shared" si="2"/>
        <v>0</v>
      </c>
      <c r="C35" s="15"/>
      <c r="D35" s="687"/>
      <c r="E35" s="688"/>
      <c r="F35" s="687">
        <f t="shared" si="0"/>
        <v>0</v>
      </c>
      <c r="G35" s="485"/>
      <c r="H35" s="486"/>
      <c r="I35" s="579">
        <f t="shared" si="5"/>
        <v>0</v>
      </c>
      <c r="J35" s="102">
        <f t="shared" si="6"/>
        <v>0</v>
      </c>
    </row>
    <row r="36" spans="2:10" x14ac:dyDescent="0.25">
      <c r="B36" s="577">
        <f t="shared" si="2"/>
        <v>0</v>
      </c>
      <c r="C36" s="15"/>
      <c r="D36" s="687"/>
      <c r="E36" s="688"/>
      <c r="F36" s="687">
        <f t="shared" si="0"/>
        <v>0</v>
      </c>
      <c r="G36" s="485"/>
      <c r="H36" s="486"/>
      <c r="I36" s="579">
        <f t="shared" si="5"/>
        <v>0</v>
      </c>
      <c r="J36" s="102">
        <f t="shared" si="6"/>
        <v>0</v>
      </c>
    </row>
    <row r="37" spans="2:10" ht="15.75" thickBot="1" x14ac:dyDescent="0.3">
      <c r="B37" s="577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5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7">
        <f>SUM(D9:D37)</f>
        <v>0</v>
      </c>
      <c r="E38" s="13"/>
      <c r="F38" s="68">
        <f>SUM(F9:F37)</f>
        <v>0</v>
      </c>
      <c r="G38" s="31"/>
      <c r="H38" s="17"/>
      <c r="I38" s="580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81">
        <f>F4+F5+F6+F7-C38</f>
        <v>0</v>
      </c>
      <c r="E40" s="40"/>
      <c r="F40" s="6"/>
      <c r="G40" s="31"/>
      <c r="H40" s="17"/>
    </row>
    <row r="41" spans="2:10" x14ac:dyDescent="0.25">
      <c r="C41" s="1373" t="s">
        <v>19</v>
      </c>
      <c r="D41" s="137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2"/>
      <c r="B1" s="1312"/>
      <c r="C1" s="1312"/>
      <c r="D1" s="1312"/>
      <c r="E1" s="1312"/>
      <c r="F1" s="1312"/>
      <c r="G1" s="131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79"/>
      <c r="B4" s="140"/>
      <c r="C4" s="497"/>
      <c r="D4" s="130"/>
      <c r="E4" s="749"/>
      <c r="F4" s="61"/>
    </row>
    <row r="5" spans="1:10" ht="20.25" customHeight="1" x14ac:dyDescent="0.25">
      <c r="A5" s="1390" t="s">
        <v>52</v>
      </c>
      <c r="B5" s="1385" t="s">
        <v>99</v>
      </c>
      <c r="C5" s="685"/>
      <c r="D5" s="550"/>
      <c r="E5" s="748"/>
      <c r="F5" s="647"/>
      <c r="G5" s="143">
        <f>F62</f>
        <v>0</v>
      </c>
      <c r="H5" s="57">
        <f>E4+E5+E8-G5+E6</f>
        <v>0</v>
      </c>
    </row>
    <row r="6" spans="1:10" ht="20.25" customHeight="1" x14ac:dyDescent="0.25">
      <c r="A6" s="1390"/>
      <c r="B6" s="1386"/>
      <c r="C6" s="212"/>
      <c r="D6" s="130"/>
      <c r="E6" s="749"/>
      <c r="F6" s="226"/>
      <c r="G6" s="143"/>
      <c r="H6" s="57"/>
    </row>
    <row r="7" spans="1:10" ht="20.25" customHeight="1" thickBot="1" x14ac:dyDescent="0.3">
      <c r="A7" s="1390"/>
      <c r="B7" s="1386"/>
      <c r="C7" s="480"/>
      <c r="D7" s="323"/>
      <c r="E7" s="750"/>
      <c r="F7" s="227"/>
      <c r="G7" s="143"/>
      <c r="H7" s="57"/>
    </row>
    <row r="8" spans="1:10" ht="21" customHeight="1" thickTop="1" thickBot="1" x14ac:dyDescent="0.3">
      <c r="A8" s="780"/>
      <c r="B8" s="1387"/>
      <c r="C8" s="480"/>
      <c r="D8" s="130"/>
      <c r="E8" s="749"/>
      <c r="F8" s="226"/>
      <c r="I8" s="1388" t="s">
        <v>3</v>
      </c>
      <c r="J8" s="138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89"/>
      <c r="J9" s="138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201"/>
      <c r="E18" s="913"/>
      <c r="F18" s="1010">
        <f>D18</f>
        <v>0</v>
      </c>
      <c r="G18" s="975"/>
      <c r="H18" s="958"/>
      <c r="I18" s="935">
        <f t="shared" si="1"/>
        <v>0</v>
      </c>
      <c r="J18" s="1202">
        <f t="shared" si="2"/>
        <v>0</v>
      </c>
    </row>
    <row r="19" spans="1:10" x14ac:dyDescent="0.25">
      <c r="A19" s="82"/>
      <c r="B19" s="82"/>
      <c r="C19" s="15"/>
      <c r="D19" s="1201"/>
      <c r="E19" s="913"/>
      <c r="F19" s="1010">
        <f t="shared" ref="F19:F60" si="3">D19</f>
        <v>0</v>
      </c>
      <c r="G19" s="1203"/>
      <c r="H19" s="958"/>
      <c r="I19" s="935">
        <f t="shared" si="1"/>
        <v>0</v>
      </c>
      <c r="J19" s="1202">
        <f t="shared" si="2"/>
        <v>0</v>
      </c>
    </row>
    <row r="20" spans="1:10" x14ac:dyDescent="0.25">
      <c r="A20" s="2"/>
      <c r="B20" s="82"/>
      <c r="C20" s="15"/>
      <c r="D20" s="1201"/>
      <c r="E20" s="913"/>
      <c r="F20" s="1010">
        <f t="shared" si="3"/>
        <v>0</v>
      </c>
      <c r="G20" s="975"/>
      <c r="H20" s="958"/>
      <c r="I20" s="935">
        <f t="shared" si="1"/>
        <v>0</v>
      </c>
      <c r="J20" s="1202">
        <f t="shared" si="2"/>
        <v>0</v>
      </c>
    </row>
    <row r="21" spans="1:10" x14ac:dyDescent="0.25">
      <c r="A21" s="2"/>
      <c r="B21" s="82"/>
      <c r="C21" s="15"/>
      <c r="D21" s="1201"/>
      <c r="E21" s="913"/>
      <c r="F21" s="1010">
        <f t="shared" si="3"/>
        <v>0</v>
      </c>
      <c r="G21" s="975"/>
      <c r="H21" s="958"/>
      <c r="I21" s="935">
        <f t="shared" si="1"/>
        <v>0</v>
      </c>
      <c r="J21" s="1202">
        <f t="shared" si="2"/>
        <v>0</v>
      </c>
    </row>
    <row r="22" spans="1:10" x14ac:dyDescent="0.25">
      <c r="A22" s="2"/>
      <c r="B22" s="82"/>
      <c r="C22" s="15"/>
      <c r="D22" s="1201"/>
      <c r="E22" s="996"/>
      <c r="F22" s="1010">
        <f t="shared" si="3"/>
        <v>0</v>
      </c>
      <c r="G22" s="975"/>
      <c r="H22" s="958"/>
      <c r="I22" s="935">
        <f t="shared" si="1"/>
        <v>0</v>
      </c>
      <c r="J22" s="1202">
        <f t="shared" si="2"/>
        <v>0</v>
      </c>
    </row>
    <row r="23" spans="1:10" x14ac:dyDescent="0.25">
      <c r="A23" s="2"/>
      <c r="B23" s="82"/>
      <c r="C23" s="15"/>
      <c r="D23" s="1201"/>
      <c r="E23" s="996"/>
      <c r="F23" s="1010">
        <f t="shared" si="3"/>
        <v>0</v>
      </c>
      <c r="G23" s="975"/>
      <c r="H23" s="958"/>
      <c r="I23" s="935">
        <f t="shared" si="1"/>
        <v>0</v>
      </c>
      <c r="J23" s="1202">
        <f t="shared" si="2"/>
        <v>0</v>
      </c>
    </row>
    <row r="24" spans="1:10" x14ac:dyDescent="0.25">
      <c r="A24" s="2"/>
      <c r="B24" s="82"/>
      <c r="C24" s="15"/>
      <c r="D24" s="1201"/>
      <c r="E24" s="996"/>
      <c r="F24" s="1010">
        <f t="shared" si="3"/>
        <v>0</v>
      </c>
      <c r="G24" s="975"/>
      <c r="H24" s="958"/>
      <c r="I24" s="935">
        <f t="shared" si="1"/>
        <v>0</v>
      </c>
      <c r="J24" s="1202">
        <f t="shared" si="2"/>
        <v>0</v>
      </c>
    </row>
    <row r="25" spans="1:10" x14ac:dyDescent="0.25">
      <c r="A25" s="2"/>
      <c r="B25" s="82"/>
      <c r="C25" s="15"/>
      <c r="D25" s="1201"/>
      <c r="E25" s="996"/>
      <c r="F25" s="1010">
        <f t="shared" si="3"/>
        <v>0</v>
      </c>
      <c r="G25" s="975"/>
      <c r="H25" s="958"/>
      <c r="I25" s="935">
        <f t="shared" si="1"/>
        <v>0</v>
      </c>
      <c r="J25" s="1202">
        <f t="shared" si="2"/>
        <v>0</v>
      </c>
    </row>
    <row r="26" spans="1:10" x14ac:dyDescent="0.25">
      <c r="A26" s="2"/>
      <c r="B26" s="82"/>
      <c r="C26" s="15"/>
      <c r="D26" s="1201"/>
      <c r="E26" s="913"/>
      <c r="F26" s="1010">
        <f t="shared" si="3"/>
        <v>0</v>
      </c>
      <c r="G26" s="975"/>
      <c r="H26" s="958"/>
      <c r="I26" s="1204">
        <f t="shared" si="1"/>
        <v>0</v>
      </c>
      <c r="J26" s="1202">
        <f t="shared" si="2"/>
        <v>0</v>
      </c>
    </row>
    <row r="27" spans="1:10" x14ac:dyDescent="0.25">
      <c r="A27" s="2"/>
      <c r="B27" s="82"/>
      <c r="C27" s="15"/>
      <c r="D27" s="1201"/>
      <c r="E27" s="913"/>
      <c r="F27" s="1010">
        <f t="shared" si="3"/>
        <v>0</v>
      </c>
      <c r="G27" s="975"/>
      <c r="H27" s="958"/>
      <c r="I27" s="1204">
        <f t="shared" si="1"/>
        <v>0</v>
      </c>
      <c r="J27" s="1202">
        <f t="shared" si="2"/>
        <v>0</v>
      </c>
    </row>
    <row r="28" spans="1:10" x14ac:dyDescent="0.25">
      <c r="A28" s="2"/>
      <c r="B28" s="82"/>
      <c r="C28" s="15"/>
      <c r="D28" s="1201"/>
      <c r="E28" s="913"/>
      <c r="F28" s="1010">
        <f t="shared" si="3"/>
        <v>0</v>
      </c>
      <c r="G28" s="975"/>
      <c r="H28" s="958"/>
      <c r="I28" s="1204">
        <f t="shared" si="1"/>
        <v>0</v>
      </c>
      <c r="J28" s="1202">
        <f t="shared" si="2"/>
        <v>0</v>
      </c>
    </row>
    <row r="29" spans="1:10" x14ac:dyDescent="0.25">
      <c r="A29" s="169"/>
      <c r="B29" s="82"/>
      <c r="C29" s="15"/>
      <c r="D29" s="1201"/>
      <c r="E29" s="913"/>
      <c r="F29" s="1010">
        <f t="shared" si="3"/>
        <v>0</v>
      </c>
      <c r="G29" s="975"/>
      <c r="H29" s="958"/>
      <c r="I29" s="1204">
        <f t="shared" si="1"/>
        <v>0</v>
      </c>
      <c r="J29" s="1202">
        <f t="shared" si="2"/>
        <v>0</v>
      </c>
    </row>
    <row r="30" spans="1:10" x14ac:dyDescent="0.25">
      <c r="A30" s="169"/>
      <c r="B30" s="82"/>
      <c r="C30" s="15"/>
      <c r="D30" s="1201"/>
      <c r="E30" s="996"/>
      <c r="F30" s="1010">
        <f t="shared" si="3"/>
        <v>0</v>
      </c>
      <c r="G30" s="975"/>
      <c r="H30" s="958"/>
      <c r="I30" s="935">
        <f t="shared" si="1"/>
        <v>0</v>
      </c>
      <c r="J30" s="1202">
        <f t="shared" si="2"/>
        <v>0</v>
      </c>
    </row>
    <row r="31" spans="1:10" x14ac:dyDescent="0.25">
      <c r="A31" s="169"/>
      <c r="B31" s="82"/>
      <c r="C31" s="15"/>
      <c r="D31" s="1201"/>
      <c r="E31" s="996"/>
      <c r="F31" s="1010">
        <f t="shared" si="3"/>
        <v>0</v>
      </c>
      <c r="G31" s="975"/>
      <c r="H31" s="958"/>
      <c r="I31" s="935">
        <f t="shared" si="1"/>
        <v>0</v>
      </c>
      <c r="J31" s="1202">
        <f t="shared" si="2"/>
        <v>0</v>
      </c>
    </row>
    <row r="32" spans="1:10" x14ac:dyDescent="0.25">
      <c r="A32" s="169"/>
      <c r="B32" s="82"/>
      <c r="C32" s="15"/>
      <c r="D32" s="1201"/>
      <c r="E32" s="996"/>
      <c r="F32" s="1010">
        <f t="shared" si="3"/>
        <v>0</v>
      </c>
      <c r="G32" s="975"/>
      <c r="H32" s="958"/>
      <c r="I32" s="935">
        <f t="shared" si="1"/>
        <v>0</v>
      </c>
      <c r="J32" s="1202">
        <f t="shared" si="2"/>
        <v>0</v>
      </c>
    </row>
    <row r="33" spans="1:10" x14ac:dyDescent="0.25">
      <c r="A33" s="169"/>
      <c r="B33" s="82"/>
      <c r="C33" s="15"/>
      <c r="D33" s="1201"/>
      <c r="E33" s="996"/>
      <c r="F33" s="1010">
        <f t="shared" si="3"/>
        <v>0</v>
      </c>
      <c r="G33" s="975"/>
      <c r="H33" s="958"/>
      <c r="I33" s="935">
        <f t="shared" si="1"/>
        <v>0</v>
      </c>
      <c r="J33" s="1202">
        <f t="shared" si="2"/>
        <v>0</v>
      </c>
    </row>
    <row r="34" spans="1:10" x14ac:dyDescent="0.25">
      <c r="A34" s="2"/>
      <c r="B34" s="82"/>
      <c r="C34" s="15"/>
      <c r="D34" s="1201"/>
      <c r="E34" s="996"/>
      <c r="F34" s="1010">
        <f t="shared" si="3"/>
        <v>0</v>
      </c>
      <c r="G34" s="975"/>
      <c r="H34" s="958"/>
      <c r="I34" s="935">
        <f t="shared" si="1"/>
        <v>0</v>
      </c>
      <c r="J34" s="1202">
        <f t="shared" si="2"/>
        <v>0</v>
      </c>
    </row>
    <row r="35" spans="1:10" x14ac:dyDescent="0.25">
      <c r="A35" s="2"/>
      <c r="B35" s="82"/>
      <c r="C35" s="15"/>
      <c r="D35" s="1201"/>
      <c r="E35" s="996"/>
      <c r="F35" s="1010">
        <f t="shared" si="3"/>
        <v>0</v>
      </c>
      <c r="G35" s="975"/>
      <c r="H35" s="958"/>
      <c r="I35" s="935">
        <f t="shared" si="1"/>
        <v>0</v>
      </c>
      <c r="J35" s="1202">
        <f t="shared" si="2"/>
        <v>0</v>
      </c>
    </row>
    <row r="36" spans="1:10" x14ac:dyDescent="0.25">
      <c r="A36" s="2"/>
      <c r="B36" s="82"/>
      <c r="C36" s="15"/>
      <c r="D36" s="1201"/>
      <c r="E36" s="996"/>
      <c r="F36" s="1010">
        <f t="shared" si="3"/>
        <v>0</v>
      </c>
      <c r="G36" s="975"/>
      <c r="H36" s="958"/>
      <c r="I36" s="935">
        <f t="shared" si="1"/>
        <v>0</v>
      </c>
      <c r="J36" s="1202">
        <f t="shared" si="2"/>
        <v>0</v>
      </c>
    </row>
    <row r="37" spans="1:10" x14ac:dyDescent="0.25">
      <c r="A37" s="2"/>
      <c r="B37" s="82"/>
      <c r="C37" s="15"/>
      <c r="D37" s="1201"/>
      <c r="E37" s="1205"/>
      <c r="F37" s="1010">
        <f t="shared" si="3"/>
        <v>0</v>
      </c>
      <c r="G37" s="975"/>
      <c r="H37" s="958"/>
      <c r="I37" s="935">
        <f t="shared" si="1"/>
        <v>0</v>
      </c>
      <c r="J37" s="1202">
        <f t="shared" si="2"/>
        <v>0</v>
      </c>
    </row>
    <row r="38" spans="1:10" x14ac:dyDescent="0.25">
      <c r="A38" s="2"/>
      <c r="B38" s="82"/>
      <c r="C38" s="15"/>
      <c r="D38" s="1201"/>
      <c r="E38" s="1205"/>
      <c r="F38" s="1010">
        <f t="shared" si="3"/>
        <v>0</v>
      </c>
      <c r="G38" s="975"/>
      <c r="H38" s="958"/>
      <c r="I38" s="935">
        <f t="shared" si="1"/>
        <v>0</v>
      </c>
      <c r="J38" s="1202">
        <f t="shared" si="2"/>
        <v>0</v>
      </c>
    </row>
    <row r="39" spans="1:10" x14ac:dyDescent="0.25">
      <c r="A39" s="2"/>
      <c r="B39" s="82"/>
      <c r="C39" s="15"/>
      <c r="D39" s="1201"/>
      <c r="E39" s="1205"/>
      <c r="F39" s="1010">
        <f t="shared" si="3"/>
        <v>0</v>
      </c>
      <c r="G39" s="975"/>
      <c r="H39" s="958"/>
      <c r="I39" s="935">
        <f t="shared" si="1"/>
        <v>0</v>
      </c>
      <c r="J39" s="1202">
        <f t="shared" si="2"/>
        <v>0</v>
      </c>
    </row>
    <row r="40" spans="1:10" x14ac:dyDescent="0.25">
      <c r="A40" s="2"/>
      <c r="B40" s="82"/>
      <c r="C40" s="15"/>
      <c r="D40" s="1201"/>
      <c r="E40" s="1205"/>
      <c r="F40" s="1010">
        <f t="shared" si="3"/>
        <v>0</v>
      </c>
      <c r="G40" s="975"/>
      <c r="H40" s="958"/>
      <c r="I40" s="935">
        <f t="shared" si="1"/>
        <v>0</v>
      </c>
      <c r="J40" s="1202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64" t="s">
        <v>11</v>
      </c>
      <c r="D65" s="1365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93"/>
      <c r="B1" s="1393"/>
      <c r="C1" s="1393"/>
      <c r="D1" s="1393"/>
      <c r="E1" s="1393"/>
      <c r="F1" s="1393"/>
      <c r="G1" s="1393"/>
      <c r="H1" s="1393"/>
      <c r="I1" s="139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3"/>
      <c r="C4" s="222"/>
      <c r="D4" s="130"/>
      <c r="E4" s="715"/>
      <c r="F4" s="716"/>
      <c r="G4" s="72"/>
    </row>
    <row r="5" spans="1:10" ht="15" customHeight="1" x14ac:dyDescent="0.25">
      <c r="A5" s="1394"/>
      <c r="B5" s="1395" t="s">
        <v>75</v>
      </c>
      <c r="C5" s="222"/>
      <c r="D5" s="130"/>
      <c r="E5" s="715"/>
      <c r="F5" s="716"/>
      <c r="G5" s="143">
        <f>F102</f>
        <v>0</v>
      </c>
      <c r="H5" s="57">
        <f>E4+E5+E6-G5+E7+E8</f>
        <v>0</v>
      </c>
    </row>
    <row r="6" spans="1:10" ht="16.5" customHeight="1" x14ac:dyDescent="0.25">
      <c r="A6" s="1394"/>
      <c r="B6" s="1396"/>
      <c r="C6" s="222"/>
      <c r="D6" s="130"/>
      <c r="E6" s="715"/>
      <c r="F6" s="716"/>
      <c r="G6" s="72"/>
    </row>
    <row r="7" spans="1:10" ht="15.75" customHeight="1" thickBot="1" x14ac:dyDescent="0.35">
      <c r="A7" s="1394"/>
      <c r="B7" s="1397"/>
      <c r="C7" s="222"/>
      <c r="D7" s="130"/>
      <c r="E7" s="715"/>
      <c r="F7" s="716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130"/>
      <c r="E8" s="717"/>
      <c r="F8" s="123"/>
      <c r="G8" s="72"/>
      <c r="I8" s="1377" t="s">
        <v>47</v>
      </c>
      <c r="J8" s="1391" t="s">
        <v>4</v>
      </c>
    </row>
    <row r="9" spans="1:10" ht="16.5" customHeight="1" thickTop="1" thickBot="1" x14ac:dyDescent="0.3">
      <c r="A9" s="1"/>
      <c r="B9" s="24" t="s">
        <v>7</v>
      </c>
      <c r="C9" s="683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78"/>
      <c r="J9" s="1392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841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4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64" t="s">
        <v>11</v>
      </c>
      <c r="D105" s="136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7" sqref="G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98" t="s">
        <v>391</v>
      </c>
      <c r="B1" s="1398"/>
      <c r="C1" s="1398"/>
      <c r="D1" s="1398"/>
      <c r="E1" s="1398"/>
      <c r="F1" s="1398"/>
      <c r="G1" s="1398"/>
      <c r="H1" s="1398"/>
      <c r="I1" s="139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3"/>
      <c r="C4" s="222"/>
      <c r="D4" s="318"/>
      <c r="E4" s="240"/>
      <c r="F4" s="227"/>
      <c r="G4" s="72"/>
    </row>
    <row r="5" spans="1:10" ht="15" customHeight="1" x14ac:dyDescent="0.3">
      <c r="A5" s="1399" t="s">
        <v>235</v>
      </c>
      <c r="B5" s="1400" t="s">
        <v>177</v>
      </c>
      <c r="C5" s="668">
        <v>100</v>
      </c>
      <c r="D5" s="318">
        <v>45191</v>
      </c>
      <c r="E5" s="667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399"/>
      <c r="B6" s="1401"/>
      <c r="C6" s="222"/>
      <c r="D6" s="318"/>
      <c r="E6" s="667"/>
      <c r="F6" s="227"/>
      <c r="G6" s="72"/>
    </row>
    <row r="7" spans="1:10" ht="15.75" customHeight="1" thickBot="1" x14ac:dyDescent="0.35">
      <c r="A7" s="1399"/>
      <c r="B7" s="1402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2"/>
      <c r="C8" s="222"/>
      <c r="D8" s="318"/>
      <c r="E8" s="225"/>
      <c r="F8" s="226"/>
      <c r="G8" s="72"/>
      <c r="I8" s="1377" t="s">
        <v>47</v>
      </c>
      <c r="J8" s="139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78"/>
      <c r="J9" s="1392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325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353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97">
        <f>D12</f>
        <v>0</v>
      </c>
      <c r="G12" s="69"/>
      <c r="H12" s="70"/>
      <c r="I12" s="566">
        <f t="shared" ref="I12:I40" si="0">I11-F12</f>
        <v>25.779999999999998</v>
      </c>
      <c r="J12" s="574">
        <f t="shared" ref="J12:J40" si="1">J11-C12</f>
        <v>3</v>
      </c>
    </row>
    <row r="13" spans="1:10" x14ac:dyDescent="0.25">
      <c r="A13" s="80"/>
      <c r="B13" s="82"/>
      <c r="C13" s="15"/>
      <c r="D13" s="1221"/>
      <c r="E13" s="1222"/>
      <c r="F13" s="575">
        <f t="shared" ref="F13:F40" si="2">D13</f>
        <v>0</v>
      </c>
      <c r="G13" s="732"/>
      <c r="H13" s="733"/>
      <c r="I13" s="1223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221"/>
      <c r="E14" s="1222"/>
      <c r="F14" s="575">
        <f t="shared" si="2"/>
        <v>0</v>
      </c>
      <c r="G14" s="732"/>
      <c r="H14" s="733"/>
      <c r="I14" s="1223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221"/>
      <c r="E15" s="1222"/>
      <c r="F15" s="575">
        <f t="shared" si="2"/>
        <v>0</v>
      </c>
      <c r="G15" s="732"/>
      <c r="H15" s="733"/>
      <c r="I15" s="1223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221"/>
      <c r="E16" s="1224"/>
      <c r="F16" s="575">
        <f t="shared" si="2"/>
        <v>0</v>
      </c>
      <c r="G16" s="732"/>
      <c r="H16" s="733"/>
      <c r="I16" s="1223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221"/>
      <c r="E17" s="1222"/>
      <c r="F17" s="575">
        <f t="shared" si="2"/>
        <v>0</v>
      </c>
      <c r="G17" s="732"/>
      <c r="H17" s="733"/>
      <c r="I17" s="1223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221"/>
      <c r="E18" s="1222"/>
      <c r="F18" s="575">
        <f t="shared" si="2"/>
        <v>0</v>
      </c>
      <c r="G18" s="1225"/>
      <c r="H18" s="733"/>
      <c r="I18" s="1223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221"/>
      <c r="E19" s="1222"/>
      <c r="F19" s="575">
        <f t="shared" si="2"/>
        <v>0</v>
      </c>
      <c r="G19" s="732"/>
      <c r="H19" s="733"/>
      <c r="I19" s="1223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221"/>
      <c r="E20" s="1224"/>
      <c r="F20" s="575">
        <f t="shared" si="2"/>
        <v>0</v>
      </c>
      <c r="G20" s="732"/>
      <c r="H20" s="733"/>
      <c r="I20" s="1223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221"/>
      <c r="E21" s="1224"/>
      <c r="F21" s="575">
        <f t="shared" si="2"/>
        <v>0</v>
      </c>
      <c r="G21" s="732"/>
      <c r="H21" s="733"/>
      <c r="I21" s="1223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221"/>
      <c r="E22" s="773"/>
      <c r="F22" s="575">
        <f t="shared" si="2"/>
        <v>0</v>
      </c>
      <c r="G22" s="732"/>
      <c r="H22" s="733"/>
      <c r="I22" s="1223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221"/>
      <c r="E23" s="773"/>
      <c r="F23" s="575">
        <f t="shared" si="2"/>
        <v>0</v>
      </c>
      <c r="G23" s="732"/>
      <c r="H23" s="733"/>
      <c r="I23" s="1223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221"/>
      <c r="E24" s="773"/>
      <c r="F24" s="575">
        <f t="shared" si="2"/>
        <v>0</v>
      </c>
      <c r="G24" s="732"/>
      <c r="H24" s="733"/>
      <c r="I24" s="1223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221"/>
      <c r="E25" s="773"/>
      <c r="F25" s="575">
        <f t="shared" si="2"/>
        <v>0</v>
      </c>
      <c r="G25" s="732"/>
      <c r="H25" s="733"/>
      <c r="I25" s="1223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64" t="s">
        <v>11</v>
      </c>
      <c r="D46" s="1365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workbookViewId="0">
      <selection activeCell="N14" sqref="N13:N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30" t="s">
        <v>392</v>
      </c>
      <c r="B1" s="1330"/>
      <c r="C1" s="1330"/>
      <c r="D1" s="1330"/>
      <c r="E1" s="1330"/>
      <c r="F1" s="1330"/>
      <c r="G1" s="1330"/>
      <c r="H1" s="96">
        <v>1</v>
      </c>
      <c r="L1" s="1330" t="str">
        <f>A1</f>
        <v>INVENTARIO    DEL MES DE  SEPTIEMBRE   2023</v>
      </c>
      <c r="M1" s="1330"/>
      <c r="N1" s="1330"/>
      <c r="O1" s="1330"/>
      <c r="P1" s="1330"/>
      <c r="Q1" s="1330"/>
      <c r="R1" s="133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12"/>
      <c r="B4" s="12"/>
      <c r="C4" s="12"/>
      <c r="D4" s="842"/>
      <c r="E4" s="789"/>
      <c r="F4" s="844"/>
      <c r="G4" s="125"/>
      <c r="H4" s="151"/>
      <c r="L4" s="74"/>
      <c r="M4" s="140"/>
      <c r="N4" s="212"/>
      <c r="O4" s="114"/>
      <c r="P4" s="225"/>
      <c r="Q4" s="226"/>
    </row>
    <row r="5" spans="1:21" ht="16.5" thickBot="1" x14ac:dyDescent="0.3">
      <c r="A5" s="74"/>
      <c r="B5" s="140"/>
      <c r="C5" s="480"/>
      <c r="D5" s="130"/>
      <c r="E5" s="843"/>
      <c r="F5" s="845"/>
      <c r="L5" s="1403" t="s">
        <v>235</v>
      </c>
      <c r="M5" s="1405" t="s">
        <v>237</v>
      </c>
      <c r="N5" s="480">
        <v>70</v>
      </c>
      <c r="O5" s="114">
        <v>45191</v>
      </c>
      <c r="P5" s="140">
        <v>1515.4</v>
      </c>
      <c r="Q5" s="227">
        <v>78</v>
      </c>
      <c r="R5" s="143">
        <f>Q30</f>
        <v>0</v>
      </c>
      <c r="S5" s="57">
        <f>P4+P5+P6-R5</f>
        <v>1515.4</v>
      </c>
    </row>
    <row r="6" spans="1:21" ht="15" customHeight="1" thickTop="1" thickBot="1" x14ac:dyDescent="0.3">
      <c r="A6" s="1403" t="s">
        <v>95</v>
      </c>
      <c r="B6" s="1400" t="s">
        <v>97</v>
      </c>
      <c r="C6" s="124">
        <v>74</v>
      </c>
      <c r="D6" s="130">
        <v>45177</v>
      </c>
      <c r="E6" s="892">
        <v>1732.13</v>
      </c>
      <c r="F6" s="845">
        <v>70</v>
      </c>
      <c r="G6" s="143">
        <f>F47</f>
        <v>1392.86</v>
      </c>
      <c r="H6" s="57">
        <f>E5+E6+E7-G6</f>
        <v>339.27000000000021</v>
      </c>
      <c r="L6" s="1404"/>
      <c r="M6" s="1406"/>
      <c r="N6" s="212"/>
      <c r="O6" s="114"/>
      <c r="P6" s="140"/>
      <c r="Q6" s="227"/>
      <c r="T6" s="1388" t="s">
        <v>3</v>
      </c>
      <c r="U6" s="1383" t="s">
        <v>4</v>
      </c>
    </row>
    <row r="7" spans="1:21" ht="16.5" thickTop="1" thickBot="1" x14ac:dyDescent="0.3">
      <c r="A7" s="1404"/>
      <c r="B7" s="1402"/>
      <c r="C7" s="124"/>
      <c r="D7" s="130"/>
      <c r="E7" s="789"/>
      <c r="F7" s="844"/>
      <c r="I7" s="1388" t="s">
        <v>3</v>
      </c>
      <c r="J7" s="1383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89"/>
      <c r="U7" s="1384"/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389"/>
      <c r="J8" s="1384"/>
      <c r="L8" s="79" t="s">
        <v>32</v>
      </c>
      <c r="M8" s="82"/>
      <c r="N8" s="15"/>
      <c r="O8" s="168">
        <v>0</v>
      </c>
      <c r="P8" s="232"/>
      <c r="Q8" s="68">
        <f t="shared" ref="Q8:Q13" si="0">O8</f>
        <v>0</v>
      </c>
      <c r="R8" s="69"/>
      <c r="S8" s="124"/>
      <c r="T8" s="197">
        <f>P5+P4-Q8+P6</f>
        <v>1515.4</v>
      </c>
      <c r="U8" s="123">
        <f>Q4+Q5+Q6-N8</f>
        <v>78</v>
      </c>
    </row>
    <row r="9" spans="1:21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274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/>
      <c r="O9" s="168">
        <v>0</v>
      </c>
      <c r="P9" s="232"/>
      <c r="Q9" s="68">
        <f t="shared" si="0"/>
        <v>0</v>
      </c>
      <c r="R9" s="69"/>
      <c r="S9" s="124"/>
      <c r="T9" s="197">
        <f>T8-Q9</f>
        <v>1515.4</v>
      </c>
      <c r="U9" s="123">
        <f>U8-N9</f>
        <v>78</v>
      </c>
    </row>
    <row r="10" spans="1:21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281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/>
      <c r="O10" s="168">
        <v>0</v>
      </c>
      <c r="P10" s="232"/>
      <c r="Q10" s="68">
        <f t="shared" si="0"/>
        <v>0</v>
      </c>
      <c r="R10" s="69"/>
      <c r="S10" s="124"/>
      <c r="T10" s="197">
        <f t="shared" ref="T10:T28" si="2">T9-Q10</f>
        <v>1515.4</v>
      </c>
      <c r="U10" s="123">
        <f t="shared" ref="U10:U28" si="3">U9-N10</f>
        <v>78</v>
      </c>
    </row>
    <row r="11" spans="1:21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284</v>
      </c>
      <c r="H11" s="124">
        <v>76</v>
      </c>
      <c r="I11" s="197">
        <f t="shared" ref="I11:I45" si="4">I10-F11</f>
        <v>1445.5700000000002</v>
      </c>
      <c r="J11" s="123">
        <f t="shared" ref="J11:J45" si="5">J10-C11</f>
        <v>58</v>
      </c>
      <c r="L11" s="81" t="s">
        <v>33</v>
      </c>
      <c r="M11" s="82"/>
      <c r="N11" s="15"/>
      <c r="O11" s="168">
        <v>0</v>
      </c>
      <c r="P11" s="232"/>
      <c r="Q11" s="68">
        <f t="shared" si="0"/>
        <v>0</v>
      </c>
      <c r="R11" s="69"/>
      <c r="S11" s="124"/>
      <c r="T11" s="197">
        <f t="shared" si="2"/>
        <v>1515.4</v>
      </c>
      <c r="U11" s="123">
        <f t="shared" si="3"/>
        <v>78</v>
      </c>
    </row>
    <row r="12" spans="1:21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291</v>
      </c>
      <c r="H12" s="124">
        <v>74</v>
      </c>
      <c r="I12" s="197">
        <f t="shared" si="4"/>
        <v>1426.6100000000001</v>
      </c>
      <c r="J12" s="123">
        <f t="shared" si="5"/>
        <v>57</v>
      </c>
      <c r="L12" s="72"/>
      <c r="M12" s="82"/>
      <c r="N12" s="15"/>
      <c r="O12" s="168">
        <v>0</v>
      </c>
      <c r="P12" s="232"/>
      <c r="Q12" s="68">
        <f t="shared" si="0"/>
        <v>0</v>
      </c>
      <c r="R12" s="69"/>
      <c r="S12" s="124"/>
      <c r="T12" s="197">
        <f t="shared" si="2"/>
        <v>1515.4</v>
      </c>
      <c r="U12" s="123">
        <f t="shared" si="3"/>
        <v>78</v>
      </c>
    </row>
    <row r="13" spans="1:21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291</v>
      </c>
      <c r="H13" s="124">
        <v>74</v>
      </c>
      <c r="I13" s="197">
        <f t="shared" si="4"/>
        <v>1400.6100000000001</v>
      </c>
      <c r="J13" s="123">
        <f t="shared" si="5"/>
        <v>56</v>
      </c>
      <c r="L13" s="72"/>
      <c r="M13" s="82"/>
      <c r="N13" s="15"/>
      <c r="O13" s="168">
        <v>0</v>
      </c>
      <c r="P13" s="231"/>
      <c r="Q13" s="68">
        <f t="shared" si="0"/>
        <v>0</v>
      </c>
      <c r="R13" s="69"/>
      <c r="S13" s="124"/>
      <c r="T13" s="197">
        <f t="shared" si="2"/>
        <v>1515.4</v>
      </c>
      <c r="U13" s="123">
        <f t="shared" si="3"/>
        <v>78</v>
      </c>
    </row>
    <row r="14" spans="1:21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293</v>
      </c>
      <c r="H14" s="124">
        <v>74</v>
      </c>
      <c r="I14" s="197">
        <f t="shared" si="4"/>
        <v>1195.23</v>
      </c>
      <c r="J14" s="123">
        <f t="shared" si="5"/>
        <v>48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2"/>
        <v>1515.4</v>
      </c>
      <c r="U14" s="123">
        <f t="shared" si="3"/>
        <v>78</v>
      </c>
    </row>
    <row r="15" spans="1:21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311</v>
      </c>
      <c r="H15" s="124">
        <v>74</v>
      </c>
      <c r="I15" s="820">
        <f t="shared" si="4"/>
        <v>997.94</v>
      </c>
      <c r="J15" s="123">
        <f t="shared" si="5"/>
        <v>40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2"/>
        <v>1515.4</v>
      </c>
      <c r="U15" s="123">
        <f t="shared" si="3"/>
        <v>78</v>
      </c>
    </row>
    <row r="16" spans="1:21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319</v>
      </c>
      <c r="H16" s="124">
        <v>76</v>
      </c>
      <c r="I16" s="197">
        <f t="shared" si="4"/>
        <v>787.74</v>
      </c>
      <c r="J16" s="123">
        <f t="shared" si="5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1515.4</v>
      </c>
      <c r="U16" s="123">
        <f t="shared" si="3"/>
        <v>78</v>
      </c>
    </row>
    <row r="17" spans="1:21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339</v>
      </c>
      <c r="H17" s="124">
        <v>76</v>
      </c>
      <c r="I17" s="197">
        <f t="shared" si="4"/>
        <v>580.9</v>
      </c>
      <c r="J17" s="123">
        <f t="shared" si="5"/>
        <v>24</v>
      </c>
      <c r="L17" s="82"/>
      <c r="M17" s="82"/>
      <c r="N17" s="15"/>
      <c r="O17" s="168">
        <v>0</v>
      </c>
      <c r="P17" s="238"/>
      <c r="Q17" s="68">
        <f t="shared" ref="Q17:Q29" si="6">O17</f>
        <v>0</v>
      </c>
      <c r="R17" s="644"/>
      <c r="S17" s="124"/>
      <c r="T17" s="197">
        <f t="shared" si="2"/>
        <v>1515.4</v>
      </c>
      <c r="U17" s="123">
        <f t="shared" si="3"/>
        <v>78</v>
      </c>
    </row>
    <row r="18" spans="1:21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4" t="s">
        <v>344</v>
      </c>
      <c r="H18" s="124">
        <v>74</v>
      </c>
      <c r="I18" s="197">
        <f t="shared" si="4"/>
        <v>557.16999999999996</v>
      </c>
      <c r="J18" s="123">
        <f t="shared" si="5"/>
        <v>23</v>
      </c>
      <c r="L18" s="2"/>
      <c r="M18" s="82"/>
      <c r="N18" s="15"/>
      <c r="O18" s="168">
        <v>0</v>
      </c>
      <c r="P18" s="238"/>
      <c r="Q18" s="68">
        <f t="shared" si="6"/>
        <v>0</v>
      </c>
      <c r="R18" s="69"/>
      <c r="S18" s="124"/>
      <c r="T18" s="197">
        <f t="shared" si="2"/>
        <v>1515.4</v>
      </c>
      <c r="U18" s="123">
        <f t="shared" si="3"/>
        <v>78</v>
      </c>
    </row>
    <row r="19" spans="1:21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355</v>
      </c>
      <c r="H19" s="124">
        <v>74</v>
      </c>
      <c r="I19" s="197">
        <f t="shared" si="4"/>
        <v>533.53</v>
      </c>
      <c r="J19" s="123">
        <f t="shared" si="5"/>
        <v>22</v>
      </c>
      <c r="L19" s="2"/>
      <c r="M19" s="82"/>
      <c r="N19" s="15"/>
      <c r="O19" s="168">
        <v>0</v>
      </c>
      <c r="P19" s="238"/>
      <c r="Q19" s="68">
        <f t="shared" si="6"/>
        <v>0</v>
      </c>
      <c r="R19" s="69"/>
      <c r="S19" s="124"/>
      <c r="T19" s="197">
        <f t="shared" si="2"/>
        <v>1515.4</v>
      </c>
      <c r="U19" s="123">
        <f t="shared" si="3"/>
        <v>78</v>
      </c>
    </row>
    <row r="20" spans="1:21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369</v>
      </c>
      <c r="H20" s="124">
        <v>74</v>
      </c>
      <c r="I20" s="197">
        <f t="shared" si="4"/>
        <v>339.27</v>
      </c>
      <c r="J20" s="123">
        <f t="shared" si="5"/>
        <v>14</v>
      </c>
      <c r="L20" s="2"/>
      <c r="M20" s="82"/>
      <c r="N20" s="15"/>
      <c r="O20" s="168">
        <v>0</v>
      </c>
      <c r="P20" s="231"/>
      <c r="Q20" s="68">
        <f t="shared" si="6"/>
        <v>0</v>
      </c>
      <c r="R20" s="69"/>
      <c r="S20" s="124"/>
      <c r="T20" s="197">
        <f t="shared" si="2"/>
        <v>1515.4</v>
      </c>
      <c r="U20" s="123">
        <f t="shared" si="3"/>
        <v>78</v>
      </c>
    </row>
    <row r="21" spans="1:21" x14ac:dyDescent="0.25">
      <c r="A21" s="2"/>
      <c r="B21" s="82"/>
      <c r="C21" s="15"/>
      <c r="D21" s="1206">
        <v>0</v>
      </c>
      <c r="E21" s="238"/>
      <c r="F21" s="68">
        <f t="shared" si="1"/>
        <v>0</v>
      </c>
      <c r="G21" s="69"/>
      <c r="H21" s="124"/>
      <c r="I21" s="573">
        <f t="shared" si="4"/>
        <v>339.27</v>
      </c>
      <c r="J21" s="574">
        <f t="shared" si="5"/>
        <v>14</v>
      </c>
      <c r="L21" s="2"/>
      <c r="M21" s="82"/>
      <c r="N21" s="15"/>
      <c r="O21" s="168">
        <v>0</v>
      </c>
      <c r="P21" s="231"/>
      <c r="Q21" s="68">
        <f t="shared" si="6"/>
        <v>0</v>
      </c>
      <c r="R21" s="69"/>
      <c r="S21" s="124"/>
      <c r="T21" s="197">
        <f t="shared" si="2"/>
        <v>1515.4</v>
      </c>
      <c r="U21" s="123">
        <f t="shared" si="3"/>
        <v>78</v>
      </c>
    </row>
    <row r="22" spans="1:21" x14ac:dyDescent="0.25">
      <c r="A22" s="2"/>
      <c r="B22" s="82"/>
      <c r="C22" s="15"/>
      <c r="D22" s="1226">
        <v>0</v>
      </c>
      <c r="E22" s="1222"/>
      <c r="F22" s="575">
        <f t="shared" si="1"/>
        <v>0</v>
      </c>
      <c r="G22" s="732"/>
      <c r="H22" s="1227"/>
      <c r="I22" s="197">
        <f t="shared" si="4"/>
        <v>339.27</v>
      </c>
      <c r="J22" s="123">
        <f t="shared" si="5"/>
        <v>14</v>
      </c>
      <c r="L22" s="2"/>
      <c r="M22" s="82"/>
      <c r="N22" s="15"/>
      <c r="O22" s="168">
        <v>0</v>
      </c>
      <c r="P22" s="231"/>
      <c r="Q22" s="68">
        <f t="shared" si="6"/>
        <v>0</v>
      </c>
      <c r="R22" s="69"/>
      <c r="S22" s="124"/>
      <c r="T22" s="197">
        <f t="shared" si="2"/>
        <v>1515.4</v>
      </c>
      <c r="U22" s="123">
        <f t="shared" si="3"/>
        <v>78</v>
      </c>
    </row>
    <row r="23" spans="1:21" x14ac:dyDescent="0.25">
      <c r="A23" s="2"/>
      <c r="B23" s="82"/>
      <c r="C23" s="15"/>
      <c r="D23" s="1226">
        <v>0</v>
      </c>
      <c r="E23" s="1222"/>
      <c r="F23" s="575">
        <f t="shared" si="1"/>
        <v>0</v>
      </c>
      <c r="G23" s="732"/>
      <c r="H23" s="1227"/>
      <c r="I23" s="197">
        <f t="shared" si="4"/>
        <v>339.27</v>
      </c>
      <c r="J23" s="123">
        <f t="shared" si="5"/>
        <v>14</v>
      </c>
      <c r="L23" s="2"/>
      <c r="M23" s="82"/>
      <c r="N23" s="15"/>
      <c r="O23" s="168">
        <v>0</v>
      </c>
      <c r="P23" s="231"/>
      <c r="Q23" s="68">
        <f t="shared" si="6"/>
        <v>0</v>
      </c>
      <c r="R23" s="69"/>
      <c r="S23" s="124"/>
      <c r="T23" s="197">
        <f t="shared" si="2"/>
        <v>1515.4</v>
      </c>
      <c r="U23" s="123">
        <f t="shared" si="3"/>
        <v>78</v>
      </c>
    </row>
    <row r="24" spans="1:21" x14ac:dyDescent="0.25">
      <c r="A24" s="2"/>
      <c r="B24" s="82"/>
      <c r="C24" s="15"/>
      <c r="D24" s="1226">
        <v>0</v>
      </c>
      <c r="E24" s="1222"/>
      <c r="F24" s="575">
        <f t="shared" si="1"/>
        <v>0</v>
      </c>
      <c r="G24" s="732"/>
      <c r="H24" s="1227"/>
      <c r="I24" s="197">
        <f t="shared" si="4"/>
        <v>339.27</v>
      </c>
      <c r="J24" s="123">
        <f t="shared" si="5"/>
        <v>14</v>
      </c>
      <c r="L24" s="2"/>
      <c r="M24" s="82"/>
      <c r="N24" s="15"/>
      <c r="O24" s="168">
        <v>0</v>
      </c>
      <c r="P24" s="238"/>
      <c r="Q24" s="68">
        <f t="shared" si="6"/>
        <v>0</v>
      </c>
      <c r="R24" s="69"/>
      <c r="S24" s="124"/>
      <c r="T24" s="197">
        <f t="shared" si="2"/>
        <v>1515.4</v>
      </c>
      <c r="U24" s="123">
        <f t="shared" si="3"/>
        <v>78</v>
      </c>
    </row>
    <row r="25" spans="1:21" x14ac:dyDescent="0.25">
      <c r="A25" s="2"/>
      <c r="B25" s="82"/>
      <c r="C25" s="15"/>
      <c r="D25" s="1226">
        <v>0</v>
      </c>
      <c r="E25" s="1222"/>
      <c r="F25" s="575">
        <f t="shared" si="1"/>
        <v>0</v>
      </c>
      <c r="G25" s="732"/>
      <c r="H25" s="1227"/>
      <c r="I25" s="197">
        <f t="shared" si="4"/>
        <v>339.27</v>
      </c>
      <c r="J25" s="123">
        <f t="shared" si="5"/>
        <v>14</v>
      </c>
      <c r="L25" s="2"/>
      <c r="M25" s="82"/>
      <c r="N25" s="15"/>
      <c r="O25" s="168">
        <v>0</v>
      </c>
      <c r="P25" s="238"/>
      <c r="Q25" s="68">
        <f t="shared" si="6"/>
        <v>0</v>
      </c>
      <c r="R25" s="69"/>
      <c r="S25" s="124"/>
      <c r="T25" s="197">
        <f t="shared" si="2"/>
        <v>1515.4</v>
      </c>
      <c r="U25" s="123">
        <f t="shared" si="3"/>
        <v>78</v>
      </c>
    </row>
    <row r="26" spans="1:21" x14ac:dyDescent="0.25">
      <c r="A26" s="2"/>
      <c r="B26" s="82"/>
      <c r="C26" s="15"/>
      <c r="D26" s="1226">
        <v>0</v>
      </c>
      <c r="E26" s="1222"/>
      <c r="F26" s="575">
        <f t="shared" si="1"/>
        <v>0</v>
      </c>
      <c r="G26" s="732"/>
      <c r="H26" s="1227"/>
      <c r="I26" s="197">
        <f t="shared" si="4"/>
        <v>339.27</v>
      </c>
      <c r="J26" s="123">
        <f t="shared" si="5"/>
        <v>14</v>
      </c>
      <c r="L26" s="2"/>
      <c r="M26" s="82"/>
      <c r="N26" s="15"/>
      <c r="O26" s="168">
        <v>0</v>
      </c>
      <c r="P26" s="232"/>
      <c r="Q26" s="68">
        <f t="shared" si="6"/>
        <v>0</v>
      </c>
      <c r="R26" s="69"/>
      <c r="S26" s="70"/>
      <c r="T26" s="197">
        <f t="shared" si="2"/>
        <v>1515.4</v>
      </c>
      <c r="U26" s="123">
        <f t="shared" si="3"/>
        <v>78</v>
      </c>
    </row>
    <row r="27" spans="1:21" x14ac:dyDescent="0.25">
      <c r="A27" s="2"/>
      <c r="B27" s="82"/>
      <c r="C27" s="15"/>
      <c r="D27" s="1226">
        <v>0</v>
      </c>
      <c r="E27" s="1222"/>
      <c r="F27" s="575">
        <f t="shared" si="1"/>
        <v>0</v>
      </c>
      <c r="G27" s="732"/>
      <c r="H27" s="1227"/>
      <c r="I27" s="197">
        <f t="shared" si="4"/>
        <v>339.27</v>
      </c>
      <c r="J27" s="123">
        <f t="shared" si="5"/>
        <v>14</v>
      </c>
      <c r="L27" s="2"/>
      <c r="M27" s="82"/>
      <c r="N27" s="15"/>
      <c r="O27" s="168">
        <v>0</v>
      </c>
      <c r="P27" s="232"/>
      <c r="Q27" s="68">
        <f t="shared" si="6"/>
        <v>0</v>
      </c>
      <c r="R27" s="69"/>
      <c r="S27" s="70"/>
      <c r="T27" s="197">
        <f t="shared" si="2"/>
        <v>1515.4</v>
      </c>
      <c r="U27" s="123">
        <f t="shared" si="3"/>
        <v>78</v>
      </c>
    </row>
    <row r="28" spans="1:21" x14ac:dyDescent="0.25">
      <c r="A28" s="2"/>
      <c r="B28" s="82"/>
      <c r="C28" s="15"/>
      <c r="D28" s="1226">
        <v>0</v>
      </c>
      <c r="E28" s="1222"/>
      <c r="F28" s="575">
        <f t="shared" si="1"/>
        <v>0</v>
      </c>
      <c r="G28" s="732"/>
      <c r="H28" s="1227"/>
      <c r="I28" s="197">
        <f t="shared" si="4"/>
        <v>339.27</v>
      </c>
      <c r="J28" s="123">
        <f t="shared" si="5"/>
        <v>14</v>
      </c>
      <c r="L28" s="2"/>
      <c r="M28" s="82"/>
      <c r="N28" s="15"/>
      <c r="O28" s="168">
        <v>0</v>
      </c>
      <c r="P28" s="232"/>
      <c r="Q28" s="68">
        <f t="shared" si="6"/>
        <v>0</v>
      </c>
      <c r="R28" s="69"/>
      <c r="S28" s="70"/>
      <c r="T28" s="197">
        <f t="shared" si="2"/>
        <v>1515.4</v>
      </c>
      <c r="U28" s="123">
        <f t="shared" si="3"/>
        <v>78</v>
      </c>
    </row>
    <row r="29" spans="1:21" ht="15.75" thickBot="1" x14ac:dyDescent="0.3">
      <c r="A29" s="2"/>
      <c r="B29" s="82"/>
      <c r="C29" s="15"/>
      <c r="D29" s="1226">
        <v>0</v>
      </c>
      <c r="E29" s="1222"/>
      <c r="F29" s="575">
        <f t="shared" si="1"/>
        <v>0</v>
      </c>
      <c r="G29" s="732"/>
      <c r="H29" s="1227"/>
      <c r="I29" s="197">
        <f t="shared" si="4"/>
        <v>339.27</v>
      </c>
      <c r="J29" s="123">
        <f t="shared" si="5"/>
        <v>14</v>
      </c>
      <c r="L29" s="4"/>
      <c r="M29" s="82"/>
      <c r="N29" s="37"/>
      <c r="O29" s="177"/>
      <c r="P29" s="153"/>
      <c r="Q29" s="146">
        <f t="shared" si="6"/>
        <v>0</v>
      </c>
      <c r="R29" s="135"/>
      <c r="S29" s="70"/>
      <c r="U29" s="72"/>
    </row>
    <row r="30" spans="1:21" ht="16.5" thickTop="1" thickBot="1" x14ac:dyDescent="0.3">
      <c r="A30" s="2"/>
      <c r="B30" s="82"/>
      <c r="C30" s="15"/>
      <c r="D30" s="1226">
        <v>0</v>
      </c>
      <c r="E30" s="1222"/>
      <c r="F30" s="575">
        <f t="shared" si="1"/>
        <v>0</v>
      </c>
      <c r="G30" s="732"/>
      <c r="H30" s="1227"/>
      <c r="I30" s="197">
        <f t="shared" si="4"/>
        <v>339.27</v>
      </c>
      <c r="J30" s="123">
        <f t="shared" si="5"/>
        <v>14</v>
      </c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2"/>
      <c r="B31" s="82"/>
      <c r="C31" s="15"/>
      <c r="D31" s="1226">
        <v>0</v>
      </c>
      <c r="E31" s="1222"/>
      <c r="F31" s="575">
        <f t="shared" si="1"/>
        <v>0</v>
      </c>
      <c r="G31" s="732"/>
      <c r="H31" s="1227"/>
      <c r="I31" s="197">
        <f t="shared" si="4"/>
        <v>339.27</v>
      </c>
      <c r="J31" s="123">
        <f t="shared" si="5"/>
        <v>14</v>
      </c>
      <c r="L31" s="51"/>
      <c r="O31" s="110" t="s">
        <v>4</v>
      </c>
      <c r="P31" s="67">
        <f>Q4+Q5+Q6-+N30</f>
        <v>78</v>
      </c>
      <c r="U31" s="72"/>
    </row>
    <row r="32" spans="1:21" ht="15.75" thickBot="1" x14ac:dyDescent="0.3">
      <c r="A32" s="2"/>
      <c r="B32" s="82"/>
      <c r="C32" s="15"/>
      <c r="D32" s="1226">
        <v>0</v>
      </c>
      <c r="E32" s="1222"/>
      <c r="F32" s="575">
        <f t="shared" si="1"/>
        <v>0</v>
      </c>
      <c r="G32" s="732"/>
      <c r="H32" s="1227"/>
      <c r="I32" s="197">
        <f t="shared" si="4"/>
        <v>339.27</v>
      </c>
      <c r="J32" s="123">
        <f t="shared" si="5"/>
        <v>14</v>
      </c>
      <c r="L32" s="115"/>
    </row>
    <row r="33" spans="1:16" ht="16.5" thickTop="1" thickBot="1" x14ac:dyDescent="0.3">
      <c r="A33" s="2"/>
      <c r="B33" s="82"/>
      <c r="C33" s="15"/>
      <c r="D33" s="1226">
        <v>0</v>
      </c>
      <c r="E33" s="1222"/>
      <c r="F33" s="575">
        <f t="shared" si="1"/>
        <v>0</v>
      </c>
      <c r="G33" s="732"/>
      <c r="H33" s="1227"/>
      <c r="I33" s="197">
        <f t="shared" si="4"/>
        <v>339.27</v>
      </c>
      <c r="J33" s="123">
        <f t="shared" si="5"/>
        <v>14</v>
      </c>
      <c r="L33" s="47"/>
      <c r="N33" s="1364" t="s">
        <v>11</v>
      </c>
      <c r="O33" s="1365"/>
      <c r="P33" s="141">
        <f>P5+P4+P6+-Q30</f>
        <v>1515.4</v>
      </c>
    </row>
    <row r="34" spans="1:16" x14ac:dyDescent="0.25">
      <c r="A34" s="2"/>
      <c r="B34" s="82"/>
      <c r="C34" s="15"/>
      <c r="D34" s="1226">
        <v>0</v>
      </c>
      <c r="E34" s="1222"/>
      <c r="F34" s="575">
        <f t="shared" si="1"/>
        <v>0</v>
      </c>
      <c r="G34" s="732"/>
      <c r="H34" s="1227"/>
      <c r="I34" s="197">
        <f t="shared" si="4"/>
        <v>339.27</v>
      </c>
      <c r="J34" s="123">
        <f t="shared" si="5"/>
        <v>14</v>
      </c>
    </row>
    <row r="35" spans="1:16" x14ac:dyDescent="0.25">
      <c r="A35" s="2"/>
      <c r="B35" s="82"/>
      <c r="C35" s="15"/>
      <c r="D35" s="1226">
        <v>0</v>
      </c>
      <c r="E35" s="1222"/>
      <c r="F35" s="575">
        <f t="shared" si="1"/>
        <v>0</v>
      </c>
      <c r="G35" s="732"/>
      <c r="H35" s="1227"/>
      <c r="I35" s="197">
        <f t="shared" si="4"/>
        <v>339.27</v>
      </c>
      <c r="J35" s="123">
        <f t="shared" si="5"/>
        <v>14</v>
      </c>
    </row>
    <row r="36" spans="1:16" x14ac:dyDescent="0.25">
      <c r="A36" s="2"/>
      <c r="B36" s="82"/>
      <c r="C36" s="15"/>
      <c r="D36" s="1226">
        <v>0</v>
      </c>
      <c r="E36" s="1222"/>
      <c r="F36" s="575">
        <f t="shared" si="1"/>
        <v>0</v>
      </c>
      <c r="G36" s="732"/>
      <c r="H36" s="1227"/>
      <c r="I36" s="197">
        <f t="shared" si="4"/>
        <v>339.27</v>
      </c>
      <c r="J36" s="123">
        <f t="shared" si="5"/>
        <v>14</v>
      </c>
    </row>
    <row r="37" spans="1:16" x14ac:dyDescent="0.25">
      <c r="A37" s="2"/>
      <c r="B37" s="82"/>
      <c r="C37" s="15"/>
      <c r="D37" s="1226">
        <v>0</v>
      </c>
      <c r="E37" s="1224"/>
      <c r="F37" s="575">
        <f t="shared" si="1"/>
        <v>0</v>
      </c>
      <c r="G37" s="732"/>
      <c r="H37" s="1227"/>
      <c r="I37" s="197">
        <f t="shared" si="4"/>
        <v>339.27</v>
      </c>
      <c r="J37" s="123">
        <f t="shared" si="5"/>
        <v>14</v>
      </c>
    </row>
    <row r="38" spans="1:16" x14ac:dyDescent="0.25">
      <c r="A38" s="2"/>
      <c r="B38" s="82"/>
      <c r="C38" s="15"/>
      <c r="D38" s="1226">
        <v>0</v>
      </c>
      <c r="E38" s="1224"/>
      <c r="F38" s="575">
        <f t="shared" si="1"/>
        <v>0</v>
      </c>
      <c r="G38" s="732"/>
      <c r="H38" s="1227"/>
      <c r="I38" s="197">
        <f t="shared" si="4"/>
        <v>339.27</v>
      </c>
      <c r="J38" s="123">
        <f t="shared" si="5"/>
        <v>14</v>
      </c>
    </row>
    <row r="39" spans="1:16" x14ac:dyDescent="0.25">
      <c r="A39" s="2"/>
      <c r="B39" s="82"/>
      <c r="C39" s="15"/>
      <c r="D39" s="1226">
        <v>0</v>
      </c>
      <c r="E39" s="1224"/>
      <c r="F39" s="575">
        <f t="shared" si="1"/>
        <v>0</v>
      </c>
      <c r="G39" s="732"/>
      <c r="H39" s="1227"/>
      <c r="I39" s="197">
        <f t="shared" si="4"/>
        <v>339.27</v>
      </c>
      <c r="J39" s="123">
        <f t="shared" si="5"/>
        <v>14</v>
      </c>
    </row>
    <row r="40" spans="1:16" x14ac:dyDescent="0.25">
      <c r="A40" s="2"/>
      <c r="B40" s="82"/>
      <c r="C40" s="15"/>
      <c r="D40" s="1226">
        <v>0</v>
      </c>
      <c r="E40" s="1224"/>
      <c r="F40" s="575">
        <f t="shared" si="1"/>
        <v>0</v>
      </c>
      <c r="G40" s="732"/>
      <c r="H40" s="1227"/>
      <c r="I40" s="197">
        <f t="shared" si="4"/>
        <v>339.27</v>
      </c>
      <c r="J40" s="123">
        <f t="shared" si="5"/>
        <v>14</v>
      </c>
    </row>
    <row r="41" spans="1:16" x14ac:dyDescent="0.25">
      <c r="A41" s="2"/>
      <c r="B41" s="82"/>
      <c r="C41" s="15"/>
      <c r="D41" s="1226">
        <v>0</v>
      </c>
      <c r="E41" s="1222"/>
      <c r="F41" s="575">
        <f t="shared" si="1"/>
        <v>0</v>
      </c>
      <c r="G41" s="732"/>
      <c r="H41" s="1227"/>
      <c r="I41" s="197">
        <f t="shared" si="4"/>
        <v>339.27</v>
      </c>
      <c r="J41" s="123">
        <f t="shared" si="5"/>
        <v>14</v>
      </c>
    </row>
    <row r="42" spans="1:16" x14ac:dyDescent="0.25">
      <c r="A42" s="2"/>
      <c r="B42" s="82"/>
      <c r="C42" s="15"/>
      <c r="D42" s="1226">
        <v>0</v>
      </c>
      <c r="E42" s="1222"/>
      <c r="F42" s="575">
        <f t="shared" si="1"/>
        <v>0</v>
      </c>
      <c r="G42" s="732"/>
      <c r="H42" s="1227"/>
      <c r="I42" s="197">
        <f t="shared" si="4"/>
        <v>339.27</v>
      </c>
      <c r="J42" s="123">
        <f t="shared" si="5"/>
        <v>14</v>
      </c>
    </row>
    <row r="43" spans="1:16" x14ac:dyDescent="0.25">
      <c r="A43" s="2"/>
      <c r="B43" s="82"/>
      <c r="C43" s="15"/>
      <c r="D43" s="1226">
        <v>0</v>
      </c>
      <c r="E43" s="773"/>
      <c r="F43" s="575">
        <f t="shared" si="1"/>
        <v>0</v>
      </c>
      <c r="G43" s="732"/>
      <c r="H43" s="733"/>
      <c r="I43" s="197">
        <f t="shared" si="4"/>
        <v>339.27</v>
      </c>
      <c r="J43" s="123">
        <f t="shared" si="5"/>
        <v>14</v>
      </c>
    </row>
    <row r="44" spans="1:16" x14ac:dyDescent="0.25">
      <c r="A44" s="2"/>
      <c r="B44" s="82"/>
      <c r="C44" s="15"/>
      <c r="D44" s="1226">
        <v>0</v>
      </c>
      <c r="E44" s="773"/>
      <c r="F44" s="575">
        <f t="shared" si="1"/>
        <v>0</v>
      </c>
      <c r="G44" s="732"/>
      <c r="H44" s="733"/>
      <c r="I44" s="197">
        <f t="shared" si="4"/>
        <v>339.27</v>
      </c>
      <c r="J44" s="123">
        <f t="shared" si="5"/>
        <v>14</v>
      </c>
    </row>
    <row r="45" spans="1:16" x14ac:dyDescent="0.25">
      <c r="A45" s="2"/>
      <c r="B45" s="82"/>
      <c r="C45" s="15"/>
      <c r="D45" s="1226">
        <v>0</v>
      </c>
      <c r="E45" s="773"/>
      <c r="F45" s="575">
        <f t="shared" si="1"/>
        <v>0</v>
      </c>
      <c r="G45" s="732"/>
      <c r="H45" s="733"/>
      <c r="I45" s="197">
        <f t="shared" si="4"/>
        <v>339.27</v>
      </c>
      <c r="J45" s="123">
        <f t="shared" si="5"/>
        <v>14</v>
      </c>
    </row>
    <row r="46" spans="1:16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1"/>
    </row>
    <row r="47" spans="1:16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1"/>
        <v>1392.86</v>
      </c>
      <c r="J47" s="72"/>
    </row>
    <row r="48" spans="1:16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364" t="s">
        <v>11</v>
      </c>
      <c r="D50" s="1365"/>
      <c r="E50" s="141">
        <f>E6+E5+E7+-F47</f>
        <v>339.27000000000021</v>
      </c>
    </row>
  </sheetData>
  <sortState ref="C4:F6">
    <sortCondition ref="D4:D6"/>
  </sortState>
  <mergeCells count="12"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9" ht="15" customHeight="1" x14ac:dyDescent="0.25">
      <c r="A5" s="1318"/>
      <c r="B5" s="1319" t="s">
        <v>241</v>
      </c>
      <c r="C5" s="356"/>
      <c r="D5" s="130"/>
      <c r="E5" s="706"/>
      <c r="F5" s="61"/>
      <c r="G5" s="102">
        <f>F35</f>
        <v>0</v>
      </c>
    </row>
    <row r="6" spans="1:9" x14ac:dyDescent="0.25">
      <c r="A6" s="1318"/>
      <c r="B6" s="131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5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61"/>
      <c r="F10" s="1010"/>
      <c r="G10" s="975" t="s">
        <v>331</v>
      </c>
      <c r="H10" s="997"/>
      <c r="I10" s="1162">
        <f>G6-F10</f>
        <v>0</v>
      </c>
    </row>
    <row r="11" spans="1:9" x14ac:dyDescent="0.25">
      <c r="A11" s="174"/>
      <c r="B11" s="174"/>
      <c r="C11" s="15"/>
      <c r="D11" s="68"/>
      <c r="E11" s="1161"/>
      <c r="F11" s="1010"/>
      <c r="G11" s="975"/>
      <c r="H11" s="997"/>
      <c r="I11" s="1162">
        <f t="shared" ref="I11" si="0">G7-F11</f>
        <v>0</v>
      </c>
    </row>
    <row r="12" spans="1:9" x14ac:dyDescent="0.25">
      <c r="A12" s="174"/>
      <c r="B12" s="174"/>
      <c r="C12" s="15"/>
      <c r="D12" s="68"/>
      <c r="E12" s="1161"/>
      <c r="F12" s="1010"/>
      <c r="G12" s="975"/>
      <c r="H12" s="997"/>
      <c r="I12" s="1162">
        <f>I11-F12</f>
        <v>0</v>
      </c>
    </row>
    <row r="13" spans="1:9" x14ac:dyDescent="0.25">
      <c r="A13" s="81"/>
      <c r="B13" s="174"/>
      <c r="C13" s="15"/>
      <c r="D13" s="68"/>
      <c r="E13" s="1161"/>
      <c r="F13" s="1010"/>
      <c r="G13" s="975"/>
      <c r="H13" s="997"/>
      <c r="I13" s="1162">
        <f t="shared" ref="I13:I33" si="1">I12-F13</f>
        <v>0</v>
      </c>
    </row>
    <row r="14" spans="1:9" x14ac:dyDescent="0.25">
      <c r="A14" s="72"/>
      <c r="B14" s="174"/>
      <c r="C14" s="15"/>
      <c r="D14" s="68"/>
      <c r="E14" s="1161"/>
      <c r="F14" s="1010"/>
      <c r="G14" s="975"/>
      <c r="H14" s="997"/>
      <c r="I14" s="1162">
        <f t="shared" si="1"/>
        <v>0</v>
      </c>
    </row>
    <row r="15" spans="1:9" x14ac:dyDescent="0.25">
      <c r="A15" s="72"/>
      <c r="B15" s="174"/>
      <c r="C15" s="15"/>
      <c r="D15" s="68"/>
      <c r="E15" s="1161"/>
      <c r="F15" s="1010"/>
      <c r="G15" s="975"/>
      <c r="H15" s="997"/>
      <c r="I15" s="1162">
        <f t="shared" si="1"/>
        <v>0</v>
      </c>
    </row>
    <row r="16" spans="1:9" x14ac:dyDescent="0.25">
      <c r="B16" s="174"/>
      <c r="C16" s="15"/>
      <c r="D16" s="68"/>
      <c r="E16" s="1161"/>
      <c r="F16" s="1010"/>
      <c r="G16" s="975"/>
      <c r="H16" s="997"/>
      <c r="I16" s="116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1" sqref="D11:H2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30" t="s">
        <v>393</v>
      </c>
      <c r="B1" s="1330"/>
      <c r="C1" s="1330"/>
      <c r="D1" s="1330"/>
      <c r="E1" s="1330"/>
      <c r="F1" s="1330"/>
      <c r="G1" s="1330"/>
      <c r="H1" s="96">
        <v>2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6.5" thickTop="1" x14ac:dyDescent="0.25">
      <c r="A4" s="1396" t="s">
        <v>95</v>
      </c>
      <c r="B4" s="1400" t="s">
        <v>105</v>
      </c>
      <c r="C4" s="480"/>
      <c r="D4" s="673"/>
      <c r="E4" s="225"/>
      <c r="F4" s="226"/>
    </row>
    <row r="5" spans="1:10" ht="16.5" customHeight="1" thickBot="1" x14ac:dyDescent="0.3">
      <c r="A5" s="1396"/>
      <c r="B5" s="1402"/>
      <c r="C5" s="480">
        <v>230</v>
      </c>
      <c r="D5" s="673">
        <v>45183</v>
      </c>
      <c r="E5" s="667">
        <v>606.36</v>
      </c>
      <c r="F5" s="227">
        <v>20</v>
      </c>
      <c r="G5" s="143">
        <f>F30</f>
        <v>242.47</v>
      </c>
      <c r="H5" s="57">
        <f>E4+E5+E6-G5</f>
        <v>568.37</v>
      </c>
    </row>
    <row r="6" spans="1:10" ht="33" thickTop="1" thickBot="1" x14ac:dyDescent="0.3">
      <c r="A6" s="946" t="s">
        <v>238</v>
      </c>
      <c r="B6" s="945" t="s">
        <v>239</v>
      </c>
      <c r="C6" s="440">
        <v>230</v>
      </c>
      <c r="D6" s="130">
        <v>45191</v>
      </c>
      <c r="E6" s="77">
        <v>204.48</v>
      </c>
      <c r="F6" s="61">
        <v>9</v>
      </c>
      <c r="I6" s="1388" t="s">
        <v>3</v>
      </c>
      <c r="J6" s="1383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9"/>
      <c r="J7" s="1384"/>
    </row>
    <row r="8" spans="1:10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319</v>
      </c>
      <c r="H8" s="124">
        <v>232</v>
      </c>
      <c r="I8" s="197">
        <f>E5+E4-F8+E6</f>
        <v>601.84</v>
      </c>
      <c r="J8" s="123">
        <f>F4+F5+F6-C8</f>
        <v>22</v>
      </c>
    </row>
    <row r="9" spans="1:10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345</v>
      </c>
      <c r="H9" s="124">
        <v>232</v>
      </c>
      <c r="I9" s="197">
        <f>I8-F9</f>
        <v>568.37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3">
        <f t="shared" ref="I10:I28" si="1">I9-F10</f>
        <v>568.37</v>
      </c>
      <c r="J10" s="574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226">
        <v>0</v>
      </c>
      <c r="E11" s="773"/>
      <c r="F11" s="575">
        <f t="shared" si="0"/>
        <v>0</v>
      </c>
      <c r="G11" s="732"/>
      <c r="H11" s="1227"/>
      <c r="I11" s="197">
        <f t="shared" si="1"/>
        <v>568.37</v>
      </c>
      <c r="J11" s="123">
        <f t="shared" si="2"/>
        <v>21</v>
      </c>
    </row>
    <row r="12" spans="1:10" x14ac:dyDescent="0.25">
      <c r="A12" s="72"/>
      <c r="B12" s="82"/>
      <c r="C12" s="15"/>
      <c r="D12" s="1226">
        <v>0</v>
      </c>
      <c r="E12" s="773"/>
      <c r="F12" s="575">
        <f t="shared" si="0"/>
        <v>0</v>
      </c>
      <c r="G12" s="732"/>
      <c r="H12" s="1227"/>
      <c r="I12" s="197">
        <f t="shared" si="1"/>
        <v>568.37</v>
      </c>
      <c r="J12" s="123">
        <f t="shared" si="2"/>
        <v>21</v>
      </c>
    </row>
    <row r="13" spans="1:10" x14ac:dyDescent="0.25">
      <c r="A13" s="72"/>
      <c r="B13" s="82"/>
      <c r="C13" s="15"/>
      <c r="D13" s="1226">
        <v>0</v>
      </c>
      <c r="E13" s="773"/>
      <c r="F13" s="575">
        <f t="shared" si="0"/>
        <v>0</v>
      </c>
      <c r="G13" s="732"/>
      <c r="H13" s="1227"/>
      <c r="I13" s="197">
        <f t="shared" si="1"/>
        <v>568.37</v>
      </c>
      <c r="J13" s="123">
        <f t="shared" si="2"/>
        <v>21</v>
      </c>
    </row>
    <row r="14" spans="1:10" x14ac:dyDescent="0.25">
      <c r="B14" s="82"/>
      <c r="C14" s="15"/>
      <c r="D14" s="1226">
        <v>0</v>
      </c>
      <c r="E14" s="773"/>
      <c r="F14" s="575">
        <f t="shared" si="0"/>
        <v>0</v>
      </c>
      <c r="G14" s="732"/>
      <c r="H14" s="1227"/>
      <c r="I14" s="197">
        <f t="shared" si="1"/>
        <v>568.37</v>
      </c>
      <c r="J14" s="123">
        <f t="shared" si="2"/>
        <v>21</v>
      </c>
    </row>
    <row r="15" spans="1:10" x14ac:dyDescent="0.25">
      <c r="B15" s="82"/>
      <c r="C15" s="15"/>
      <c r="D15" s="1226">
        <v>0</v>
      </c>
      <c r="E15" s="773"/>
      <c r="F15" s="575">
        <f t="shared" si="0"/>
        <v>0</v>
      </c>
      <c r="G15" s="732"/>
      <c r="H15" s="1227"/>
      <c r="I15" s="197">
        <f t="shared" si="1"/>
        <v>568.37</v>
      </c>
      <c r="J15" s="123">
        <f t="shared" si="2"/>
        <v>21</v>
      </c>
    </row>
    <row r="16" spans="1:10" x14ac:dyDescent="0.25">
      <c r="A16" s="80"/>
      <c r="B16" s="82"/>
      <c r="C16" s="15"/>
      <c r="D16" s="1226">
        <v>0</v>
      </c>
      <c r="E16" s="773"/>
      <c r="F16" s="575">
        <f t="shared" si="0"/>
        <v>0</v>
      </c>
      <c r="G16" s="732"/>
      <c r="H16" s="1227"/>
      <c r="I16" s="197">
        <f t="shared" si="1"/>
        <v>568.37</v>
      </c>
      <c r="J16" s="123">
        <f t="shared" si="2"/>
        <v>21</v>
      </c>
    </row>
    <row r="17" spans="1:10" x14ac:dyDescent="0.25">
      <c r="A17" s="82"/>
      <c r="B17" s="82"/>
      <c r="C17" s="15"/>
      <c r="D17" s="1226">
        <v>0</v>
      </c>
      <c r="E17" s="773"/>
      <c r="F17" s="575">
        <f t="shared" si="0"/>
        <v>0</v>
      </c>
      <c r="G17" s="1225"/>
      <c r="H17" s="1227"/>
      <c r="I17" s="197">
        <f t="shared" si="1"/>
        <v>568.37</v>
      </c>
      <c r="J17" s="123">
        <f t="shared" si="2"/>
        <v>21</v>
      </c>
    </row>
    <row r="18" spans="1:10" x14ac:dyDescent="0.25">
      <c r="A18" s="2"/>
      <c r="B18" s="82"/>
      <c r="C18" s="15"/>
      <c r="D18" s="1226">
        <v>0</v>
      </c>
      <c r="E18" s="773"/>
      <c r="F18" s="575">
        <f t="shared" si="0"/>
        <v>0</v>
      </c>
      <c r="G18" s="732"/>
      <c r="H18" s="1227"/>
      <c r="I18" s="197">
        <f t="shared" si="1"/>
        <v>568.37</v>
      </c>
      <c r="J18" s="123">
        <f t="shared" si="2"/>
        <v>21</v>
      </c>
    </row>
    <row r="19" spans="1:10" x14ac:dyDescent="0.25">
      <c r="A19" s="2"/>
      <c r="B19" s="82"/>
      <c r="C19" s="15"/>
      <c r="D19" s="1226">
        <v>0</v>
      </c>
      <c r="E19" s="773"/>
      <c r="F19" s="575">
        <f t="shared" si="0"/>
        <v>0</v>
      </c>
      <c r="G19" s="732"/>
      <c r="H19" s="1227"/>
      <c r="I19" s="197">
        <f t="shared" si="1"/>
        <v>568.37</v>
      </c>
      <c r="J19" s="123">
        <f t="shared" si="2"/>
        <v>21</v>
      </c>
    </row>
    <row r="20" spans="1:10" x14ac:dyDescent="0.25">
      <c r="A20" s="2"/>
      <c r="B20" s="82"/>
      <c r="C20" s="15"/>
      <c r="D20" s="1226">
        <v>0</v>
      </c>
      <c r="E20" s="773"/>
      <c r="F20" s="575">
        <f t="shared" si="0"/>
        <v>0</v>
      </c>
      <c r="G20" s="732"/>
      <c r="H20" s="1227"/>
      <c r="I20" s="197">
        <f t="shared" si="1"/>
        <v>568.37</v>
      </c>
      <c r="J20" s="123">
        <f t="shared" si="2"/>
        <v>21</v>
      </c>
    </row>
    <row r="21" spans="1:10" x14ac:dyDescent="0.25">
      <c r="A21" s="2"/>
      <c r="B21" s="82"/>
      <c r="C21" s="15"/>
      <c r="D21" s="1226">
        <v>0</v>
      </c>
      <c r="E21" s="773"/>
      <c r="F21" s="575">
        <f t="shared" si="0"/>
        <v>0</v>
      </c>
      <c r="G21" s="732"/>
      <c r="H21" s="1227"/>
      <c r="I21" s="197">
        <f t="shared" si="1"/>
        <v>568.37</v>
      </c>
      <c r="J21" s="123">
        <f t="shared" si="2"/>
        <v>21</v>
      </c>
    </row>
    <row r="22" spans="1:10" x14ac:dyDescent="0.25">
      <c r="A22" s="2"/>
      <c r="B22" s="82"/>
      <c r="C22" s="15"/>
      <c r="D22" s="1226">
        <v>0</v>
      </c>
      <c r="E22" s="773"/>
      <c r="F22" s="575">
        <f t="shared" si="0"/>
        <v>0</v>
      </c>
      <c r="G22" s="732"/>
      <c r="H22" s="1227"/>
      <c r="I22" s="197">
        <f t="shared" si="1"/>
        <v>568.37</v>
      </c>
      <c r="J22" s="123">
        <f t="shared" si="2"/>
        <v>21</v>
      </c>
    </row>
    <row r="23" spans="1:10" x14ac:dyDescent="0.25">
      <c r="A23" s="2"/>
      <c r="B23" s="82"/>
      <c r="C23" s="15"/>
      <c r="D23" s="1226">
        <v>0</v>
      </c>
      <c r="E23" s="1224"/>
      <c r="F23" s="575">
        <f t="shared" si="0"/>
        <v>0</v>
      </c>
      <c r="G23" s="732"/>
      <c r="H23" s="1227"/>
      <c r="I23" s="197">
        <f t="shared" si="1"/>
        <v>568.37</v>
      </c>
      <c r="J23" s="123">
        <f t="shared" si="2"/>
        <v>21</v>
      </c>
    </row>
    <row r="24" spans="1:10" x14ac:dyDescent="0.25">
      <c r="A24" s="2"/>
      <c r="B24" s="82"/>
      <c r="C24" s="15"/>
      <c r="D24" s="1226">
        <v>0</v>
      </c>
      <c r="E24" s="1222"/>
      <c r="F24" s="575">
        <f t="shared" si="0"/>
        <v>0</v>
      </c>
      <c r="G24" s="732"/>
      <c r="H24" s="1227"/>
      <c r="I24" s="197">
        <f t="shared" si="1"/>
        <v>568.37</v>
      </c>
      <c r="J24" s="123">
        <f t="shared" si="2"/>
        <v>21</v>
      </c>
    </row>
    <row r="25" spans="1:10" x14ac:dyDescent="0.25">
      <c r="A25" s="2"/>
      <c r="B25" s="82"/>
      <c r="C25" s="15"/>
      <c r="D25" s="1226">
        <v>0</v>
      </c>
      <c r="E25" s="1222"/>
      <c r="F25" s="575">
        <f t="shared" si="0"/>
        <v>0</v>
      </c>
      <c r="G25" s="732"/>
      <c r="H25" s="1227"/>
      <c r="I25" s="197">
        <f t="shared" si="1"/>
        <v>568.37</v>
      </c>
      <c r="J25" s="123">
        <f t="shared" si="2"/>
        <v>21</v>
      </c>
    </row>
    <row r="26" spans="1:10" x14ac:dyDescent="0.25">
      <c r="A26" s="2"/>
      <c r="B26" s="82"/>
      <c r="C26" s="15"/>
      <c r="D26" s="1226">
        <v>0</v>
      </c>
      <c r="E26" s="773"/>
      <c r="F26" s="575">
        <f t="shared" si="0"/>
        <v>0</v>
      </c>
      <c r="G26" s="732"/>
      <c r="H26" s="733"/>
      <c r="I26" s="197">
        <f t="shared" si="1"/>
        <v>568.37</v>
      </c>
      <c r="J26" s="123">
        <f t="shared" si="2"/>
        <v>21</v>
      </c>
    </row>
    <row r="27" spans="1:10" x14ac:dyDescent="0.25">
      <c r="A27" s="2"/>
      <c r="B27" s="82"/>
      <c r="C27" s="15"/>
      <c r="D27" s="1226">
        <v>0</v>
      </c>
      <c r="E27" s="773"/>
      <c r="F27" s="575">
        <f t="shared" si="0"/>
        <v>0</v>
      </c>
      <c r="G27" s="732"/>
      <c r="H27" s="733"/>
      <c r="I27" s="197">
        <f t="shared" si="1"/>
        <v>568.37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64"/>
      <c r="I28" s="197">
        <f t="shared" si="1"/>
        <v>568.37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8</v>
      </c>
      <c r="D30" s="48">
        <f>SUM(D8:D29)</f>
        <v>242.47</v>
      </c>
      <c r="E30" s="38"/>
      <c r="F30" s="5">
        <f>SUM(F8:F29)</f>
        <v>242.47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64" t="s">
        <v>11</v>
      </c>
      <c r="D33" s="1365"/>
      <c r="E33" s="141">
        <f>E5+E4+E6+-F30</f>
        <v>568.37</v>
      </c>
    </row>
  </sheetData>
  <mergeCells count="6">
    <mergeCell ref="J6:J7"/>
    <mergeCell ref="C33:D33"/>
    <mergeCell ref="A1:G1"/>
    <mergeCell ref="I6:I7"/>
    <mergeCell ref="B4:B5"/>
    <mergeCell ref="A4:A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09"/>
      <c r="B1" s="1309"/>
      <c r="C1" s="1309"/>
      <c r="D1" s="1309"/>
      <c r="E1" s="1309"/>
      <c r="F1" s="1309"/>
      <c r="G1" s="1309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customHeight="1" thickTop="1" x14ac:dyDescent="0.25">
      <c r="A4" s="74"/>
      <c r="B4" s="74"/>
      <c r="C4" s="356"/>
      <c r="D4" s="130"/>
      <c r="E4" s="85"/>
      <c r="F4" s="72"/>
      <c r="G4" s="224"/>
      <c r="H4" s="144"/>
      <c r="I4" s="363"/>
    </row>
    <row r="5" spans="1:10" ht="15" customHeight="1" x14ac:dyDescent="0.25">
      <c r="A5" s="1316"/>
      <c r="B5" s="1333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0"/>
    </row>
    <row r="6" spans="1:10" ht="15.75" thickBot="1" x14ac:dyDescent="0.3">
      <c r="A6" s="1316"/>
      <c r="B6" s="1407"/>
      <c r="C6" s="357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2"/>
      <c r="C7" s="357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7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7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7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7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7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7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7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7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7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7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7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7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7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7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7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7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7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7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7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7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7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7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7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7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7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7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7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7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7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7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7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7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7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7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7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7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7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7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7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7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7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7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7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7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7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7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7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7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05" t="s">
        <v>21</v>
      </c>
      <c r="E75" s="1306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17"/>
      <c r="B5" s="140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7"/>
      <c r="B6" s="140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7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14" t="s">
        <v>11</v>
      </c>
      <c r="D60" s="131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D30" sqref="D30:I38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4" t="s">
        <v>394</v>
      </c>
      <c r="B1" s="1344"/>
      <c r="C1" s="1344"/>
      <c r="D1" s="1344"/>
      <c r="E1" s="1344"/>
      <c r="F1" s="1344"/>
      <c r="G1" s="1344"/>
      <c r="H1" s="254">
        <v>1</v>
      </c>
      <c r="I1" s="358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7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9"/>
    </row>
    <row r="4" spans="1:10" ht="15.75" thickTop="1" x14ac:dyDescent="0.25">
      <c r="A4" s="948" t="s">
        <v>221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3"/>
    </row>
    <row r="5" spans="1:10" ht="15" customHeight="1" x14ac:dyDescent="0.25">
      <c r="A5" s="1317" t="s">
        <v>224</v>
      </c>
      <c r="B5" s="1409" t="s">
        <v>176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0"/>
    </row>
    <row r="6" spans="1:10" x14ac:dyDescent="0.25">
      <c r="A6" s="1317"/>
      <c r="B6" s="1409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409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1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266</v>
      </c>
      <c r="H9" s="70">
        <v>32</v>
      </c>
      <c r="I9" s="357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278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280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283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285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286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288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292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294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297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297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300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300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302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306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310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333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332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363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4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6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575">
        <v>0</v>
      </c>
      <c r="E30" s="803"/>
      <c r="F30" s="804">
        <f t="shared" si="0"/>
        <v>0</v>
      </c>
      <c r="G30" s="732"/>
      <c r="H30" s="733"/>
      <c r="I30" s="1216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575">
        <v>0</v>
      </c>
      <c r="E31" s="803"/>
      <c r="F31" s="804">
        <f t="shared" si="0"/>
        <v>0</v>
      </c>
      <c r="G31" s="732"/>
      <c r="H31" s="733"/>
      <c r="I31" s="1216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575">
        <v>0</v>
      </c>
      <c r="E32" s="803"/>
      <c r="F32" s="804">
        <f t="shared" si="0"/>
        <v>0</v>
      </c>
      <c r="G32" s="732"/>
      <c r="H32" s="733"/>
      <c r="I32" s="1216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575">
        <v>0</v>
      </c>
      <c r="E33" s="803"/>
      <c r="F33" s="804">
        <f t="shared" si="0"/>
        <v>0</v>
      </c>
      <c r="G33" s="732"/>
      <c r="H33" s="733"/>
      <c r="I33" s="1216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575">
        <v>0</v>
      </c>
      <c r="E34" s="803"/>
      <c r="F34" s="804">
        <f t="shared" si="0"/>
        <v>0</v>
      </c>
      <c r="G34" s="732"/>
      <c r="H34" s="733"/>
      <c r="I34" s="1216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575">
        <v>0</v>
      </c>
      <c r="E35" s="803"/>
      <c r="F35" s="804">
        <f t="shared" si="0"/>
        <v>0</v>
      </c>
      <c r="G35" s="732"/>
      <c r="H35" s="733"/>
      <c r="I35" s="1216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575">
        <v>0</v>
      </c>
      <c r="E36" s="803"/>
      <c r="F36" s="804">
        <f t="shared" si="0"/>
        <v>0</v>
      </c>
      <c r="G36" s="732"/>
      <c r="H36" s="733"/>
      <c r="I36" s="1216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575">
        <v>0</v>
      </c>
      <c r="E37" s="803"/>
      <c r="F37" s="804">
        <f t="shared" si="0"/>
        <v>0</v>
      </c>
      <c r="G37" s="732"/>
      <c r="H37" s="733"/>
      <c r="I37" s="1216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575">
        <v>0</v>
      </c>
      <c r="E38" s="1228"/>
      <c r="F38" s="804">
        <f t="shared" si="0"/>
        <v>0</v>
      </c>
      <c r="G38" s="1229"/>
      <c r="H38" s="1230"/>
      <c r="I38" s="1216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05" t="s">
        <v>21</v>
      </c>
      <c r="E41" s="1306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0" activePane="bottomLeft" state="frozen"/>
      <selection pane="bottomLeft" activeCell="D32" sqref="D32:H5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30" t="s">
        <v>384</v>
      </c>
      <c r="B1" s="1330"/>
      <c r="C1" s="1330"/>
      <c r="D1" s="1330"/>
      <c r="E1" s="1330"/>
      <c r="F1" s="1330"/>
      <c r="G1" s="1330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75" t="s">
        <v>52</v>
      </c>
      <c r="B4" s="436"/>
      <c r="C4" s="124"/>
      <c r="D4" s="131"/>
      <c r="E4" s="85"/>
      <c r="F4" s="72"/>
      <c r="G4" s="224"/>
    </row>
    <row r="5" spans="1:9" ht="15" customHeight="1" x14ac:dyDescent="0.25">
      <c r="A5" s="1410"/>
      <c r="B5" s="1411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376"/>
      <c r="B6" s="1412"/>
      <c r="C6" s="480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0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6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60"/>
      <c r="B10" s="221">
        <f>F4+F5+F6+F7+F8-C10</f>
        <v>86</v>
      </c>
      <c r="C10" s="319">
        <v>8</v>
      </c>
      <c r="D10" s="320">
        <v>218.14</v>
      </c>
      <c r="E10" s="537">
        <v>45175</v>
      </c>
      <c r="F10" s="320">
        <f t="shared" ref="F10:F57" si="0">D10</f>
        <v>218.14</v>
      </c>
      <c r="G10" s="535" t="s">
        <v>257</v>
      </c>
      <c r="H10" s="536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37">
        <v>45176</v>
      </c>
      <c r="F11" s="320">
        <f t="shared" si="0"/>
        <v>56.62</v>
      </c>
      <c r="G11" s="535" t="s">
        <v>262</v>
      </c>
      <c r="H11" s="536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37">
        <v>45176</v>
      </c>
      <c r="F12" s="320">
        <f t="shared" si="0"/>
        <v>113.85</v>
      </c>
      <c r="G12" s="535" t="s">
        <v>263</v>
      </c>
      <c r="H12" s="536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37">
        <v>45176</v>
      </c>
      <c r="F13" s="320">
        <f t="shared" si="0"/>
        <v>195.55</v>
      </c>
      <c r="G13" s="535" t="s">
        <v>266</v>
      </c>
      <c r="H13" s="536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37">
        <v>45177</v>
      </c>
      <c r="F14" s="320">
        <f t="shared" si="0"/>
        <v>28.44</v>
      </c>
      <c r="G14" s="535" t="s">
        <v>268</v>
      </c>
      <c r="H14" s="536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37">
        <v>45177</v>
      </c>
      <c r="F15" s="320">
        <f t="shared" si="0"/>
        <v>28.91</v>
      </c>
      <c r="G15" s="535" t="s">
        <v>268</v>
      </c>
      <c r="H15" s="536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37">
        <v>45177</v>
      </c>
      <c r="F16" s="320">
        <f t="shared" si="0"/>
        <v>28.17</v>
      </c>
      <c r="G16" s="535" t="s">
        <v>269</v>
      </c>
      <c r="H16" s="536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37">
        <v>45177</v>
      </c>
      <c r="F17" s="320">
        <f t="shared" si="0"/>
        <v>202.04</v>
      </c>
      <c r="G17" s="535" t="s">
        <v>271</v>
      </c>
      <c r="H17" s="536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37">
        <v>45178</v>
      </c>
      <c r="F18" s="320">
        <f t="shared" si="0"/>
        <v>118.58</v>
      </c>
      <c r="G18" s="535" t="s">
        <v>276</v>
      </c>
      <c r="H18" s="536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37">
        <v>45195</v>
      </c>
      <c r="F19" s="320">
        <f t="shared" si="0"/>
        <v>59.57</v>
      </c>
      <c r="G19" s="535" t="s">
        <v>296</v>
      </c>
      <c r="H19" s="536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37">
        <v>45195</v>
      </c>
      <c r="F20" s="320">
        <f t="shared" si="0"/>
        <v>304.52</v>
      </c>
      <c r="G20" s="535" t="s">
        <v>342</v>
      </c>
      <c r="H20" s="536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597">
        <v>45196</v>
      </c>
      <c r="F21" s="320">
        <f t="shared" si="0"/>
        <v>55.77</v>
      </c>
      <c r="G21" s="535" t="s">
        <v>350</v>
      </c>
      <c r="H21" s="536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597">
        <v>45197</v>
      </c>
      <c r="F22" s="320">
        <f t="shared" si="0"/>
        <v>28.63</v>
      </c>
      <c r="G22" s="535" t="s">
        <v>355</v>
      </c>
      <c r="H22" s="536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597">
        <v>45197</v>
      </c>
      <c r="F23" s="320">
        <f t="shared" si="0"/>
        <v>28.96</v>
      </c>
      <c r="G23" s="535" t="s">
        <v>355</v>
      </c>
      <c r="H23" s="536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597">
        <v>45197</v>
      </c>
      <c r="F24" s="320">
        <f t="shared" si="0"/>
        <v>232.08</v>
      </c>
      <c r="G24" s="535" t="s">
        <v>357</v>
      </c>
      <c r="H24" s="536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597">
        <v>45198</v>
      </c>
      <c r="F25" s="320">
        <f t="shared" si="0"/>
        <v>28.43</v>
      </c>
      <c r="G25" s="535" t="s">
        <v>360</v>
      </c>
      <c r="H25" s="536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597">
        <v>45199</v>
      </c>
      <c r="F26" s="320">
        <f t="shared" si="0"/>
        <v>178.17</v>
      </c>
      <c r="G26" s="535" t="s">
        <v>363</v>
      </c>
      <c r="H26" s="536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597">
        <v>45199</v>
      </c>
      <c r="F27" s="320">
        <f t="shared" si="0"/>
        <v>30.23</v>
      </c>
      <c r="G27" s="535" t="s">
        <v>366</v>
      </c>
      <c r="H27" s="536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597">
        <v>45199</v>
      </c>
      <c r="F28" s="320">
        <f t="shared" si="0"/>
        <v>26.61</v>
      </c>
      <c r="G28" s="535" t="s">
        <v>366</v>
      </c>
      <c r="H28" s="536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597">
        <v>45201</v>
      </c>
      <c r="F29" s="320">
        <f t="shared" si="0"/>
        <v>58.8</v>
      </c>
      <c r="G29" s="535" t="s">
        <v>368</v>
      </c>
      <c r="H29" s="536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597">
        <v>45201</v>
      </c>
      <c r="F30" s="320">
        <f t="shared" si="0"/>
        <v>224.98</v>
      </c>
      <c r="G30" s="535" t="s">
        <v>369</v>
      </c>
      <c r="H30" s="536">
        <v>40</v>
      </c>
      <c r="I30" s="128">
        <f t="shared" si="3"/>
        <v>463.98</v>
      </c>
    </row>
    <row r="31" spans="2:9" x14ac:dyDescent="0.25">
      <c r="B31" s="1207">
        <f t="shared" si="1"/>
        <v>16</v>
      </c>
      <c r="C31" s="319"/>
      <c r="D31" s="320"/>
      <c r="E31" s="537"/>
      <c r="F31" s="320">
        <f t="shared" si="0"/>
        <v>0</v>
      </c>
      <c r="G31" s="535"/>
      <c r="H31" s="536"/>
      <c r="I31" s="566">
        <f t="shared" si="3"/>
        <v>463.98</v>
      </c>
    </row>
    <row r="32" spans="2:9" x14ac:dyDescent="0.25">
      <c r="B32" s="328">
        <f t="shared" si="1"/>
        <v>16</v>
      </c>
      <c r="C32" s="319"/>
      <c r="D32" s="1231"/>
      <c r="E32" s="1215"/>
      <c r="F32" s="1231">
        <f t="shared" si="0"/>
        <v>0</v>
      </c>
      <c r="G32" s="1232"/>
      <c r="H32" s="1233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1231"/>
      <c r="E33" s="1215"/>
      <c r="F33" s="1231">
        <f t="shared" si="0"/>
        <v>0</v>
      </c>
      <c r="G33" s="1232"/>
      <c r="H33" s="1233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1231"/>
      <c r="E34" s="1215"/>
      <c r="F34" s="1231">
        <f t="shared" si="0"/>
        <v>0</v>
      </c>
      <c r="G34" s="1232"/>
      <c r="H34" s="1233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1231"/>
      <c r="E35" s="1215"/>
      <c r="F35" s="1231">
        <f t="shared" si="0"/>
        <v>0</v>
      </c>
      <c r="G35" s="1232"/>
      <c r="H35" s="1233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1231"/>
      <c r="E36" s="1215"/>
      <c r="F36" s="1231">
        <f t="shared" si="0"/>
        <v>0</v>
      </c>
      <c r="G36" s="1232"/>
      <c r="H36" s="1233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1231"/>
      <c r="E37" s="1215"/>
      <c r="F37" s="1231">
        <f t="shared" si="0"/>
        <v>0</v>
      </c>
      <c r="G37" s="1232"/>
      <c r="H37" s="1233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1231"/>
      <c r="E38" s="1215"/>
      <c r="F38" s="1231">
        <f t="shared" si="0"/>
        <v>0</v>
      </c>
      <c r="G38" s="1232"/>
      <c r="H38" s="1233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1231"/>
      <c r="E39" s="1215"/>
      <c r="F39" s="1231">
        <f t="shared" si="0"/>
        <v>0</v>
      </c>
      <c r="G39" s="1232"/>
      <c r="H39" s="1233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1231"/>
      <c r="E40" s="1215"/>
      <c r="F40" s="1231">
        <f t="shared" si="0"/>
        <v>0</v>
      </c>
      <c r="G40" s="1232"/>
      <c r="H40" s="1233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1231"/>
      <c r="E41" s="1215"/>
      <c r="F41" s="1231">
        <f t="shared" si="0"/>
        <v>0</v>
      </c>
      <c r="G41" s="1232"/>
      <c r="H41" s="1233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1231"/>
      <c r="E42" s="1215"/>
      <c r="F42" s="1231">
        <f t="shared" si="0"/>
        <v>0</v>
      </c>
      <c r="G42" s="1232"/>
      <c r="H42" s="1233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1231"/>
      <c r="E43" s="1215"/>
      <c r="F43" s="1231">
        <f t="shared" si="0"/>
        <v>0</v>
      </c>
      <c r="G43" s="1232"/>
      <c r="H43" s="1233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1231"/>
      <c r="E44" s="1215"/>
      <c r="F44" s="1231">
        <f t="shared" si="0"/>
        <v>0</v>
      </c>
      <c r="G44" s="1232"/>
      <c r="H44" s="1233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1231"/>
      <c r="E45" s="1215"/>
      <c r="F45" s="1231">
        <f t="shared" si="0"/>
        <v>0</v>
      </c>
      <c r="G45" s="1232"/>
      <c r="H45" s="1233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1231"/>
      <c r="E46" s="1215"/>
      <c r="F46" s="1231">
        <f t="shared" si="0"/>
        <v>0</v>
      </c>
      <c r="G46" s="1232"/>
      <c r="H46" s="1233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1231"/>
      <c r="E47" s="1215"/>
      <c r="F47" s="1231">
        <f t="shared" si="0"/>
        <v>0</v>
      </c>
      <c r="G47" s="1232"/>
      <c r="H47" s="1233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1231"/>
      <c r="E48" s="1215"/>
      <c r="F48" s="1231">
        <f t="shared" si="0"/>
        <v>0</v>
      </c>
      <c r="G48" s="1232"/>
      <c r="H48" s="1233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1231"/>
      <c r="E49" s="1215"/>
      <c r="F49" s="1231">
        <f t="shared" si="0"/>
        <v>0</v>
      </c>
      <c r="G49" s="1232"/>
      <c r="H49" s="1233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1231"/>
      <c r="E50" s="1215"/>
      <c r="F50" s="1231">
        <f t="shared" si="0"/>
        <v>0</v>
      </c>
      <c r="G50" s="1232"/>
      <c r="H50" s="1233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1231"/>
      <c r="E51" s="1215"/>
      <c r="F51" s="1231">
        <f t="shared" si="0"/>
        <v>0</v>
      </c>
      <c r="G51" s="1232"/>
      <c r="H51" s="1233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1231"/>
      <c r="E52" s="1215"/>
      <c r="F52" s="1231">
        <f t="shared" si="0"/>
        <v>0</v>
      </c>
      <c r="G52" s="1232"/>
      <c r="H52" s="1233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1231"/>
      <c r="E53" s="1215"/>
      <c r="F53" s="1231">
        <f t="shared" si="0"/>
        <v>0</v>
      </c>
      <c r="G53" s="1232"/>
      <c r="H53" s="1233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1231"/>
      <c r="E54" s="1215"/>
      <c r="F54" s="1231">
        <f t="shared" si="0"/>
        <v>0</v>
      </c>
      <c r="G54" s="1232"/>
      <c r="H54" s="1233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37"/>
      <c r="F55" s="320">
        <f t="shared" si="0"/>
        <v>0</v>
      </c>
      <c r="G55" s="535"/>
      <c r="H55" s="536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37"/>
      <c r="F56" s="320">
        <f t="shared" si="0"/>
        <v>0</v>
      </c>
      <c r="G56" s="535"/>
      <c r="H56" s="536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37"/>
      <c r="F57" s="320">
        <f t="shared" si="0"/>
        <v>0</v>
      </c>
      <c r="G57" s="535"/>
      <c r="H57" s="536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8"/>
      <c r="F58" s="320"/>
      <c r="G58" s="535"/>
      <c r="H58" s="536"/>
      <c r="I58" s="128">
        <f t="shared" si="3"/>
        <v>463.98</v>
      </c>
    </row>
    <row r="59" spans="1:9" x14ac:dyDescent="0.25">
      <c r="B59" s="328"/>
      <c r="C59" s="319"/>
      <c r="D59" s="320"/>
      <c r="E59" s="438"/>
      <c r="F59" s="320"/>
      <c r="G59" s="538"/>
      <c r="H59" s="438"/>
      <c r="I59" s="128"/>
    </row>
    <row r="60" spans="1:9" x14ac:dyDescent="0.25">
      <c r="B60" s="328"/>
      <c r="C60" s="319"/>
      <c r="D60" s="320"/>
      <c r="E60" s="438"/>
      <c r="F60" s="320"/>
      <c r="G60" s="538"/>
      <c r="H60" s="438"/>
      <c r="I60" s="128"/>
    </row>
    <row r="61" spans="1:9" ht="15.75" thickBot="1" x14ac:dyDescent="0.3">
      <c r="B61" s="73"/>
      <c r="C61" s="321"/>
      <c r="D61" s="477"/>
      <c r="E61" s="326"/>
      <c r="F61" s="325"/>
      <c r="G61" s="327"/>
      <c r="H61" s="437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3" t="s">
        <v>21</v>
      </c>
      <c r="E65" s="544"/>
      <c r="F65" s="545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46" t="s">
        <v>4</v>
      </c>
      <c r="E66" s="547"/>
      <c r="F66" s="548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B4" sqref="B4:B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12" t="s">
        <v>377</v>
      </c>
      <c r="B1" s="1312"/>
      <c r="C1" s="1312"/>
      <c r="D1" s="1312"/>
      <c r="E1" s="1312"/>
      <c r="F1" s="1312"/>
      <c r="G1" s="13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3" t="s">
        <v>84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14"/>
      <c r="C5" s="357">
        <v>0</v>
      </c>
      <c r="D5" s="131">
        <v>45206</v>
      </c>
      <c r="E5" s="85">
        <v>25.45</v>
      </c>
      <c r="F5" s="72">
        <v>1</v>
      </c>
      <c r="G5" s="48">
        <f>F32</f>
        <v>0</v>
      </c>
      <c r="H5" s="134">
        <f>E5-G5+E6</f>
        <v>25.45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</row>
    <row r="8" spans="1:10" ht="15.75" thickTop="1" x14ac:dyDescent="0.25">
      <c r="A8" s="54"/>
      <c r="B8" s="375">
        <f>F4+F5+F6-C8</f>
        <v>1</v>
      </c>
      <c r="C8" s="693"/>
      <c r="D8" s="320"/>
      <c r="E8" s="130"/>
      <c r="F8" s="91">
        <f t="shared" ref="F8:F28" si="0">D8</f>
        <v>0</v>
      </c>
      <c r="G8" s="274"/>
      <c r="H8" s="230"/>
      <c r="I8" s="128">
        <f>E4+E5+E6-F8</f>
        <v>25.45</v>
      </c>
    </row>
    <row r="9" spans="1:10" x14ac:dyDescent="0.25">
      <c r="A9" s="74"/>
      <c r="B9" s="1194">
        <f>B8-C9</f>
        <v>1</v>
      </c>
      <c r="C9" s="1208"/>
      <c r="D9" s="1209"/>
      <c r="E9" s="934"/>
      <c r="F9" s="995">
        <f t="shared" si="0"/>
        <v>0</v>
      </c>
      <c r="G9" s="1210"/>
      <c r="H9" s="230"/>
      <c r="I9" s="973">
        <f>I8-F9</f>
        <v>25.45</v>
      </c>
      <c r="J9" s="910"/>
    </row>
    <row r="10" spans="1:10" x14ac:dyDescent="0.25">
      <c r="A10" s="74"/>
      <c r="B10" s="1194">
        <f t="shared" ref="B10:B28" si="1">B9-C10</f>
        <v>1</v>
      </c>
      <c r="C10" s="1211"/>
      <c r="D10" s="1209"/>
      <c r="E10" s="934"/>
      <c r="F10" s="995">
        <f t="shared" si="0"/>
        <v>0</v>
      </c>
      <c r="G10" s="1210"/>
      <c r="H10" s="230"/>
      <c r="I10" s="973">
        <f t="shared" ref="I10:I28" si="2">I9-F10</f>
        <v>25.45</v>
      </c>
      <c r="J10" s="910"/>
    </row>
    <row r="11" spans="1:10" x14ac:dyDescent="0.25">
      <c r="A11" s="54"/>
      <c r="B11" s="1194">
        <f t="shared" si="1"/>
        <v>1</v>
      </c>
      <c r="C11" s="1211"/>
      <c r="D11" s="1209"/>
      <c r="E11" s="934"/>
      <c r="F11" s="995">
        <f t="shared" si="0"/>
        <v>0</v>
      </c>
      <c r="G11" s="1210"/>
      <c r="H11" s="230"/>
      <c r="I11" s="973">
        <f t="shared" si="2"/>
        <v>25.45</v>
      </c>
      <c r="J11" s="910"/>
    </row>
    <row r="12" spans="1:10" x14ac:dyDescent="0.25">
      <c r="A12" s="74"/>
      <c r="B12" s="1194">
        <f t="shared" si="1"/>
        <v>1</v>
      </c>
      <c r="C12" s="1211"/>
      <c r="D12" s="1209"/>
      <c r="E12" s="934"/>
      <c r="F12" s="995">
        <f t="shared" si="0"/>
        <v>0</v>
      </c>
      <c r="G12" s="1210"/>
      <c r="H12" s="230"/>
      <c r="I12" s="973">
        <f t="shared" si="2"/>
        <v>25.45</v>
      </c>
      <c r="J12" s="910"/>
    </row>
    <row r="13" spans="1:10" x14ac:dyDescent="0.25">
      <c r="A13" s="74"/>
      <c r="B13" s="1194">
        <f t="shared" si="1"/>
        <v>1</v>
      </c>
      <c r="C13" s="1211"/>
      <c r="D13" s="1209"/>
      <c r="E13" s="934"/>
      <c r="F13" s="995">
        <f t="shared" si="0"/>
        <v>0</v>
      </c>
      <c r="G13" s="1210"/>
      <c r="H13" s="230"/>
      <c r="I13" s="973">
        <f t="shared" si="2"/>
        <v>25.45</v>
      </c>
      <c r="J13" s="910"/>
    </row>
    <row r="14" spans="1:10" x14ac:dyDescent="0.25">
      <c r="B14" s="1194">
        <f t="shared" si="1"/>
        <v>1</v>
      </c>
      <c r="C14" s="1211"/>
      <c r="D14" s="1209"/>
      <c r="E14" s="934"/>
      <c r="F14" s="995">
        <f t="shared" si="0"/>
        <v>0</v>
      </c>
      <c r="G14" s="1210"/>
      <c r="H14" s="230"/>
      <c r="I14" s="973">
        <f t="shared" si="2"/>
        <v>25.45</v>
      </c>
      <c r="J14" s="910"/>
    </row>
    <row r="15" spans="1:10" x14ac:dyDescent="0.25">
      <c r="B15" s="1194">
        <f t="shared" si="1"/>
        <v>1</v>
      </c>
      <c r="C15" s="1211"/>
      <c r="D15" s="1209"/>
      <c r="E15" s="934"/>
      <c r="F15" s="995">
        <f t="shared" si="0"/>
        <v>0</v>
      </c>
      <c r="G15" s="1210"/>
      <c r="H15" s="230"/>
      <c r="I15" s="973">
        <f t="shared" si="2"/>
        <v>25.45</v>
      </c>
      <c r="J15" s="910"/>
    </row>
    <row r="16" spans="1:10" x14ac:dyDescent="0.25">
      <c r="B16" s="1194">
        <f t="shared" si="1"/>
        <v>1</v>
      </c>
      <c r="C16" s="1211"/>
      <c r="D16" s="1209"/>
      <c r="E16" s="934"/>
      <c r="F16" s="995">
        <f t="shared" si="0"/>
        <v>0</v>
      </c>
      <c r="G16" s="1210"/>
      <c r="H16" s="230"/>
      <c r="I16" s="973">
        <f t="shared" si="2"/>
        <v>25.45</v>
      </c>
      <c r="J16" s="910"/>
    </row>
    <row r="17" spans="1:10" x14ac:dyDescent="0.25">
      <c r="B17" s="1194">
        <f t="shared" si="1"/>
        <v>1</v>
      </c>
      <c r="C17" s="1211"/>
      <c r="D17" s="1209"/>
      <c r="E17" s="934"/>
      <c r="F17" s="995">
        <f t="shared" si="0"/>
        <v>0</v>
      </c>
      <c r="G17" s="1210"/>
      <c r="H17" s="230"/>
      <c r="I17" s="973">
        <f t="shared" si="2"/>
        <v>25.45</v>
      </c>
      <c r="J17" s="910"/>
    </row>
    <row r="18" spans="1:10" x14ac:dyDescent="0.25">
      <c r="B18" s="1194">
        <f t="shared" si="1"/>
        <v>1</v>
      </c>
      <c r="C18" s="1211"/>
      <c r="D18" s="1209"/>
      <c r="E18" s="934"/>
      <c r="F18" s="995">
        <f t="shared" si="0"/>
        <v>0</v>
      </c>
      <c r="G18" s="1210"/>
      <c r="H18" s="230"/>
      <c r="I18" s="973">
        <f t="shared" si="2"/>
        <v>25.45</v>
      </c>
      <c r="J18" s="910"/>
    </row>
    <row r="19" spans="1:10" x14ac:dyDescent="0.25">
      <c r="B19" s="1194">
        <f t="shared" si="1"/>
        <v>1</v>
      </c>
      <c r="C19" s="1211"/>
      <c r="D19" s="1209"/>
      <c r="E19" s="934"/>
      <c r="F19" s="995">
        <f t="shared" si="0"/>
        <v>0</v>
      </c>
      <c r="G19" s="1210"/>
      <c r="H19" s="230"/>
      <c r="I19" s="973">
        <f t="shared" si="2"/>
        <v>25.45</v>
      </c>
      <c r="J19" s="910"/>
    </row>
    <row r="20" spans="1:10" x14ac:dyDescent="0.25">
      <c r="B20" s="1194">
        <f t="shared" si="1"/>
        <v>1</v>
      </c>
      <c r="C20" s="1211"/>
      <c r="D20" s="1209"/>
      <c r="E20" s="934"/>
      <c r="F20" s="995">
        <f t="shared" si="0"/>
        <v>0</v>
      </c>
      <c r="G20" s="1210"/>
      <c r="H20" s="230"/>
      <c r="I20" s="973">
        <f t="shared" si="2"/>
        <v>25.45</v>
      </c>
      <c r="J20" s="910"/>
    </row>
    <row r="21" spans="1:10" x14ac:dyDescent="0.25">
      <c r="B21" s="1194">
        <f t="shared" si="1"/>
        <v>1</v>
      </c>
      <c r="C21" s="1211"/>
      <c r="D21" s="1209"/>
      <c r="E21" s="934"/>
      <c r="F21" s="995">
        <f t="shared" si="0"/>
        <v>0</v>
      </c>
      <c r="G21" s="1210"/>
      <c r="H21" s="1212"/>
      <c r="I21" s="973">
        <f t="shared" si="2"/>
        <v>25.45</v>
      </c>
      <c r="J21" s="910"/>
    </row>
    <row r="22" spans="1:10" x14ac:dyDescent="0.25">
      <c r="B22" s="1194">
        <f t="shared" si="1"/>
        <v>1</v>
      </c>
      <c r="C22" s="1211"/>
      <c r="D22" s="1209"/>
      <c r="E22" s="934"/>
      <c r="F22" s="995">
        <f t="shared" si="0"/>
        <v>0</v>
      </c>
      <c r="G22" s="1210"/>
      <c r="H22" s="1212"/>
      <c r="I22" s="973">
        <f t="shared" si="2"/>
        <v>25.45</v>
      </c>
      <c r="J22" s="910"/>
    </row>
    <row r="23" spans="1:10" x14ac:dyDescent="0.25">
      <c r="B23" s="1194">
        <f t="shared" si="1"/>
        <v>1</v>
      </c>
      <c r="C23" s="1211"/>
      <c r="D23" s="1209"/>
      <c r="E23" s="934"/>
      <c r="F23" s="995">
        <f t="shared" si="0"/>
        <v>0</v>
      </c>
      <c r="G23" s="1210"/>
      <c r="H23" s="1212"/>
      <c r="I23" s="973">
        <f t="shared" si="2"/>
        <v>25.45</v>
      </c>
      <c r="J23" s="910"/>
    </row>
    <row r="24" spans="1:10" x14ac:dyDescent="0.25">
      <c r="B24" s="375">
        <f t="shared" si="1"/>
        <v>1</v>
      </c>
      <c r="C24" s="510"/>
      <c r="D24" s="320"/>
      <c r="E24" s="130"/>
      <c r="F24" s="91">
        <f t="shared" si="0"/>
        <v>0</v>
      </c>
      <c r="G24" s="274"/>
      <c r="H24" s="148"/>
      <c r="I24" s="128">
        <f t="shared" si="2"/>
        <v>25.45</v>
      </c>
    </row>
    <row r="25" spans="1:10" x14ac:dyDescent="0.25">
      <c r="B25" s="375">
        <f t="shared" si="1"/>
        <v>1</v>
      </c>
      <c r="C25" s="510"/>
      <c r="D25" s="320"/>
      <c r="E25" s="130"/>
      <c r="F25" s="91">
        <f t="shared" si="0"/>
        <v>0</v>
      </c>
      <c r="G25" s="274"/>
      <c r="H25" s="148"/>
      <c r="I25" s="128">
        <f t="shared" si="2"/>
        <v>25.45</v>
      </c>
    </row>
    <row r="26" spans="1:10" x14ac:dyDescent="0.25">
      <c r="B26" s="375">
        <f t="shared" si="1"/>
        <v>1</v>
      </c>
      <c r="C26" s="510"/>
      <c r="D26" s="320"/>
      <c r="E26" s="130"/>
      <c r="F26" s="91">
        <f t="shared" si="0"/>
        <v>0</v>
      </c>
      <c r="G26" s="619"/>
      <c r="H26" s="148"/>
      <c r="I26" s="128">
        <f t="shared" si="2"/>
        <v>25.45</v>
      </c>
    </row>
    <row r="27" spans="1:10" x14ac:dyDescent="0.25">
      <c r="B27" s="375">
        <f t="shared" si="1"/>
        <v>1</v>
      </c>
      <c r="C27" s="510"/>
      <c r="D27" s="620"/>
      <c r="E27" s="130"/>
      <c r="F27" s="91">
        <f t="shared" si="0"/>
        <v>0</v>
      </c>
      <c r="G27" s="94"/>
      <c r="H27" s="64"/>
      <c r="I27" s="128">
        <f t="shared" si="2"/>
        <v>25.45</v>
      </c>
    </row>
    <row r="28" spans="1:10" x14ac:dyDescent="0.25">
      <c r="B28" s="375">
        <f t="shared" si="1"/>
        <v>1</v>
      </c>
      <c r="C28" s="510"/>
      <c r="D28" s="620"/>
      <c r="E28" s="621"/>
      <c r="F28" s="91">
        <f t="shared" si="0"/>
        <v>0</v>
      </c>
      <c r="G28" s="94"/>
      <c r="H28" s="64"/>
      <c r="I28" s="128">
        <f t="shared" si="2"/>
        <v>25.45</v>
      </c>
    </row>
    <row r="29" spans="1:10" x14ac:dyDescent="0.25">
      <c r="B29" s="376"/>
      <c r="C29" s="510"/>
      <c r="D29" s="695"/>
      <c r="E29" s="621"/>
      <c r="F29" s="399"/>
      <c r="G29" s="690"/>
      <c r="H29" s="64"/>
    </row>
    <row r="30" spans="1:10" x14ac:dyDescent="0.25">
      <c r="B30" s="376"/>
      <c r="C30" s="510"/>
      <c r="D30" s="475"/>
      <c r="E30" s="114"/>
      <c r="F30" s="6"/>
    </row>
    <row r="31" spans="1:10" ht="15.75" thickBot="1" x14ac:dyDescent="0.3">
      <c r="B31" s="442"/>
      <c r="C31" s="511"/>
      <c r="D31" s="508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25.45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3" t="s">
        <v>86</v>
      </c>
      <c r="C4" s="99"/>
      <c r="D4" s="131"/>
      <c r="E4" s="85"/>
      <c r="F4" s="72"/>
      <c r="G4" s="224"/>
    </row>
    <row r="5" spans="1:9" x14ac:dyDescent="0.25">
      <c r="A5" s="1316"/>
      <c r="B5" s="141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9"/>
      <c r="G29" s="690"/>
      <c r="H29" s="64"/>
    </row>
    <row r="30" spans="1:9" x14ac:dyDescent="0.25">
      <c r="B30" s="2"/>
      <c r="C30" s="15"/>
      <c r="D30" s="6"/>
      <c r="E30" s="558"/>
      <c r="F30" s="6"/>
    </row>
    <row r="31" spans="1:9" ht="15.75" thickBot="1" x14ac:dyDescent="0.3">
      <c r="B31" s="73"/>
      <c r="C31" s="86"/>
      <c r="D31" s="75"/>
      <c r="E31" s="55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3" t="s">
        <v>178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14"/>
      <c r="C5" s="357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</row>
    <row r="8" spans="1:9" ht="15.75" thickTop="1" x14ac:dyDescent="0.25">
      <c r="A8" s="54"/>
      <c r="B8" s="375">
        <f>F4+F5+F6-C8</f>
        <v>0</v>
      </c>
      <c r="C8" s="693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5">
        <f>B8-C9</f>
        <v>0</v>
      </c>
      <c r="C9" s="693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5">
        <f t="shared" ref="B10:B28" si="1">B9-C10</f>
        <v>0</v>
      </c>
      <c r="C10" s="510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5">
        <f t="shared" si="1"/>
        <v>0</v>
      </c>
      <c r="C11" s="510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5">
        <f t="shared" si="1"/>
        <v>0</v>
      </c>
      <c r="C12" s="510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5">
        <f t="shared" si="1"/>
        <v>0</v>
      </c>
      <c r="C13" s="510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5">
        <f t="shared" si="1"/>
        <v>0</v>
      </c>
      <c r="C14" s="510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5">
        <f t="shared" si="1"/>
        <v>0</v>
      </c>
      <c r="C15" s="510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5">
        <f t="shared" si="1"/>
        <v>0</v>
      </c>
      <c r="C16" s="510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5">
        <f t="shared" si="1"/>
        <v>0</v>
      </c>
      <c r="C17" s="510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5">
        <f t="shared" si="1"/>
        <v>0</v>
      </c>
      <c r="C18" s="510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5">
        <f t="shared" si="1"/>
        <v>0</v>
      </c>
      <c r="C19" s="510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5">
        <f t="shared" si="1"/>
        <v>0</v>
      </c>
      <c r="C20" s="510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5">
        <f t="shared" si="1"/>
        <v>0</v>
      </c>
      <c r="C21" s="510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5">
        <f t="shared" si="1"/>
        <v>0</v>
      </c>
      <c r="C22" s="510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5">
        <f t="shared" si="1"/>
        <v>0</v>
      </c>
      <c r="C23" s="510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5">
        <f t="shared" si="1"/>
        <v>0</v>
      </c>
      <c r="C24" s="510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5">
        <f t="shared" si="1"/>
        <v>0</v>
      </c>
      <c r="C25" s="510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5">
        <f t="shared" si="1"/>
        <v>0</v>
      </c>
      <c r="C26" s="510"/>
      <c r="D26" s="320"/>
      <c r="E26" s="130"/>
      <c r="F26" s="91">
        <f t="shared" si="0"/>
        <v>0</v>
      </c>
      <c r="G26" s="619"/>
      <c r="H26" s="148"/>
      <c r="I26" s="128">
        <f t="shared" si="2"/>
        <v>0</v>
      </c>
    </row>
    <row r="27" spans="1:9" x14ac:dyDescent="0.25">
      <c r="B27" s="375">
        <f t="shared" si="1"/>
        <v>0</v>
      </c>
      <c r="C27" s="510"/>
      <c r="D27" s="620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5">
        <f t="shared" si="1"/>
        <v>0</v>
      </c>
      <c r="C28" s="510"/>
      <c r="D28" s="620"/>
      <c r="E28" s="62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6"/>
      <c r="C29" s="510"/>
      <c r="D29" s="695"/>
      <c r="E29" s="621"/>
      <c r="F29" s="399"/>
      <c r="G29" s="690"/>
      <c r="H29" s="64"/>
    </row>
    <row r="30" spans="1:9" x14ac:dyDescent="0.25">
      <c r="B30" s="376"/>
      <c r="C30" s="510"/>
      <c r="D30" s="475"/>
      <c r="E30" s="114"/>
      <c r="F30" s="6"/>
    </row>
    <row r="31" spans="1:9" ht="15.75" thickBot="1" x14ac:dyDescent="0.3">
      <c r="B31" s="442"/>
      <c r="C31" s="511"/>
      <c r="D31" s="508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B1" workbookViewId="0">
      <selection activeCell="N15" sqref="N12:O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30" t="s">
        <v>395</v>
      </c>
      <c r="B1" s="1330"/>
      <c r="C1" s="1330"/>
      <c r="D1" s="1330"/>
      <c r="E1" s="1330"/>
      <c r="F1" s="1330"/>
      <c r="G1" s="1330"/>
      <c r="H1" s="96">
        <v>1</v>
      </c>
      <c r="L1" s="1330" t="str">
        <f>A1</f>
        <v>INVENTARIO     DEL MES DE   SEPTIEMBRE   2023</v>
      </c>
      <c r="M1" s="1330"/>
      <c r="N1" s="1330"/>
      <c r="O1" s="1330"/>
      <c r="P1" s="1330"/>
      <c r="Q1" s="1330"/>
      <c r="R1" s="133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74"/>
      <c r="B4" s="140"/>
      <c r="C4" s="212"/>
      <c r="D4" s="114"/>
      <c r="E4" s="225"/>
      <c r="F4" s="226"/>
      <c r="L4" s="1214" t="s">
        <v>235</v>
      </c>
      <c r="M4" s="1213" t="s">
        <v>236</v>
      </c>
      <c r="N4" s="480">
        <v>99.5</v>
      </c>
      <c r="O4" s="114">
        <v>45191</v>
      </c>
      <c r="P4" s="140">
        <v>740.16</v>
      </c>
      <c r="Q4" s="227">
        <v>28</v>
      </c>
    </row>
    <row r="5" spans="1:21" ht="15.75" customHeight="1" thickBot="1" x14ac:dyDescent="0.3">
      <c r="A5" s="1403" t="s">
        <v>95</v>
      </c>
      <c r="B5" s="1415" t="s">
        <v>146</v>
      </c>
      <c r="C5" s="480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403" t="s">
        <v>229</v>
      </c>
      <c r="M5" s="1415" t="s">
        <v>146</v>
      </c>
      <c r="N5" s="480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883.55</v>
      </c>
    </row>
    <row r="6" spans="1:21" ht="17.25" customHeight="1" thickTop="1" thickBot="1" x14ac:dyDescent="0.3">
      <c r="A6" s="1404"/>
      <c r="B6" s="1416"/>
      <c r="C6" s="212">
        <v>112</v>
      </c>
      <c r="D6" s="114">
        <v>45164</v>
      </c>
      <c r="E6" s="140">
        <v>593.83000000000004</v>
      </c>
      <c r="F6" s="227">
        <v>25</v>
      </c>
      <c r="I6" s="1388" t="s">
        <v>3</v>
      </c>
      <c r="J6" s="1383" t="s">
        <v>4</v>
      </c>
      <c r="L6" s="1404"/>
      <c r="M6" s="1416"/>
      <c r="N6" s="212"/>
      <c r="O6" s="114"/>
      <c r="P6" s="140"/>
      <c r="Q6" s="227"/>
      <c r="T6" s="1388" t="s">
        <v>3</v>
      </c>
      <c r="U6" s="138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9"/>
      <c r="J7" s="138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89"/>
      <c r="U7" s="1384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199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3">
        <f>P5+P4-Q8+P6</f>
        <v>883.55</v>
      </c>
      <c r="U8" s="574">
        <f>Q4+Q5+Q6-N8</f>
        <v>35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205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883.55</v>
      </c>
      <c r="U9" s="123">
        <f>U8-N9</f>
        <v>35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207</v>
      </c>
      <c r="H10" s="124">
        <v>114</v>
      </c>
      <c r="I10" s="197">
        <f t="shared" ref="I10:I28" si="2">I9-F10</f>
        <v>864.56999999999994</v>
      </c>
      <c r="J10" s="123">
        <f t="shared" ref="J10:J28" si="3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883.55</v>
      </c>
      <c r="U10" s="123">
        <f t="shared" ref="U10:U28" si="5">U9-N10</f>
        <v>35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212</v>
      </c>
      <c r="H11" s="124">
        <v>112</v>
      </c>
      <c r="I11" s="197">
        <f t="shared" si="2"/>
        <v>816.20999999999992</v>
      </c>
      <c r="J11" s="123">
        <f t="shared" si="3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883.55</v>
      </c>
      <c r="U11" s="123">
        <f t="shared" si="5"/>
        <v>35</v>
      </c>
    </row>
    <row r="12" spans="1:21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213</v>
      </c>
      <c r="H12" s="124">
        <v>114</v>
      </c>
      <c r="I12" s="197">
        <f t="shared" si="2"/>
        <v>772.00999999999988</v>
      </c>
      <c r="J12" s="123">
        <f t="shared" si="3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883.55</v>
      </c>
      <c r="U12" s="123">
        <f t="shared" si="5"/>
        <v>35</v>
      </c>
    </row>
    <row r="13" spans="1:21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217</v>
      </c>
      <c r="H13" s="124">
        <v>114</v>
      </c>
      <c r="I13" s="197">
        <f t="shared" si="2"/>
        <v>745.84999999999991</v>
      </c>
      <c r="J13" s="123">
        <f t="shared" si="3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883.55</v>
      </c>
      <c r="U13" s="123">
        <f t="shared" si="5"/>
        <v>35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3">
        <f t="shared" si="2"/>
        <v>745.84999999999991</v>
      </c>
      <c r="J14" s="574">
        <f t="shared" si="3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883.55</v>
      </c>
      <c r="U14" s="123">
        <f t="shared" si="5"/>
        <v>35</v>
      </c>
    </row>
    <row r="15" spans="1:21" x14ac:dyDescent="0.25">
      <c r="B15" s="82"/>
      <c r="C15" s="15">
        <v>8</v>
      </c>
      <c r="D15" s="887">
        <v>196.67</v>
      </c>
      <c r="E15" s="868">
        <v>45173</v>
      </c>
      <c r="F15" s="864">
        <f>D15</f>
        <v>196.67</v>
      </c>
      <c r="G15" s="763" t="s">
        <v>247</v>
      </c>
      <c r="H15" s="888">
        <v>114</v>
      </c>
      <c r="I15" s="197">
        <f t="shared" si="2"/>
        <v>549.17999999999995</v>
      </c>
      <c r="J15" s="123">
        <f t="shared" si="3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883.55</v>
      </c>
      <c r="U15" s="123">
        <f t="shared" si="5"/>
        <v>35</v>
      </c>
    </row>
    <row r="16" spans="1:21" x14ac:dyDescent="0.25">
      <c r="A16" s="80"/>
      <c r="B16" s="82"/>
      <c r="C16" s="15">
        <v>1</v>
      </c>
      <c r="D16" s="887">
        <v>20.86</v>
      </c>
      <c r="E16" s="890">
        <v>45177</v>
      </c>
      <c r="F16" s="864">
        <f>D16</f>
        <v>20.86</v>
      </c>
      <c r="G16" s="763" t="s">
        <v>272</v>
      </c>
      <c r="H16" s="888">
        <v>114</v>
      </c>
      <c r="I16" s="197">
        <f t="shared" si="2"/>
        <v>528.31999999999994</v>
      </c>
      <c r="J16" s="123">
        <f t="shared" si="3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883.55</v>
      </c>
      <c r="U16" s="123">
        <f t="shared" si="5"/>
        <v>35</v>
      </c>
    </row>
    <row r="17" spans="1:21" x14ac:dyDescent="0.25">
      <c r="A17" s="82"/>
      <c r="B17" s="82"/>
      <c r="C17" s="15">
        <v>5</v>
      </c>
      <c r="D17" s="887">
        <v>116.45</v>
      </c>
      <c r="E17" s="890">
        <v>45178</v>
      </c>
      <c r="F17" s="864">
        <f t="shared" ref="F17:F29" si="6">D17</f>
        <v>116.45</v>
      </c>
      <c r="G17" s="889" t="s">
        <v>281</v>
      </c>
      <c r="H17" s="901">
        <v>67</v>
      </c>
      <c r="I17" s="197">
        <f t="shared" si="2"/>
        <v>411.86999999999995</v>
      </c>
      <c r="J17" s="123">
        <f t="shared" si="3"/>
        <v>17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44"/>
      <c r="S17" s="124"/>
      <c r="T17" s="197">
        <f t="shared" si="4"/>
        <v>883.55</v>
      </c>
      <c r="U17" s="123">
        <f t="shared" si="5"/>
        <v>35</v>
      </c>
    </row>
    <row r="18" spans="1:21" x14ac:dyDescent="0.25">
      <c r="A18" s="2"/>
      <c r="B18" s="82"/>
      <c r="C18" s="15">
        <v>9</v>
      </c>
      <c r="D18" s="887">
        <v>218.29</v>
      </c>
      <c r="E18" s="890">
        <v>45191</v>
      </c>
      <c r="F18" s="864">
        <f t="shared" si="6"/>
        <v>218.29</v>
      </c>
      <c r="G18" s="763" t="s">
        <v>330</v>
      </c>
      <c r="H18" s="888">
        <v>114</v>
      </c>
      <c r="I18" s="197">
        <f t="shared" si="2"/>
        <v>193.57999999999996</v>
      </c>
      <c r="J18" s="123">
        <f t="shared" si="3"/>
        <v>8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883.55</v>
      </c>
      <c r="U18" s="123">
        <f t="shared" si="5"/>
        <v>35</v>
      </c>
    </row>
    <row r="19" spans="1:21" x14ac:dyDescent="0.25">
      <c r="A19" s="2"/>
      <c r="B19" s="82"/>
      <c r="C19" s="15">
        <v>1</v>
      </c>
      <c r="D19" s="887">
        <v>25.24</v>
      </c>
      <c r="E19" s="890">
        <v>45196</v>
      </c>
      <c r="F19" s="864">
        <f t="shared" si="6"/>
        <v>25.24</v>
      </c>
      <c r="G19" s="763" t="s">
        <v>345</v>
      </c>
      <c r="H19" s="888">
        <v>114</v>
      </c>
      <c r="I19" s="197">
        <f t="shared" si="2"/>
        <v>168.33999999999995</v>
      </c>
      <c r="J19" s="123">
        <f t="shared" si="3"/>
        <v>7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883.55</v>
      </c>
      <c r="U19" s="123">
        <f t="shared" si="5"/>
        <v>35</v>
      </c>
    </row>
    <row r="20" spans="1:21" x14ac:dyDescent="0.25">
      <c r="A20" s="2"/>
      <c r="B20" s="82"/>
      <c r="C20" s="15"/>
      <c r="D20" s="887">
        <v>0</v>
      </c>
      <c r="E20" s="868"/>
      <c r="F20" s="864">
        <f t="shared" si="6"/>
        <v>0</v>
      </c>
      <c r="G20" s="763"/>
      <c r="H20" s="888"/>
      <c r="I20" s="573">
        <f t="shared" si="2"/>
        <v>168.33999999999995</v>
      </c>
      <c r="J20" s="574">
        <f t="shared" si="3"/>
        <v>7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883.55</v>
      </c>
      <c r="U20" s="123">
        <f t="shared" si="5"/>
        <v>35</v>
      </c>
    </row>
    <row r="21" spans="1:21" x14ac:dyDescent="0.25">
      <c r="A21" s="2"/>
      <c r="B21" s="82"/>
      <c r="C21" s="15"/>
      <c r="D21" s="1226">
        <v>0</v>
      </c>
      <c r="E21" s="1224"/>
      <c r="F21" s="575">
        <f t="shared" si="6"/>
        <v>0</v>
      </c>
      <c r="G21" s="732"/>
      <c r="H21" s="1227"/>
      <c r="I21" s="197">
        <f t="shared" si="2"/>
        <v>168.33999999999995</v>
      </c>
      <c r="J21" s="123">
        <f t="shared" si="3"/>
        <v>7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883.55</v>
      </c>
      <c r="U21" s="123">
        <f t="shared" si="5"/>
        <v>35</v>
      </c>
    </row>
    <row r="22" spans="1:21" x14ac:dyDescent="0.25">
      <c r="A22" s="2"/>
      <c r="B22" s="82"/>
      <c r="C22" s="15"/>
      <c r="D22" s="1226">
        <v>0</v>
      </c>
      <c r="E22" s="1224"/>
      <c r="F22" s="575">
        <f t="shared" si="6"/>
        <v>0</v>
      </c>
      <c r="G22" s="732"/>
      <c r="H22" s="1227"/>
      <c r="I22" s="197">
        <f t="shared" si="2"/>
        <v>168.33999999999995</v>
      </c>
      <c r="J22" s="123">
        <f t="shared" si="3"/>
        <v>7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883.55</v>
      </c>
      <c r="U22" s="123">
        <f t="shared" si="5"/>
        <v>35</v>
      </c>
    </row>
    <row r="23" spans="1:21" x14ac:dyDescent="0.25">
      <c r="A23" s="2"/>
      <c r="B23" s="82"/>
      <c r="C23" s="15"/>
      <c r="D23" s="1226">
        <v>0</v>
      </c>
      <c r="E23" s="1224"/>
      <c r="F23" s="575">
        <f t="shared" si="6"/>
        <v>0</v>
      </c>
      <c r="G23" s="732"/>
      <c r="H23" s="1227"/>
      <c r="I23" s="197">
        <f t="shared" si="2"/>
        <v>168.33999999999995</v>
      </c>
      <c r="J23" s="123">
        <f t="shared" si="3"/>
        <v>7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883.55</v>
      </c>
      <c r="U23" s="123">
        <f t="shared" si="5"/>
        <v>35</v>
      </c>
    </row>
    <row r="24" spans="1:21" x14ac:dyDescent="0.25">
      <c r="A24" s="2"/>
      <c r="B24" s="82"/>
      <c r="C24" s="15"/>
      <c r="D24" s="1226">
        <v>0</v>
      </c>
      <c r="E24" s="1222"/>
      <c r="F24" s="575">
        <f t="shared" si="6"/>
        <v>0</v>
      </c>
      <c r="G24" s="732"/>
      <c r="H24" s="1227"/>
      <c r="I24" s="197">
        <f t="shared" si="2"/>
        <v>168.33999999999995</v>
      </c>
      <c r="J24" s="123">
        <f t="shared" si="3"/>
        <v>7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883.55</v>
      </c>
      <c r="U24" s="123">
        <f t="shared" si="5"/>
        <v>35</v>
      </c>
    </row>
    <row r="25" spans="1:21" x14ac:dyDescent="0.25">
      <c r="A25" s="2"/>
      <c r="B25" s="82"/>
      <c r="C25" s="15"/>
      <c r="D25" s="1226">
        <v>0</v>
      </c>
      <c r="E25" s="1222"/>
      <c r="F25" s="575">
        <f t="shared" si="6"/>
        <v>0</v>
      </c>
      <c r="G25" s="732"/>
      <c r="H25" s="1227"/>
      <c r="I25" s="197">
        <f t="shared" si="2"/>
        <v>168.33999999999995</v>
      </c>
      <c r="J25" s="123">
        <f t="shared" si="3"/>
        <v>7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883.55</v>
      </c>
      <c r="U25" s="123">
        <f t="shared" si="5"/>
        <v>35</v>
      </c>
    </row>
    <row r="26" spans="1:21" x14ac:dyDescent="0.25">
      <c r="A26" s="2"/>
      <c r="B26" s="82"/>
      <c r="C26" s="15"/>
      <c r="D26" s="1226">
        <v>0</v>
      </c>
      <c r="E26" s="773"/>
      <c r="F26" s="575">
        <f t="shared" si="6"/>
        <v>0</v>
      </c>
      <c r="G26" s="732"/>
      <c r="H26" s="733"/>
      <c r="I26" s="197">
        <f t="shared" si="2"/>
        <v>168.33999999999995</v>
      </c>
      <c r="J26" s="123">
        <f t="shared" si="3"/>
        <v>7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883.55</v>
      </c>
      <c r="U26" s="123">
        <f t="shared" si="5"/>
        <v>35</v>
      </c>
    </row>
    <row r="27" spans="1:21" x14ac:dyDescent="0.25">
      <c r="A27" s="2"/>
      <c r="B27" s="82"/>
      <c r="C27" s="15"/>
      <c r="D27" s="1226">
        <v>0</v>
      </c>
      <c r="E27" s="773"/>
      <c r="F27" s="575">
        <f t="shared" si="6"/>
        <v>0</v>
      </c>
      <c r="G27" s="732"/>
      <c r="H27" s="733"/>
      <c r="I27" s="197">
        <f t="shared" si="2"/>
        <v>168.33999999999995</v>
      </c>
      <c r="J27" s="123">
        <f t="shared" si="3"/>
        <v>7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883.55</v>
      </c>
      <c r="U27" s="123">
        <f t="shared" si="5"/>
        <v>35</v>
      </c>
    </row>
    <row r="28" spans="1:21" x14ac:dyDescent="0.25">
      <c r="A28" s="2"/>
      <c r="B28" s="82"/>
      <c r="C28" s="15"/>
      <c r="D28" s="1226">
        <v>0</v>
      </c>
      <c r="E28" s="773"/>
      <c r="F28" s="575">
        <f t="shared" si="6"/>
        <v>0</v>
      </c>
      <c r="G28" s="732"/>
      <c r="H28" s="733"/>
      <c r="I28" s="197">
        <f t="shared" si="2"/>
        <v>168.33999999999995</v>
      </c>
      <c r="J28" s="123">
        <f t="shared" si="3"/>
        <v>7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883.55</v>
      </c>
      <c r="U28" s="123">
        <f t="shared" si="5"/>
        <v>35</v>
      </c>
    </row>
    <row r="29" spans="1:21" ht="15.75" thickBot="1" x14ac:dyDescent="0.3">
      <c r="A29" s="4"/>
      <c r="B29" s="82"/>
      <c r="C29" s="37"/>
      <c r="D29" s="1234"/>
      <c r="E29" s="1235"/>
      <c r="F29" s="1236">
        <f t="shared" si="6"/>
        <v>0</v>
      </c>
      <c r="G29" s="1229"/>
      <c r="H29" s="733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35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64" t="s">
        <v>11</v>
      </c>
      <c r="D33" s="1365"/>
      <c r="E33" s="141">
        <f>E5+E4+E6+-F30</f>
        <v>168.33999999999992</v>
      </c>
      <c r="L33" s="47"/>
      <c r="N33" s="1364" t="s">
        <v>11</v>
      </c>
      <c r="O33" s="1365"/>
      <c r="P33" s="141">
        <f>P5+P4+P6+-Q30</f>
        <v>883.55</v>
      </c>
    </row>
  </sheetData>
  <mergeCells count="12">
    <mergeCell ref="U6:U7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3" t="s">
        <v>81</v>
      </c>
      <c r="C4" s="99"/>
      <c r="D4" s="131"/>
      <c r="E4" s="85"/>
      <c r="F4" s="72"/>
      <c r="G4" s="224"/>
    </row>
    <row r="5" spans="1:9" x14ac:dyDescent="0.25">
      <c r="A5" s="1317"/>
      <c r="B5" s="141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7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9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9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9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9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9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9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9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9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9"/>
      <c r="E16" s="40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1"/>
      <c r="E17" s="40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9"/>
      <c r="E18" s="40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9"/>
      <c r="E19" s="40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9"/>
      <c r="E20" s="40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9"/>
      <c r="E21" s="40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9"/>
      <c r="E22" s="40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9"/>
      <c r="E23" s="40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9"/>
      <c r="E24" s="40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9"/>
      <c r="E25" s="40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9"/>
      <c r="E26" s="40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17"/>
      <c r="B5" s="1320" t="s">
        <v>88</v>
      </c>
      <c r="C5" s="356"/>
      <c r="D5" s="130"/>
      <c r="E5" s="197"/>
      <c r="F5" s="61"/>
      <c r="G5" s="5"/>
    </row>
    <row r="6" spans="1:9" ht="20.25" customHeight="1" x14ac:dyDescent="0.25">
      <c r="A6" s="1317"/>
      <c r="B6" s="132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4" t="s">
        <v>11</v>
      </c>
      <c r="D83" s="131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7" t="s">
        <v>82</v>
      </c>
      <c r="C4" s="99"/>
      <c r="D4" s="131"/>
      <c r="E4" s="85"/>
      <c r="F4" s="72"/>
      <c r="G4" s="224"/>
    </row>
    <row r="5" spans="1:9" x14ac:dyDescent="0.25">
      <c r="A5" s="1317"/>
      <c r="B5" s="141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7"/>
      <c r="C6" s="357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9"/>
      <c r="E22" s="400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9"/>
      <c r="E23" s="400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9"/>
      <c r="E24" s="400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9"/>
      <c r="E25" s="400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9"/>
      <c r="E26" s="400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9"/>
      <c r="E27" s="400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9"/>
      <c r="E28" s="400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2"/>
      <c r="B1" s="1312"/>
      <c r="C1" s="1312"/>
      <c r="D1" s="1312"/>
      <c r="E1" s="1312"/>
      <c r="F1" s="1312"/>
      <c r="G1" s="131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03"/>
      <c r="B5" s="1415" t="s">
        <v>139</v>
      </c>
      <c r="C5" s="480"/>
      <c r="D5" s="114"/>
      <c r="E5" s="667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04"/>
      <c r="B6" s="1416"/>
      <c r="C6" s="212"/>
      <c r="D6" s="114"/>
      <c r="E6" s="140"/>
      <c r="F6" s="227"/>
      <c r="I6" s="1388" t="s">
        <v>3</v>
      </c>
      <c r="J6" s="13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9"/>
      <c r="J7" s="138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4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64" t="s">
        <v>11</v>
      </c>
      <c r="D33" s="136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8:H29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17"/>
      <c r="B5" s="1317" t="s">
        <v>145</v>
      </c>
      <c r="C5" s="356"/>
      <c r="D5" s="130"/>
      <c r="E5" s="197"/>
      <c r="F5" s="61"/>
      <c r="G5" s="5"/>
    </row>
    <row r="6" spans="1:9" ht="20.25" customHeight="1" x14ac:dyDescent="0.25">
      <c r="A6" s="1317"/>
      <c r="B6" s="131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14" t="s">
        <v>11</v>
      </c>
      <c r="D83" s="131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2"/>
      <c r="B1" s="1312"/>
      <c r="C1" s="1312"/>
      <c r="D1" s="1312"/>
      <c r="E1" s="1312"/>
      <c r="F1" s="1312"/>
      <c r="G1" s="13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6"/>
      <c r="D4" s="130"/>
      <c r="E4" s="197"/>
      <c r="F4" s="61"/>
      <c r="G4" s="151"/>
      <c r="H4" s="151"/>
    </row>
    <row r="5" spans="1:10" ht="15" customHeight="1" x14ac:dyDescent="0.25">
      <c r="A5" s="1318"/>
      <c r="B5" s="1321" t="s">
        <v>240</v>
      </c>
      <c r="C5" s="356"/>
      <c r="D5" s="130"/>
      <c r="E5" s="706"/>
      <c r="F5" s="61"/>
      <c r="G5" s="102">
        <f>F35</f>
        <v>0</v>
      </c>
    </row>
    <row r="6" spans="1:10" x14ac:dyDescent="0.25">
      <c r="A6" s="1318"/>
      <c r="B6" s="1321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5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61"/>
      <c r="F11" s="1010"/>
      <c r="G11" s="975"/>
      <c r="H11" s="997"/>
      <c r="I11" s="1162">
        <f t="shared" ref="I11" si="0">G7-F11</f>
        <v>0</v>
      </c>
      <c r="J11" s="910"/>
    </row>
    <row r="12" spans="1:10" x14ac:dyDescent="0.25">
      <c r="A12" s="174"/>
      <c r="B12" s="174"/>
      <c r="C12" s="15"/>
      <c r="D12" s="68"/>
      <c r="E12" s="1161"/>
      <c r="F12" s="1010"/>
      <c r="G12" s="975"/>
      <c r="H12" s="997"/>
      <c r="I12" s="1162">
        <f>I11-F12</f>
        <v>0</v>
      </c>
      <c r="J12" s="910"/>
    </row>
    <row r="13" spans="1:10" x14ac:dyDescent="0.25">
      <c r="A13" s="81"/>
      <c r="B13" s="174"/>
      <c r="C13" s="15"/>
      <c r="D13" s="68"/>
      <c r="E13" s="1161"/>
      <c r="F13" s="1010"/>
      <c r="G13" s="975"/>
      <c r="H13" s="997"/>
      <c r="I13" s="1162">
        <f t="shared" ref="I13:I33" si="1">I12-F13</f>
        <v>0</v>
      </c>
      <c r="J13" s="910"/>
    </row>
    <row r="14" spans="1:10" x14ac:dyDescent="0.25">
      <c r="A14" s="72"/>
      <c r="B14" s="174"/>
      <c r="C14" s="15"/>
      <c r="D14" s="68"/>
      <c r="E14" s="1161"/>
      <c r="F14" s="1010"/>
      <c r="G14" s="975"/>
      <c r="H14" s="997"/>
      <c r="I14" s="1162">
        <f t="shared" si="1"/>
        <v>0</v>
      </c>
      <c r="J14" s="910"/>
    </row>
    <row r="15" spans="1:10" x14ac:dyDescent="0.25">
      <c r="A15" s="72"/>
      <c r="B15" s="174"/>
      <c r="C15" s="15"/>
      <c r="D15" s="68"/>
      <c r="E15" s="1161"/>
      <c r="F15" s="1010"/>
      <c r="G15" s="975"/>
      <c r="H15" s="997"/>
      <c r="I15" s="1162">
        <f t="shared" si="1"/>
        <v>0</v>
      </c>
      <c r="J15" s="910"/>
    </row>
    <row r="16" spans="1:10" x14ac:dyDescent="0.25">
      <c r="B16" s="174"/>
      <c r="C16" s="15"/>
      <c r="D16" s="68"/>
      <c r="E16" s="1161"/>
      <c r="F16" s="1010"/>
      <c r="G16" s="975"/>
      <c r="H16" s="997"/>
      <c r="I16" s="1162">
        <f t="shared" si="1"/>
        <v>0</v>
      </c>
      <c r="J16" s="910"/>
    </row>
    <row r="17" spans="1:10" x14ac:dyDescent="0.25">
      <c r="B17" s="174"/>
      <c r="C17" s="15"/>
      <c r="D17" s="68"/>
      <c r="E17" s="1161"/>
      <c r="F17" s="1010"/>
      <c r="G17" s="975"/>
      <c r="H17" s="997"/>
      <c r="I17" s="1162">
        <f t="shared" si="1"/>
        <v>0</v>
      </c>
      <c r="J17" s="91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14" t="s">
        <v>11</v>
      </c>
      <c r="D40" s="131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2" t="s">
        <v>396</v>
      </c>
      <c r="B1" s="1312"/>
      <c r="C1" s="1312"/>
      <c r="D1" s="1312"/>
      <c r="E1" s="1312"/>
      <c r="F1" s="1312"/>
      <c r="G1" s="13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317" t="s">
        <v>101</v>
      </c>
      <c r="B5" s="1322" t="s">
        <v>61</v>
      </c>
      <c r="C5" s="356">
        <v>85</v>
      </c>
      <c r="D5" s="130">
        <v>45206</v>
      </c>
      <c r="E5" s="197">
        <v>493.12</v>
      </c>
      <c r="F5" s="61">
        <v>41</v>
      </c>
      <c r="G5" s="5"/>
    </row>
    <row r="6" spans="1:9" x14ac:dyDescent="0.25">
      <c r="A6" s="1317"/>
      <c r="B6" s="1322"/>
      <c r="C6" s="435"/>
      <c r="D6" s="130"/>
      <c r="E6" s="68"/>
      <c r="F6" s="72"/>
      <c r="G6" s="47">
        <f>F48</f>
        <v>0</v>
      </c>
      <c r="H6" s="7">
        <f>E6-G6+E7+E5-G5</f>
        <v>493.12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41</v>
      </c>
      <c r="C9" s="756"/>
      <c r="D9" s="726"/>
      <c r="E9" s="727"/>
      <c r="F9" s="726">
        <f t="shared" ref="F9:F10" si="0">D9</f>
        <v>0</v>
      </c>
      <c r="G9" s="728"/>
      <c r="H9" s="210"/>
      <c r="I9" s="102">
        <f>E6-F9+E5+E7+E4</f>
        <v>493.12</v>
      </c>
    </row>
    <row r="10" spans="1:9" x14ac:dyDescent="0.25">
      <c r="A10" s="185"/>
      <c r="B10" s="82">
        <f>B9-C10</f>
        <v>41</v>
      </c>
      <c r="C10" s="756"/>
      <c r="D10" s="726"/>
      <c r="E10" s="727"/>
      <c r="F10" s="726">
        <f t="shared" si="0"/>
        <v>0</v>
      </c>
      <c r="G10" s="728"/>
      <c r="H10" s="210"/>
      <c r="I10" s="102">
        <f>I9-F10</f>
        <v>493.12</v>
      </c>
    </row>
    <row r="11" spans="1:9" x14ac:dyDescent="0.25">
      <c r="A11" s="174"/>
      <c r="B11" s="82">
        <f t="shared" ref="B11:B45" si="1">B10-C11</f>
        <v>41</v>
      </c>
      <c r="C11" s="756"/>
      <c r="D11" s="726"/>
      <c r="E11" s="727"/>
      <c r="F11" s="726">
        <f>D11</f>
        <v>0</v>
      </c>
      <c r="G11" s="728"/>
      <c r="H11" s="210"/>
      <c r="I11" s="102">
        <f t="shared" ref="I11:I45" si="2">I10-F11</f>
        <v>493.12</v>
      </c>
    </row>
    <row r="12" spans="1:9" x14ac:dyDescent="0.25">
      <c r="A12" s="174"/>
      <c r="B12" s="82">
        <f t="shared" si="1"/>
        <v>41</v>
      </c>
      <c r="C12" s="756"/>
      <c r="D12" s="726"/>
      <c r="E12" s="727"/>
      <c r="F12" s="726">
        <f t="shared" ref="F12:F46" si="3">D12</f>
        <v>0</v>
      </c>
      <c r="G12" s="728"/>
      <c r="H12" s="210"/>
      <c r="I12" s="102">
        <f t="shared" si="2"/>
        <v>493.12</v>
      </c>
    </row>
    <row r="13" spans="1:9" x14ac:dyDescent="0.25">
      <c r="A13" s="81" t="s">
        <v>33</v>
      </c>
      <c r="B13" s="82">
        <f t="shared" si="1"/>
        <v>41</v>
      </c>
      <c r="C13" s="756"/>
      <c r="D13" s="726"/>
      <c r="E13" s="727"/>
      <c r="F13" s="726">
        <f t="shared" si="3"/>
        <v>0</v>
      </c>
      <c r="G13" s="728"/>
      <c r="H13" s="210"/>
      <c r="I13" s="692">
        <f t="shared" si="2"/>
        <v>493.12</v>
      </c>
    </row>
    <row r="14" spans="1:9" x14ac:dyDescent="0.25">
      <c r="A14" s="72"/>
      <c r="B14" s="82">
        <f t="shared" si="1"/>
        <v>41</v>
      </c>
      <c r="C14" s="756"/>
      <c r="D14" s="726"/>
      <c r="E14" s="727"/>
      <c r="F14" s="726">
        <f t="shared" si="3"/>
        <v>0</v>
      </c>
      <c r="G14" s="728"/>
      <c r="H14" s="210"/>
      <c r="I14" s="692">
        <f t="shared" si="2"/>
        <v>493.12</v>
      </c>
    </row>
    <row r="15" spans="1:9" x14ac:dyDescent="0.25">
      <c r="A15" s="72"/>
      <c r="B15" s="82">
        <f t="shared" si="1"/>
        <v>41</v>
      </c>
      <c r="C15" s="756"/>
      <c r="D15" s="726"/>
      <c r="E15" s="727"/>
      <c r="F15" s="726">
        <f t="shared" si="3"/>
        <v>0</v>
      </c>
      <c r="G15" s="728"/>
      <c r="H15" s="210"/>
      <c r="I15" s="692">
        <f t="shared" si="2"/>
        <v>493.12</v>
      </c>
    </row>
    <row r="16" spans="1:9" x14ac:dyDescent="0.25">
      <c r="B16" s="82">
        <f t="shared" si="1"/>
        <v>41</v>
      </c>
      <c r="C16" s="756"/>
      <c r="D16" s="726"/>
      <c r="E16" s="727"/>
      <c r="F16" s="726">
        <f t="shared" si="3"/>
        <v>0</v>
      </c>
      <c r="G16" s="728"/>
      <c r="H16" s="210"/>
      <c r="I16" s="692">
        <f t="shared" si="2"/>
        <v>493.12</v>
      </c>
    </row>
    <row r="17" spans="1:9" x14ac:dyDescent="0.25">
      <c r="B17" s="82">
        <f t="shared" si="1"/>
        <v>41</v>
      </c>
      <c r="C17" s="756"/>
      <c r="D17" s="726"/>
      <c r="E17" s="727"/>
      <c r="F17" s="726">
        <f t="shared" si="3"/>
        <v>0</v>
      </c>
      <c r="G17" s="728"/>
      <c r="H17" s="210"/>
      <c r="I17" s="692">
        <f t="shared" si="2"/>
        <v>493.12</v>
      </c>
    </row>
    <row r="18" spans="1:9" x14ac:dyDescent="0.25">
      <c r="A18" s="118"/>
      <c r="B18" s="82">
        <f t="shared" si="1"/>
        <v>41</v>
      </c>
      <c r="C18" s="756"/>
      <c r="D18" s="726"/>
      <c r="E18" s="727"/>
      <c r="F18" s="726">
        <f t="shared" si="3"/>
        <v>0</v>
      </c>
      <c r="G18" s="728"/>
      <c r="H18" s="210"/>
      <c r="I18" s="692">
        <f t="shared" si="2"/>
        <v>493.12</v>
      </c>
    </row>
    <row r="19" spans="1:9" x14ac:dyDescent="0.25">
      <c r="A19" s="118"/>
      <c r="B19" s="82">
        <f t="shared" si="1"/>
        <v>41</v>
      </c>
      <c r="C19" s="756"/>
      <c r="D19" s="726"/>
      <c r="E19" s="727"/>
      <c r="F19" s="726">
        <f t="shared" si="3"/>
        <v>0</v>
      </c>
      <c r="G19" s="728"/>
      <c r="H19" s="210"/>
      <c r="I19" s="692">
        <f t="shared" si="2"/>
        <v>493.12</v>
      </c>
    </row>
    <row r="20" spans="1:9" x14ac:dyDescent="0.25">
      <c r="A20" s="118"/>
      <c r="B20" s="82">
        <f t="shared" si="1"/>
        <v>41</v>
      </c>
      <c r="C20" s="756"/>
      <c r="D20" s="726"/>
      <c r="E20" s="1163"/>
      <c r="F20" s="1164">
        <f t="shared" si="3"/>
        <v>0</v>
      </c>
      <c r="G20" s="1165"/>
      <c r="H20" s="1166"/>
      <c r="I20" s="1167">
        <f t="shared" si="2"/>
        <v>493.12</v>
      </c>
    </row>
    <row r="21" spans="1:9" x14ac:dyDescent="0.25">
      <c r="A21" s="118"/>
      <c r="B21" s="82">
        <f t="shared" si="1"/>
        <v>41</v>
      </c>
      <c r="C21" s="756"/>
      <c r="D21" s="726"/>
      <c r="E21" s="1163"/>
      <c r="F21" s="1164">
        <f t="shared" si="3"/>
        <v>0</v>
      </c>
      <c r="G21" s="1165"/>
      <c r="H21" s="1166"/>
      <c r="I21" s="1162">
        <f t="shared" si="2"/>
        <v>493.12</v>
      </c>
    </row>
    <row r="22" spans="1:9" x14ac:dyDescent="0.25">
      <c r="A22" s="118"/>
      <c r="B22" s="219">
        <f t="shared" si="1"/>
        <v>41</v>
      </c>
      <c r="C22" s="756"/>
      <c r="D22" s="726"/>
      <c r="E22" s="1163"/>
      <c r="F22" s="1164">
        <f t="shared" si="3"/>
        <v>0</v>
      </c>
      <c r="G22" s="1165"/>
      <c r="H22" s="1166"/>
      <c r="I22" s="1162">
        <f t="shared" si="2"/>
        <v>493.12</v>
      </c>
    </row>
    <row r="23" spans="1:9" x14ac:dyDescent="0.25">
      <c r="A23" s="119"/>
      <c r="B23" s="219">
        <f t="shared" si="1"/>
        <v>41</v>
      </c>
      <c r="C23" s="756"/>
      <c r="D23" s="726"/>
      <c r="E23" s="1163"/>
      <c r="F23" s="1164">
        <f t="shared" si="3"/>
        <v>0</v>
      </c>
      <c r="G23" s="1165"/>
      <c r="H23" s="1166"/>
      <c r="I23" s="1162">
        <f t="shared" si="2"/>
        <v>493.12</v>
      </c>
    </row>
    <row r="24" spans="1:9" x14ac:dyDescent="0.25">
      <c r="A24" s="118"/>
      <c r="B24" s="219">
        <f t="shared" si="1"/>
        <v>41</v>
      </c>
      <c r="C24" s="756"/>
      <c r="D24" s="726"/>
      <c r="E24" s="1163"/>
      <c r="F24" s="1164">
        <f t="shared" si="3"/>
        <v>0</v>
      </c>
      <c r="G24" s="1165"/>
      <c r="H24" s="1166"/>
      <c r="I24" s="1162">
        <f t="shared" si="2"/>
        <v>493.12</v>
      </c>
    </row>
    <row r="25" spans="1:9" x14ac:dyDescent="0.25">
      <c r="A25" s="118"/>
      <c r="B25" s="219">
        <f t="shared" si="1"/>
        <v>41</v>
      </c>
      <c r="C25" s="756"/>
      <c r="D25" s="726"/>
      <c r="E25" s="1163"/>
      <c r="F25" s="1164">
        <f t="shared" si="3"/>
        <v>0</v>
      </c>
      <c r="G25" s="1165"/>
      <c r="H25" s="1166"/>
      <c r="I25" s="1162">
        <f t="shared" si="2"/>
        <v>493.12</v>
      </c>
    </row>
    <row r="26" spans="1:9" x14ac:dyDescent="0.25">
      <c r="A26" s="118"/>
      <c r="B26" s="174">
        <f t="shared" si="1"/>
        <v>41</v>
      </c>
      <c r="C26" s="756"/>
      <c r="D26" s="726"/>
      <c r="E26" s="1163"/>
      <c r="F26" s="1164">
        <f t="shared" si="3"/>
        <v>0</v>
      </c>
      <c r="G26" s="1165"/>
      <c r="H26" s="1166"/>
      <c r="I26" s="1162">
        <f t="shared" si="2"/>
        <v>493.12</v>
      </c>
    </row>
    <row r="27" spans="1:9" x14ac:dyDescent="0.25">
      <c r="A27" s="118"/>
      <c r="B27" s="219">
        <f t="shared" si="1"/>
        <v>41</v>
      </c>
      <c r="C27" s="756"/>
      <c r="D27" s="726"/>
      <c r="E27" s="1163"/>
      <c r="F27" s="1164">
        <f t="shared" si="3"/>
        <v>0</v>
      </c>
      <c r="G27" s="1165"/>
      <c r="H27" s="1166"/>
      <c r="I27" s="1162">
        <f t="shared" si="2"/>
        <v>493.12</v>
      </c>
    </row>
    <row r="28" spans="1:9" x14ac:dyDescent="0.25">
      <c r="A28" s="118"/>
      <c r="B28" s="174">
        <f t="shared" si="1"/>
        <v>41</v>
      </c>
      <c r="C28" s="756"/>
      <c r="D28" s="726"/>
      <c r="E28" s="1163"/>
      <c r="F28" s="1164">
        <f t="shared" si="3"/>
        <v>0</v>
      </c>
      <c r="G28" s="1165"/>
      <c r="H28" s="1166"/>
      <c r="I28" s="1162">
        <f t="shared" si="2"/>
        <v>493.12</v>
      </c>
    </row>
    <row r="29" spans="1:9" x14ac:dyDescent="0.25">
      <c r="A29" s="118"/>
      <c r="B29" s="219">
        <f t="shared" si="1"/>
        <v>41</v>
      </c>
      <c r="C29" s="756"/>
      <c r="D29" s="726"/>
      <c r="E29" s="727"/>
      <c r="F29" s="726">
        <f t="shared" si="3"/>
        <v>0</v>
      </c>
      <c r="G29" s="728"/>
      <c r="H29" s="210"/>
      <c r="I29" s="102">
        <f t="shared" si="2"/>
        <v>493.12</v>
      </c>
    </row>
    <row r="30" spans="1:9" x14ac:dyDescent="0.25">
      <c r="A30" s="118"/>
      <c r="B30" s="219">
        <f t="shared" si="1"/>
        <v>41</v>
      </c>
      <c r="C30" s="756"/>
      <c r="D30" s="726"/>
      <c r="E30" s="727"/>
      <c r="F30" s="726">
        <f t="shared" si="3"/>
        <v>0</v>
      </c>
      <c r="G30" s="728"/>
      <c r="H30" s="210"/>
      <c r="I30" s="102">
        <f t="shared" si="2"/>
        <v>493.12</v>
      </c>
    </row>
    <row r="31" spans="1:9" x14ac:dyDescent="0.25">
      <c r="A31" s="118"/>
      <c r="B31" s="219">
        <f t="shared" si="1"/>
        <v>41</v>
      </c>
      <c r="C31" s="756"/>
      <c r="D31" s="726"/>
      <c r="E31" s="727"/>
      <c r="F31" s="726">
        <f t="shared" si="3"/>
        <v>0</v>
      </c>
      <c r="G31" s="728"/>
      <c r="H31" s="210"/>
      <c r="I31" s="102">
        <f t="shared" si="2"/>
        <v>493.12</v>
      </c>
    </row>
    <row r="32" spans="1:9" x14ac:dyDescent="0.25">
      <c r="A32" s="118"/>
      <c r="B32" s="219">
        <f t="shared" si="1"/>
        <v>41</v>
      </c>
      <c r="C32" s="756"/>
      <c r="D32" s="726"/>
      <c r="E32" s="727"/>
      <c r="F32" s="726">
        <f t="shared" si="3"/>
        <v>0</v>
      </c>
      <c r="G32" s="728"/>
      <c r="H32" s="210"/>
      <c r="I32" s="102">
        <f t="shared" si="2"/>
        <v>493.12</v>
      </c>
    </row>
    <row r="33" spans="1:9" x14ac:dyDescent="0.25">
      <c r="A33" s="118"/>
      <c r="B33" s="219">
        <f t="shared" si="1"/>
        <v>41</v>
      </c>
      <c r="C33" s="756"/>
      <c r="D33" s="726"/>
      <c r="E33" s="727"/>
      <c r="F33" s="726">
        <f t="shared" si="3"/>
        <v>0</v>
      </c>
      <c r="G33" s="728"/>
      <c r="H33" s="210"/>
      <c r="I33" s="102">
        <f t="shared" si="2"/>
        <v>493.12</v>
      </c>
    </row>
    <row r="34" spans="1:9" x14ac:dyDescent="0.25">
      <c r="A34" s="118"/>
      <c r="B34" s="219">
        <f t="shared" si="1"/>
        <v>41</v>
      </c>
      <c r="C34" s="756"/>
      <c r="D34" s="726"/>
      <c r="E34" s="727"/>
      <c r="F34" s="726">
        <f t="shared" si="3"/>
        <v>0</v>
      </c>
      <c r="G34" s="728"/>
      <c r="H34" s="210"/>
      <c r="I34" s="102">
        <f t="shared" si="2"/>
        <v>493.12</v>
      </c>
    </row>
    <row r="35" spans="1:9" x14ac:dyDescent="0.25">
      <c r="A35" s="118"/>
      <c r="B35" s="219">
        <f t="shared" si="1"/>
        <v>41</v>
      </c>
      <c r="C35" s="756"/>
      <c r="D35" s="726"/>
      <c r="E35" s="727"/>
      <c r="F35" s="726">
        <f t="shared" si="3"/>
        <v>0</v>
      </c>
      <c r="G35" s="728"/>
      <c r="H35" s="210"/>
      <c r="I35" s="102">
        <f t="shared" si="2"/>
        <v>493.12</v>
      </c>
    </row>
    <row r="36" spans="1:9" x14ac:dyDescent="0.25">
      <c r="A36" s="118" t="s">
        <v>22</v>
      </c>
      <c r="B36" s="219">
        <f t="shared" si="1"/>
        <v>41</v>
      </c>
      <c r="C36" s="756"/>
      <c r="D36" s="726"/>
      <c r="E36" s="727"/>
      <c r="F36" s="726">
        <f t="shared" si="3"/>
        <v>0</v>
      </c>
      <c r="G36" s="728"/>
      <c r="H36" s="210"/>
      <c r="I36" s="102">
        <f t="shared" si="2"/>
        <v>493.12</v>
      </c>
    </row>
    <row r="37" spans="1:9" x14ac:dyDescent="0.25">
      <c r="A37" s="119"/>
      <c r="B37" s="219">
        <f t="shared" si="1"/>
        <v>41</v>
      </c>
      <c r="C37" s="756"/>
      <c r="D37" s="726"/>
      <c r="E37" s="727"/>
      <c r="F37" s="726">
        <f t="shared" si="3"/>
        <v>0</v>
      </c>
      <c r="G37" s="728"/>
      <c r="H37" s="210"/>
      <c r="I37" s="102">
        <f t="shared" si="2"/>
        <v>493.12</v>
      </c>
    </row>
    <row r="38" spans="1:9" x14ac:dyDescent="0.25">
      <c r="A38" s="118"/>
      <c r="B38" s="219">
        <f t="shared" si="1"/>
        <v>41</v>
      </c>
      <c r="C38" s="756"/>
      <c r="D38" s="726"/>
      <c r="E38" s="727"/>
      <c r="F38" s="726">
        <f t="shared" si="3"/>
        <v>0</v>
      </c>
      <c r="G38" s="728"/>
      <c r="H38" s="210"/>
      <c r="I38" s="102">
        <f t="shared" si="2"/>
        <v>493.12</v>
      </c>
    </row>
    <row r="39" spans="1:9" x14ac:dyDescent="0.25">
      <c r="A39" s="118"/>
      <c r="B39" s="82">
        <f t="shared" si="1"/>
        <v>41</v>
      </c>
      <c r="C39" s="756"/>
      <c r="D39" s="726"/>
      <c r="E39" s="727"/>
      <c r="F39" s="726">
        <f t="shared" si="3"/>
        <v>0</v>
      </c>
      <c r="G39" s="728"/>
      <c r="H39" s="210"/>
      <c r="I39" s="102">
        <f t="shared" si="2"/>
        <v>493.12</v>
      </c>
    </row>
    <row r="40" spans="1:9" x14ac:dyDescent="0.25">
      <c r="A40" s="118"/>
      <c r="B40" s="82">
        <f t="shared" si="1"/>
        <v>41</v>
      </c>
      <c r="C40" s="756"/>
      <c r="D40" s="726"/>
      <c r="E40" s="727"/>
      <c r="F40" s="726">
        <f t="shared" si="3"/>
        <v>0</v>
      </c>
      <c r="G40" s="728"/>
      <c r="H40" s="210"/>
      <c r="I40" s="102">
        <f t="shared" si="2"/>
        <v>493.12</v>
      </c>
    </row>
    <row r="41" spans="1:9" x14ac:dyDescent="0.25">
      <c r="A41" s="118"/>
      <c r="B41" s="82">
        <f t="shared" si="1"/>
        <v>41</v>
      </c>
      <c r="C41" s="756"/>
      <c r="D41" s="726"/>
      <c r="E41" s="727"/>
      <c r="F41" s="726">
        <f t="shared" si="3"/>
        <v>0</v>
      </c>
      <c r="G41" s="728"/>
      <c r="H41" s="210"/>
      <c r="I41" s="102">
        <f t="shared" si="2"/>
        <v>493.12</v>
      </c>
    </row>
    <row r="42" spans="1:9" x14ac:dyDescent="0.25">
      <c r="A42" s="118"/>
      <c r="B42" s="82">
        <f t="shared" si="1"/>
        <v>41</v>
      </c>
      <c r="C42" s="756"/>
      <c r="D42" s="726"/>
      <c r="E42" s="727"/>
      <c r="F42" s="726">
        <f t="shared" si="3"/>
        <v>0</v>
      </c>
      <c r="G42" s="728"/>
      <c r="H42" s="210"/>
      <c r="I42" s="102">
        <f t="shared" si="2"/>
        <v>493.12</v>
      </c>
    </row>
    <row r="43" spans="1:9" x14ac:dyDescent="0.25">
      <c r="A43" s="118"/>
      <c r="B43" s="82">
        <f t="shared" si="1"/>
        <v>41</v>
      </c>
      <c r="C43" s="756"/>
      <c r="D43" s="726"/>
      <c r="E43" s="727"/>
      <c r="F43" s="726">
        <f t="shared" si="3"/>
        <v>0</v>
      </c>
      <c r="G43" s="728"/>
      <c r="H43" s="210"/>
      <c r="I43" s="102">
        <f t="shared" si="2"/>
        <v>493.12</v>
      </c>
    </row>
    <row r="44" spans="1:9" x14ac:dyDescent="0.25">
      <c r="A44" s="118"/>
      <c r="B44" s="82">
        <f t="shared" si="1"/>
        <v>41</v>
      </c>
      <c r="C44" s="756"/>
      <c r="D44" s="68"/>
      <c r="E44" s="191"/>
      <c r="F44" s="726">
        <f t="shared" si="3"/>
        <v>0</v>
      </c>
      <c r="G44" s="69"/>
      <c r="H44" s="70"/>
      <c r="I44" s="102">
        <f t="shared" si="2"/>
        <v>493.12</v>
      </c>
    </row>
    <row r="45" spans="1:9" ht="14.25" customHeight="1" x14ac:dyDescent="0.25">
      <c r="A45" s="118"/>
      <c r="B45" s="82">
        <f t="shared" si="1"/>
        <v>41</v>
      </c>
      <c r="C45" s="756"/>
      <c r="D45" s="68"/>
      <c r="E45" s="191"/>
      <c r="F45" s="726">
        <f t="shared" si="3"/>
        <v>0</v>
      </c>
      <c r="G45" s="69"/>
      <c r="H45" s="70"/>
      <c r="I45" s="102">
        <f t="shared" si="2"/>
        <v>493.12</v>
      </c>
    </row>
    <row r="46" spans="1:9" x14ac:dyDescent="0.25">
      <c r="A46" s="118"/>
      <c r="C46" s="756"/>
      <c r="D46" s="58"/>
      <c r="E46" s="198"/>
      <c r="F46" s="726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41</v>
      </c>
    </row>
    <row r="52" spans="3:6" ht="15.75" thickBot="1" x14ac:dyDescent="0.3"/>
    <row r="53" spans="3:6" ht="15.75" thickBot="1" x14ac:dyDescent="0.3">
      <c r="C53" s="1314" t="s">
        <v>11</v>
      </c>
      <c r="D53" s="1315"/>
      <c r="E53" s="56">
        <f>E5+E6-F48+E7</f>
        <v>493.12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2023-10-23T21:03:54Z</dcterms:modified>
</cp:coreProperties>
</file>