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<sst xmlns="http://schemas.openxmlformats.org/spreadsheetml/2006/main" count="3377" uniqueCount="503">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</sst>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30" activePane="bottomRight" state="frozen"/>
      <selection pane="topRight" activeCell="B1" sqref="B1"/>
      <selection pane="bottomLeft" activeCell="A3" sqref="A3"/>
      <selection pane="bottomRight" activeCell="N26" sqref="N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0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338</v>
      </c>
      <c r="C1" s="513"/>
      <c r="D1" s="514"/>
      <c r="E1" s="515"/>
      <c r="F1" s="516"/>
      <c r="G1" s="517"/>
      <c r="H1" s="516"/>
      <c r="I1" s="518"/>
      <c r="J1" s="519"/>
      <c r="K1" s="1103" t="s">
        <v>26</v>
      </c>
      <c r="L1" s="663"/>
      <c r="M1" s="1105" t="s">
        <v>27</v>
      </c>
      <c r="N1" s="1038"/>
      <c r="P1" s="97" t="s">
        <v>38</v>
      </c>
      <c r="Q1" s="1101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04"/>
      <c r="L2" s="664" t="s">
        <v>29</v>
      </c>
      <c r="M2" s="1106"/>
      <c r="N2" s="1039" t="s">
        <v>29</v>
      </c>
      <c r="O2" s="387" t="s">
        <v>30</v>
      </c>
      <c r="P2" s="98" t="s">
        <v>39</v>
      </c>
      <c r="Q2" s="1102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8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6">
        <v>12001</v>
      </c>
      <c r="L4" s="1017" t="s">
        <v>393</v>
      </c>
      <c r="M4" s="790">
        <v>33640</v>
      </c>
      <c r="N4" s="852" t="s">
        <v>440</v>
      </c>
      <c r="O4" s="1087">
        <v>1165651</v>
      </c>
      <c r="P4" s="1086">
        <v>5974</v>
      </c>
      <c r="Q4" s="528">
        <f>48466.73*19.73</f>
        <v>956248.58290000004</v>
      </c>
      <c r="R4" s="851" t="s">
        <v>431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365</v>
      </c>
      <c r="K5" s="1018">
        <v>12001</v>
      </c>
      <c r="L5" s="1019" t="s">
        <v>393</v>
      </c>
      <c r="M5" s="790">
        <v>33640</v>
      </c>
      <c r="N5" s="809" t="s">
        <v>440</v>
      </c>
      <c r="O5" s="1087">
        <v>2100822</v>
      </c>
      <c r="P5" s="1086">
        <v>5974</v>
      </c>
      <c r="Q5" s="1006">
        <f>48506.94*19.96</f>
        <v>968198.52240000013</v>
      </c>
      <c r="R5" s="1007" t="s">
        <v>390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440</v>
      </c>
      <c r="M6" s="790">
        <v>33640</v>
      </c>
      <c r="N6" s="809" t="s">
        <v>441</v>
      </c>
      <c r="O6" s="813">
        <v>1168387</v>
      </c>
      <c r="P6" s="811"/>
      <c r="Q6" s="529">
        <f>47207.86*19.505</f>
        <v>920789.30929999996</v>
      </c>
      <c r="R6" s="814" t="s">
        <v>434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371</v>
      </c>
      <c r="K7" s="789">
        <v>9851</v>
      </c>
      <c r="L7" s="823" t="s">
        <v>441</v>
      </c>
      <c r="M7" s="790">
        <v>33640</v>
      </c>
      <c r="N7" s="809" t="s">
        <v>441</v>
      </c>
      <c r="O7" s="813">
        <v>2101200</v>
      </c>
      <c r="P7" s="811"/>
      <c r="Q7" s="1008">
        <f>48344.99*19.84</f>
        <v>959164.60159999994</v>
      </c>
      <c r="R7" s="1007" t="s">
        <v>391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374</v>
      </c>
      <c r="K8" s="789">
        <v>12151</v>
      </c>
      <c r="L8" s="823" t="s">
        <v>441</v>
      </c>
      <c r="M8" s="790">
        <v>33640</v>
      </c>
      <c r="N8" s="815" t="s">
        <v>442</v>
      </c>
      <c r="O8" s="813">
        <v>2101507</v>
      </c>
      <c r="P8" s="811"/>
      <c r="Q8" s="1008">
        <f>47733.28*19.855</f>
        <v>947744.27439999999</v>
      </c>
      <c r="R8" s="1010" t="s">
        <v>392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375</v>
      </c>
      <c r="K9" s="789">
        <v>12001</v>
      </c>
      <c r="L9" s="823" t="s">
        <v>441</v>
      </c>
      <c r="M9" s="790">
        <v>33640</v>
      </c>
      <c r="N9" s="815" t="s">
        <v>443</v>
      </c>
      <c r="O9" s="817">
        <v>2101508</v>
      </c>
      <c r="P9" s="811"/>
      <c r="Q9" s="1006">
        <f>46888.38*19.835</f>
        <v>930031.01729999995</v>
      </c>
      <c r="R9" s="1009" t="s">
        <v>220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376</v>
      </c>
      <c r="K10" s="789">
        <v>9851</v>
      </c>
      <c r="L10" s="823" t="s">
        <v>441</v>
      </c>
      <c r="M10" s="790">
        <v>27840</v>
      </c>
      <c r="N10" s="815" t="s">
        <v>445</v>
      </c>
      <c r="O10" s="817">
        <v>2101506</v>
      </c>
      <c r="P10" s="811"/>
      <c r="Q10" s="1006">
        <f>49782.46*19.855</f>
        <v>988430.74329999997</v>
      </c>
      <c r="R10" s="1009" t="s">
        <v>392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443</v>
      </c>
      <c r="M11" s="790">
        <v>37120</v>
      </c>
      <c r="N11" s="815" t="s">
        <v>444</v>
      </c>
      <c r="O11" s="820">
        <v>1176365</v>
      </c>
      <c r="P11" s="811"/>
      <c r="Q11" s="528">
        <f>47663.36*19.575</f>
        <v>933010.272</v>
      </c>
      <c r="R11" s="818" t="s">
        <v>435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380</v>
      </c>
      <c r="K12" s="789">
        <v>12001</v>
      </c>
      <c r="L12" s="816" t="s">
        <v>444</v>
      </c>
      <c r="M12" s="790">
        <v>37120</v>
      </c>
      <c r="N12" s="815" t="s">
        <v>445</v>
      </c>
      <c r="O12" s="820">
        <v>2103314</v>
      </c>
      <c r="P12" s="811"/>
      <c r="Q12" s="528">
        <f>48343.79*19.74</f>
        <v>954306.4145999999</v>
      </c>
      <c r="R12" s="818" t="s">
        <v>430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2">
        <v>78678</v>
      </c>
      <c r="K13" s="789">
        <v>11151</v>
      </c>
      <c r="L13" s="816" t="s">
        <v>444</v>
      </c>
      <c r="M13" s="790">
        <v>37120</v>
      </c>
      <c r="N13" s="815" t="s">
        <v>445</v>
      </c>
      <c r="O13" s="820">
        <v>1177754</v>
      </c>
      <c r="P13" s="811"/>
      <c r="Q13" s="386">
        <f>47333.76*19.44</f>
        <v>920168.29440000013</v>
      </c>
      <c r="R13" s="818" t="s">
        <v>436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382</v>
      </c>
      <c r="K14" s="789">
        <v>9851</v>
      </c>
      <c r="L14" s="816" t="s">
        <v>445</v>
      </c>
      <c r="M14" s="790">
        <v>37120</v>
      </c>
      <c r="N14" s="815" t="s">
        <v>446</v>
      </c>
      <c r="O14" s="817">
        <v>1182081</v>
      </c>
      <c r="P14" s="811"/>
      <c r="Q14" s="386">
        <f>46213.92*19.368</f>
        <v>895071.20255999989</v>
      </c>
      <c r="R14" s="822" t="s">
        <v>438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383</v>
      </c>
      <c r="K15" s="789">
        <v>12151</v>
      </c>
      <c r="L15" s="816" t="s">
        <v>445</v>
      </c>
      <c r="M15" s="790">
        <v>37120</v>
      </c>
      <c r="N15" s="823" t="s">
        <v>446</v>
      </c>
      <c r="O15" s="824">
        <v>2103916</v>
      </c>
      <c r="P15" s="811"/>
      <c r="Q15" s="386">
        <f>47533.53*19.685</f>
        <v>935697.53804999997</v>
      </c>
      <c r="R15" s="825" t="s">
        <v>431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384</v>
      </c>
      <c r="K16" s="789">
        <v>11151</v>
      </c>
      <c r="L16" s="816" t="s">
        <v>446</v>
      </c>
      <c r="M16" s="790">
        <v>37120</v>
      </c>
      <c r="N16" s="823" t="s">
        <v>447</v>
      </c>
      <c r="O16" s="820">
        <v>2104268</v>
      </c>
      <c r="P16" s="811"/>
      <c r="Q16" s="528">
        <f>48209.82*19.51</f>
        <v>940573.58820000011</v>
      </c>
      <c r="R16" s="818" t="s">
        <v>432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7" t="s">
        <v>385</v>
      </c>
      <c r="K17" s="789">
        <v>9851</v>
      </c>
      <c r="L17" s="816" t="s">
        <v>446</v>
      </c>
      <c r="M17" s="790">
        <v>37120</v>
      </c>
      <c r="N17" s="823" t="s">
        <v>447</v>
      </c>
      <c r="O17" s="820">
        <v>2104269</v>
      </c>
      <c r="P17" s="811"/>
      <c r="Q17" s="528">
        <f>48297.87*19.51</f>
        <v>942291.44370000018</v>
      </c>
      <c r="R17" s="818" t="s">
        <v>413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386</v>
      </c>
      <c r="K18" s="789">
        <v>12161</v>
      </c>
      <c r="L18" s="816" t="s">
        <v>446</v>
      </c>
      <c r="M18" s="790">
        <v>37120</v>
      </c>
      <c r="N18" s="823" t="s">
        <v>447</v>
      </c>
      <c r="O18" s="810">
        <v>1184459</v>
      </c>
      <c r="P18" s="811"/>
      <c r="Q18" s="528">
        <f>47525.54*19.505</f>
        <v>926985.65769999998</v>
      </c>
      <c r="R18" s="822" t="s">
        <v>438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400</v>
      </c>
      <c r="K19" s="789">
        <v>12001</v>
      </c>
      <c r="L19" s="816" t="s">
        <v>448</v>
      </c>
      <c r="M19" s="790">
        <v>37120</v>
      </c>
      <c r="N19" s="815" t="s">
        <v>449</v>
      </c>
      <c r="O19" s="817">
        <v>2106058</v>
      </c>
      <c r="P19" s="760"/>
      <c r="Q19" s="528">
        <f>50231.71*19.486</f>
        <v>978815.10106000002</v>
      </c>
      <c r="R19" s="809" t="s">
        <v>433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401</v>
      </c>
      <c r="K20" s="789">
        <v>9851</v>
      </c>
      <c r="L20" s="816" t="s">
        <v>448</v>
      </c>
      <c r="M20" s="790">
        <v>37120</v>
      </c>
      <c r="N20" s="815" t="s">
        <v>449</v>
      </c>
      <c r="O20" s="817">
        <v>2106136</v>
      </c>
      <c r="P20" s="811"/>
      <c r="Q20" s="528">
        <f>49815.98*19.486</f>
        <v>970714.18628000014</v>
      </c>
      <c r="R20" s="809" t="s">
        <v>433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402</v>
      </c>
      <c r="K21" s="789">
        <v>11151</v>
      </c>
      <c r="L21" s="816" t="s">
        <v>448</v>
      </c>
      <c r="M21" s="790">
        <v>37120</v>
      </c>
      <c r="N21" s="815" t="s">
        <v>449</v>
      </c>
      <c r="O21" s="820">
        <v>1188463</v>
      </c>
      <c r="P21" s="811"/>
      <c r="Q21" s="528">
        <f>49917.55*19.34</f>
        <v>965405.41700000002</v>
      </c>
      <c r="R21" s="809" t="s">
        <v>428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403</v>
      </c>
      <c r="K22" s="789">
        <v>12151</v>
      </c>
      <c r="L22" s="816" t="s">
        <v>450</v>
      </c>
      <c r="M22" s="790">
        <v>37120</v>
      </c>
      <c r="N22" s="815" t="s">
        <v>451</v>
      </c>
      <c r="O22" s="820">
        <v>2106988</v>
      </c>
      <c r="P22" s="828"/>
      <c r="Q22" s="528">
        <f>50670.99*19.44</f>
        <v>985044.04560000007</v>
      </c>
      <c r="R22" s="809" t="s">
        <v>436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404</v>
      </c>
      <c r="K23" s="789">
        <v>12001</v>
      </c>
      <c r="L23" s="816" t="s">
        <v>450</v>
      </c>
      <c r="M23" s="790">
        <v>37120</v>
      </c>
      <c r="N23" s="815" t="s">
        <v>451</v>
      </c>
      <c r="O23" s="810">
        <v>1192355</v>
      </c>
      <c r="P23" s="811"/>
      <c r="Q23" s="528">
        <f>52209.89*19.44</f>
        <v>1014960.2616000001</v>
      </c>
      <c r="R23" s="809" t="s">
        <v>439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406</v>
      </c>
      <c r="K24" s="789">
        <v>12151</v>
      </c>
      <c r="L24" s="816" t="s">
        <v>451</v>
      </c>
      <c r="M24" s="790">
        <v>37120</v>
      </c>
      <c r="N24" s="815" t="s">
        <v>452</v>
      </c>
      <c r="O24" s="817">
        <v>2106988</v>
      </c>
      <c r="P24" s="811"/>
      <c r="Q24" s="528">
        <f>49552*19.505</f>
        <v>966511.75999999989</v>
      </c>
      <c r="R24" s="809" t="s">
        <v>438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468</v>
      </c>
      <c r="K25" s="789">
        <v>11151</v>
      </c>
      <c r="L25" s="816" t="s">
        <v>451</v>
      </c>
      <c r="M25" s="790">
        <v>37120</v>
      </c>
      <c r="N25" s="815" t="s">
        <v>452</v>
      </c>
      <c r="O25" s="817">
        <v>2106987</v>
      </c>
      <c r="P25" s="828"/>
      <c r="Q25" s="528">
        <f>50012.75*19.44</f>
        <v>972247.8600000001</v>
      </c>
      <c r="R25" s="812" t="s">
        <v>502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471</v>
      </c>
      <c r="K26" s="789">
        <v>12001</v>
      </c>
      <c r="L26" s="808" t="s">
        <v>498</v>
      </c>
      <c r="M26" s="790">
        <v>37120</v>
      </c>
      <c r="N26" s="809" t="s">
        <v>499</v>
      </c>
      <c r="O26" s="817">
        <v>2108920</v>
      </c>
      <c r="P26" s="811"/>
      <c r="Q26" s="528">
        <f>49120.45*19.36</f>
        <v>950971.91199999989</v>
      </c>
      <c r="R26" s="809" t="s">
        <v>495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472</v>
      </c>
      <c r="K27" s="789">
        <v>12151</v>
      </c>
      <c r="L27" s="808" t="s">
        <v>498</v>
      </c>
      <c r="M27" s="790">
        <v>37120</v>
      </c>
      <c r="N27" s="809" t="s">
        <v>499</v>
      </c>
      <c r="O27" s="817">
        <v>2108921</v>
      </c>
      <c r="P27" s="828"/>
      <c r="Q27" s="528">
        <f>48974.83*19.36</f>
        <v>948152.70880000002</v>
      </c>
      <c r="R27" s="809" t="s">
        <v>491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476</v>
      </c>
      <c r="K28" s="789">
        <v>11151</v>
      </c>
      <c r="L28" s="808" t="s">
        <v>498</v>
      </c>
      <c r="M28" s="790">
        <v>37120</v>
      </c>
      <c r="N28" s="809" t="s">
        <v>499</v>
      </c>
      <c r="O28" s="817">
        <v>2108922</v>
      </c>
      <c r="P28" s="811"/>
      <c r="Q28" s="528">
        <f>49193.27*19.475</f>
        <v>958038.93325</v>
      </c>
      <c r="R28" s="812" t="s">
        <v>428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477</v>
      </c>
      <c r="K29" s="720">
        <v>9851</v>
      </c>
      <c r="L29" s="808" t="s">
        <v>498</v>
      </c>
      <c r="M29" s="790">
        <v>37120</v>
      </c>
      <c r="N29" s="809" t="s">
        <v>499</v>
      </c>
      <c r="O29" s="810">
        <v>1200108</v>
      </c>
      <c r="P29" s="811"/>
      <c r="Q29" s="528">
        <f>48976.69*19.41</f>
        <v>950637.55290000001</v>
      </c>
      <c r="R29" s="812" t="s">
        <v>497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479</v>
      </c>
      <c r="K30" s="789">
        <v>12001</v>
      </c>
      <c r="L30" s="808" t="s">
        <v>499</v>
      </c>
      <c r="M30" s="790">
        <v>37120</v>
      </c>
      <c r="N30" s="809" t="s">
        <v>500</v>
      </c>
      <c r="O30" s="810">
        <v>2108923</v>
      </c>
      <c r="P30" s="811"/>
      <c r="Q30" s="528">
        <f>48278.56*19.49</f>
        <v>940949.13439999986</v>
      </c>
      <c r="R30" s="812" t="s">
        <v>439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480</v>
      </c>
      <c r="K31" s="789">
        <v>9851</v>
      </c>
      <c r="L31" s="808" t="s">
        <v>499</v>
      </c>
      <c r="M31" s="790">
        <v>37120</v>
      </c>
      <c r="N31" s="809" t="s">
        <v>500</v>
      </c>
      <c r="O31" s="810">
        <v>1202505</v>
      </c>
      <c r="P31" s="811"/>
      <c r="Q31" s="528">
        <f>48690.97*19.37</f>
        <v>943144.08890000009</v>
      </c>
      <c r="R31" s="812" t="s">
        <v>493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82" t="str">
        <f>PIERNA!KG5</f>
        <v>PED. 90393224</v>
      </c>
      <c r="E32" s="1083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84" t="s">
        <v>481</v>
      </c>
      <c r="K32" s="789">
        <v>11151</v>
      </c>
      <c r="L32" s="808" t="s">
        <v>501</v>
      </c>
      <c r="M32" s="790">
        <v>37120</v>
      </c>
      <c r="N32" s="809" t="s">
        <v>501</v>
      </c>
      <c r="O32" s="810">
        <v>2111044</v>
      </c>
      <c r="P32" s="811"/>
      <c r="Q32" s="528">
        <f>43549.97*19.45</f>
        <v>847046.91649999993</v>
      </c>
      <c r="R32" s="812" t="s">
        <v>487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82" t="str">
        <f>PIERNA!KQ5</f>
        <v>PED. 90393221</v>
      </c>
      <c r="E33" s="1083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84" t="s">
        <v>482</v>
      </c>
      <c r="K33" s="720">
        <v>12151</v>
      </c>
      <c r="L33" s="808" t="s">
        <v>501</v>
      </c>
      <c r="M33" s="790">
        <v>37120</v>
      </c>
      <c r="N33" s="809" t="s">
        <v>501</v>
      </c>
      <c r="O33" s="810">
        <v>2111045</v>
      </c>
      <c r="P33" s="829"/>
      <c r="Q33" s="528">
        <f>43741.62*19.45</f>
        <v>850774.50899999996</v>
      </c>
      <c r="R33" s="812" t="s">
        <v>487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7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408</v>
      </c>
      <c r="C99" s="148" t="s">
        <v>409</v>
      </c>
      <c r="D99" s="1025" t="s">
        <v>410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0"/>
      <c r="O99" s="1026" t="s">
        <v>411</v>
      </c>
      <c r="P99" s="1022"/>
      <c r="Q99" s="1023">
        <v>9776</v>
      </c>
      <c r="R99" s="1024" t="s">
        <v>412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1" t="s">
        <v>218</v>
      </c>
      <c r="C100" s="1021" t="s">
        <v>219</v>
      </c>
      <c r="D100" s="786"/>
      <c r="E100" s="853">
        <v>44866</v>
      </c>
      <c r="F100" s="977">
        <v>1985.6</v>
      </c>
      <c r="G100" s="699"/>
      <c r="H100" s="981">
        <v>1993.8</v>
      </c>
      <c r="I100" s="469">
        <f t="shared" si="18"/>
        <v>8.2000000000000455</v>
      </c>
      <c r="J100" s="443"/>
      <c r="K100" s="382"/>
      <c r="L100" s="608"/>
      <c r="M100" s="382"/>
      <c r="N100" s="1040"/>
      <c r="O100" s="975" t="s">
        <v>364</v>
      </c>
      <c r="P100" s="968"/>
      <c r="Q100" s="974">
        <f>150000+41404.8</f>
        <v>191404.79999999999</v>
      </c>
      <c r="R100" s="1020" t="s">
        <v>407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0" t="s">
        <v>366</v>
      </c>
      <c r="C101" s="982" t="s">
        <v>367</v>
      </c>
      <c r="D101" s="970"/>
      <c r="E101" s="976">
        <v>44866</v>
      </c>
      <c r="F101" s="978">
        <v>18544</v>
      </c>
      <c r="G101" s="970">
        <v>650</v>
      </c>
      <c r="H101" s="978">
        <v>18544</v>
      </c>
      <c r="I101" s="469">
        <f t="shared" si="18"/>
        <v>0</v>
      </c>
      <c r="J101" s="1011" t="s">
        <v>368</v>
      </c>
      <c r="K101" s="1013">
        <v>12161</v>
      </c>
      <c r="L101" s="1014" t="s">
        <v>393</v>
      </c>
      <c r="M101" s="1051">
        <v>33640</v>
      </c>
      <c r="N101" s="1037" t="s">
        <v>440</v>
      </c>
      <c r="O101" s="1089">
        <v>2100355</v>
      </c>
      <c r="P101" s="1085">
        <v>5336</v>
      </c>
      <c r="Q101" s="1003">
        <f>42926.31*20.01</f>
        <v>858955.46310000005</v>
      </c>
      <c r="R101" s="1004" t="s">
        <v>389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0" t="s">
        <v>212</v>
      </c>
      <c r="C102" s="970" t="s">
        <v>214</v>
      </c>
      <c r="D102" s="970"/>
      <c r="E102" s="976">
        <v>44866</v>
      </c>
      <c r="F102" s="978">
        <v>5012.16</v>
      </c>
      <c r="G102" s="970">
        <v>184</v>
      </c>
      <c r="H102" s="978">
        <v>5012.16</v>
      </c>
      <c r="I102" s="469">
        <f t="shared" si="18"/>
        <v>0</v>
      </c>
      <c r="J102" s="509"/>
      <c r="K102" s="382"/>
      <c r="L102" s="666"/>
      <c r="M102" s="382"/>
      <c r="N102" s="1037"/>
      <c r="O102" s="1036" t="s">
        <v>369</v>
      </c>
      <c r="P102" s="792"/>
      <c r="Q102" s="530">
        <v>451094.4</v>
      </c>
      <c r="R102" s="969" t="s">
        <v>437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0" t="s">
        <v>366</v>
      </c>
      <c r="C103" s="983" t="s">
        <v>88</v>
      </c>
      <c r="D103" s="970"/>
      <c r="E103" s="976">
        <v>44867</v>
      </c>
      <c r="F103" s="978">
        <v>18564</v>
      </c>
      <c r="G103" s="970">
        <v>922</v>
      </c>
      <c r="H103" s="978">
        <v>18564</v>
      </c>
      <c r="I103" s="469">
        <f t="shared" si="18"/>
        <v>0</v>
      </c>
      <c r="J103" s="1011" t="s">
        <v>370</v>
      </c>
      <c r="K103" s="1012">
        <v>9851</v>
      </c>
      <c r="L103" s="1015" t="s">
        <v>393</v>
      </c>
      <c r="M103" s="1051">
        <v>27840</v>
      </c>
      <c r="N103" s="1037" t="s">
        <v>444</v>
      </c>
      <c r="O103" s="1089">
        <v>2100356</v>
      </c>
      <c r="P103" s="1088">
        <v>6902</v>
      </c>
      <c r="Q103" s="1003">
        <f>56477.47*19.88</f>
        <v>1122772.1036</v>
      </c>
      <c r="R103" s="1005" t="s">
        <v>389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0" t="s">
        <v>372</v>
      </c>
      <c r="C104" s="970" t="s">
        <v>82</v>
      </c>
      <c r="D104" s="970"/>
      <c r="E104" s="976">
        <v>44868</v>
      </c>
      <c r="F104" s="978">
        <v>511.02</v>
      </c>
      <c r="G104" s="970">
        <v>27</v>
      </c>
      <c r="H104" s="978">
        <v>511.02</v>
      </c>
      <c r="I104" s="469">
        <f t="shared" si="18"/>
        <v>0</v>
      </c>
      <c r="J104" s="509"/>
      <c r="K104" s="382"/>
      <c r="L104" s="666"/>
      <c r="M104" s="382"/>
      <c r="N104" s="1041"/>
      <c r="O104" s="793" t="s">
        <v>373</v>
      </c>
      <c r="P104" s="792"/>
      <c r="Q104" s="530">
        <v>21973.86</v>
      </c>
      <c r="R104" s="803" t="s">
        <v>415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5" t="s">
        <v>408</v>
      </c>
      <c r="C105" s="970" t="s">
        <v>409</v>
      </c>
      <c r="D105" s="1032" t="s">
        <v>426</v>
      </c>
      <c r="E105" s="976">
        <v>44868</v>
      </c>
      <c r="F105" s="978">
        <v>37877</v>
      </c>
      <c r="G105" s="970">
        <v>1</v>
      </c>
      <c r="H105" s="978">
        <v>37877</v>
      </c>
      <c r="I105" s="469">
        <f t="shared" si="18"/>
        <v>0</v>
      </c>
      <c r="J105" s="509"/>
      <c r="K105" s="382"/>
      <c r="L105" s="666"/>
      <c r="M105" s="382"/>
      <c r="N105" s="1041"/>
      <c r="O105" s="1072" t="s">
        <v>425</v>
      </c>
      <c r="P105" s="792"/>
      <c r="Q105" s="530">
        <v>37877</v>
      </c>
      <c r="R105" s="803" t="s">
        <v>418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10" t="s">
        <v>98</v>
      </c>
      <c r="C106" s="373" t="s">
        <v>214</v>
      </c>
      <c r="D106" s="373"/>
      <c r="E106" s="976">
        <v>44870</v>
      </c>
      <c r="F106" s="978">
        <v>5008.4799999999996</v>
      </c>
      <c r="G106" s="970">
        <v>184</v>
      </c>
      <c r="H106" s="978">
        <v>5008.4799999999996</v>
      </c>
      <c r="I106" s="469">
        <f t="shared" si="18"/>
        <v>0</v>
      </c>
      <c r="J106" s="443"/>
      <c r="K106" s="382"/>
      <c r="L106" s="666"/>
      <c r="M106" s="382"/>
      <c r="N106" s="1037"/>
      <c r="O106" s="1098" t="s">
        <v>488</v>
      </c>
      <c r="P106" s="1121" t="s">
        <v>485</v>
      </c>
      <c r="Q106" s="530">
        <v>460780.16</v>
      </c>
      <c r="R106" s="1119" t="s">
        <v>489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11"/>
      <c r="C107" s="373" t="s">
        <v>216</v>
      </c>
      <c r="D107" s="373"/>
      <c r="E107" s="976">
        <v>44870</v>
      </c>
      <c r="F107" s="978">
        <v>5085.3100000000004</v>
      </c>
      <c r="G107" s="970">
        <v>168</v>
      </c>
      <c r="H107" s="978">
        <v>5085.3100000000004</v>
      </c>
      <c r="I107" s="469">
        <f t="shared" si="18"/>
        <v>0</v>
      </c>
      <c r="J107" s="443"/>
      <c r="K107" s="382"/>
      <c r="L107" s="666"/>
      <c r="M107" s="382"/>
      <c r="N107" s="1037"/>
      <c r="O107" s="1100"/>
      <c r="P107" s="1122"/>
      <c r="Q107" s="530">
        <v>653462.34</v>
      </c>
      <c r="R107" s="1120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5" t="s">
        <v>212</v>
      </c>
      <c r="C108" s="985" t="s">
        <v>377</v>
      </c>
      <c r="D108" s="985"/>
      <c r="E108" s="989">
        <v>44872</v>
      </c>
      <c r="F108" s="996">
        <v>506.1</v>
      </c>
      <c r="G108" s="985">
        <v>29</v>
      </c>
      <c r="H108" s="996">
        <v>506.1</v>
      </c>
      <c r="I108" s="997">
        <f t="shared" si="18"/>
        <v>0</v>
      </c>
      <c r="J108" s="443"/>
      <c r="K108" s="382"/>
      <c r="L108" s="666"/>
      <c r="M108" s="382"/>
      <c r="N108" s="1037"/>
      <c r="O108" s="1073" t="s">
        <v>378</v>
      </c>
      <c r="P108" s="790"/>
      <c r="Q108" s="530">
        <v>72372.3</v>
      </c>
      <c r="R108" s="804" t="s">
        <v>427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0" t="s">
        <v>387</v>
      </c>
      <c r="C109" s="970" t="s">
        <v>43</v>
      </c>
      <c r="D109" s="970"/>
      <c r="E109" s="976">
        <v>44872</v>
      </c>
      <c r="F109" s="978">
        <v>2002.14</v>
      </c>
      <c r="G109" s="970">
        <v>441</v>
      </c>
      <c r="H109" s="978">
        <v>2002.14</v>
      </c>
      <c r="I109" s="409">
        <f t="shared" si="18"/>
        <v>0</v>
      </c>
      <c r="J109" s="443"/>
      <c r="K109" s="382"/>
      <c r="L109" s="666"/>
      <c r="M109" s="382"/>
      <c r="N109" s="1037"/>
      <c r="O109" s="995" t="s">
        <v>388</v>
      </c>
      <c r="P109" s="789"/>
      <c r="Q109" s="530">
        <v>90096.3</v>
      </c>
      <c r="R109" s="1035" t="s">
        <v>414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12" t="s">
        <v>372</v>
      </c>
      <c r="C110" s="998" t="s">
        <v>63</v>
      </c>
      <c r="D110" s="999"/>
      <c r="E110" s="1114">
        <v>44873</v>
      </c>
      <c r="F110" s="1000">
        <v>507.83</v>
      </c>
      <c r="G110" s="986">
        <v>43</v>
      </c>
      <c r="H110" s="1001">
        <v>507.83</v>
      </c>
      <c r="I110" s="1002">
        <f>H110-F110</f>
        <v>0</v>
      </c>
      <c r="J110" s="509"/>
      <c r="K110" s="382"/>
      <c r="L110" s="666"/>
      <c r="M110" s="382"/>
      <c r="N110" s="1037"/>
      <c r="O110" s="1116" t="s">
        <v>379</v>
      </c>
      <c r="P110" s="789"/>
      <c r="Q110" s="1034">
        <v>48243.85</v>
      </c>
      <c r="R110" s="1107" t="s">
        <v>429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12"/>
      <c r="C111" s="984" t="s">
        <v>217</v>
      </c>
      <c r="D111" s="987"/>
      <c r="E111" s="1114"/>
      <c r="F111" s="988">
        <v>1003.37</v>
      </c>
      <c r="G111" s="970">
        <v>83</v>
      </c>
      <c r="H111" s="978">
        <v>1003.37</v>
      </c>
      <c r="I111" s="469">
        <f t="shared" si="18"/>
        <v>0</v>
      </c>
      <c r="J111" s="443"/>
      <c r="K111" s="382"/>
      <c r="L111" s="666"/>
      <c r="M111" s="382"/>
      <c r="N111" s="1037"/>
      <c r="O111" s="1117"/>
      <c r="P111" s="991"/>
      <c r="Q111" s="1034">
        <v>99333.63</v>
      </c>
      <c r="R111" s="1108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12"/>
      <c r="C112" s="984" t="s">
        <v>215</v>
      </c>
      <c r="D112" s="987"/>
      <c r="E112" s="1114"/>
      <c r="F112" s="988">
        <v>201.59</v>
      </c>
      <c r="G112" s="970">
        <v>17</v>
      </c>
      <c r="H112" s="978">
        <v>201.59</v>
      </c>
      <c r="I112" s="469">
        <f t="shared" si="18"/>
        <v>0</v>
      </c>
      <c r="J112" s="443"/>
      <c r="K112" s="382"/>
      <c r="L112" s="667"/>
      <c r="M112" s="382"/>
      <c r="N112" s="1041"/>
      <c r="O112" s="1117"/>
      <c r="P112" s="991"/>
      <c r="Q112" s="1034">
        <v>17135.150000000001</v>
      </c>
      <c r="R112" s="1108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13"/>
      <c r="C113" s="984" t="s">
        <v>82</v>
      </c>
      <c r="D113" s="987"/>
      <c r="E113" s="1115"/>
      <c r="F113" s="988">
        <v>513.49</v>
      </c>
      <c r="G113" s="970">
        <v>28</v>
      </c>
      <c r="H113" s="978">
        <v>513.49</v>
      </c>
      <c r="I113" s="469">
        <f t="shared" si="18"/>
        <v>0</v>
      </c>
      <c r="J113" s="443"/>
      <c r="K113" s="382"/>
      <c r="L113" s="667"/>
      <c r="M113" s="382"/>
      <c r="N113" s="1041"/>
      <c r="O113" s="1118"/>
      <c r="P113" s="991"/>
      <c r="Q113" s="1034">
        <v>20539.599999999999</v>
      </c>
      <c r="R113" s="1109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8" t="s">
        <v>408</v>
      </c>
      <c r="C114" s="984" t="s">
        <v>416</v>
      </c>
      <c r="D114" s="1031" t="s">
        <v>421</v>
      </c>
      <c r="E114" s="1029">
        <v>44872</v>
      </c>
      <c r="F114" s="988">
        <v>17536.439999999999</v>
      </c>
      <c r="G114" s="970">
        <v>1</v>
      </c>
      <c r="H114" s="978">
        <v>17536.439999999999</v>
      </c>
      <c r="I114" s="469">
        <f t="shared" si="18"/>
        <v>0</v>
      </c>
      <c r="J114" s="443"/>
      <c r="K114" s="382"/>
      <c r="L114" s="667"/>
      <c r="M114" s="382"/>
      <c r="N114" s="1041"/>
      <c r="O114" s="1030" t="s">
        <v>422</v>
      </c>
      <c r="P114" s="991"/>
      <c r="Q114" s="530">
        <v>17536</v>
      </c>
      <c r="R114" s="1033" t="s">
        <v>418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6" t="s">
        <v>381</v>
      </c>
      <c r="C115" s="970" t="s">
        <v>377</v>
      </c>
      <c r="D115" s="970"/>
      <c r="E115" s="990">
        <v>44874</v>
      </c>
      <c r="F115" s="978">
        <v>2545.4699999999998</v>
      </c>
      <c r="G115" s="970">
        <v>128</v>
      </c>
      <c r="H115" s="978">
        <v>2545.4699999999998</v>
      </c>
      <c r="I115" s="469">
        <f t="shared" si="18"/>
        <v>0</v>
      </c>
      <c r="J115" s="443"/>
      <c r="K115" s="382"/>
      <c r="L115" s="666"/>
      <c r="M115" s="382"/>
      <c r="N115" s="1037"/>
      <c r="O115" s="1069" t="s">
        <v>486</v>
      </c>
      <c r="P115" s="1070" t="s">
        <v>485</v>
      </c>
      <c r="Q115" s="530">
        <f>369465.12-2917.44</f>
        <v>366547.68</v>
      </c>
      <c r="R115" s="791" t="s">
        <v>487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6" t="s">
        <v>408</v>
      </c>
      <c r="C116" s="970" t="s">
        <v>419</v>
      </c>
      <c r="D116" s="1032" t="s">
        <v>423</v>
      </c>
      <c r="E116" s="990">
        <v>44875</v>
      </c>
      <c r="F116" s="978">
        <v>204.8</v>
      </c>
      <c r="G116" s="970">
        <v>10</v>
      </c>
      <c r="H116" s="978">
        <v>204.8</v>
      </c>
      <c r="I116" s="733">
        <f t="shared" si="18"/>
        <v>0</v>
      </c>
      <c r="J116" s="443"/>
      <c r="K116" s="382"/>
      <c r="L116" s="666"/>
      <c r="M116" s="382"/>
      <c r="N116" s="1037"/>
      <c r="O116" s="975" t="s">
        <v>420</v>
      </c>
      <c r="P116" s="966"/>
      <c r="Q116" s="530">
        <v>24576</v>
      </c>
      <c r="R116" s="791" t="s">
        <v>418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6" t="s">
        <v>408</v>
      </c>
      <c r="C117" s="449" t="s">
        <v>416</v>
      </c>
      <c r="D117" s="1032" t="s">
        <v>424</v>
      </c>
      <c r="E117" s="990">
        <v>44876</v>
      </c>
      <c r="F117" s="978">
        <v>33529</v>
      </c>
      <c r="G117" s="970">
        <v>1</v>
      </c>
      <c r="H117" s="978">
        <v>33529</v>
      </c>
      <c r="I117" s="733">
        <f t="shared" si="18"/>
        <v>0</v>
      </c>
      <c r="J117" s="443"/>
      <c r="K117" s="382"/>
      <c r="L117" s="666"/>
      <c r="M117" s="382"/>
      <c r="N117" s="1037"/>
      <c r="O117" s="975" t="s">
        <v>417</v>
      </c>
      <c r="P117" s="966"/>
      <c r="Q117" s="530">
        <v>33529</v>
      </c>
      <c r="R117" s="791" t="s">
        <v>418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70" t="s">
        <v>216</v>
      </c>
      <c r="D118" s="970"/>
      <c r="E118" s="976">
        <v>44881</v>
      </c>
      <c r="F118" s="978">
        <v>1036.8900000000001</v>
      </c>
      <c r="G118" s="970">
        <v>35</v>
      </c>
      <c r="H118" s="978">
        <v>1036.8900000000001</v>
      </c>
      <c r="I118" s="105">
        <f t="shared" si="18"/>
        <v>0</v>
      </c>
      <c r="J118" s="443"/>
      <c r="K118" s="382"/>
      <c r="L118" s="666"/>
      <c r="M118" s="382"/>
      <c r="N118" s="1037"/>
      <c r="O118" s="796" t="s">
        <v>483</v>
      </c>
      <c r="P118" s="1068" t="s">
        <v>485</v>
      </c>
      <c r="Q118" s="527">
        <v>131685.03</v>
      </c>
      <c r="R118" s="791" t="s">
        <v>484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70" t="s">
        <v>372</v>
      </c>
      <c r="C119" s="970" t="s">
        <v>215</v>
      </c>
      <c r="D119" s="970"/>
      <c r="E119" s="976">
        <v>44882</v>
      </c>
      <c r="F119" s="978">
        <v>210.37</v>
      </c>
      <c r="G119" s="970">
        <v>18</v>
      </c>
      <c r="H119" s="978">
        <v>210.37</v>
      </c>
      <c r="I119" s="105">
        <f t="shared" si="18"/>
        <v>0</v>
      </c>
      <c r="J119" s="443"/>
      <c r="K119" s="382"/>
      <c r="L119" s="666"/>
      <c r="M119" s="382"/>
      <c r="N119" s="1037"/>
      <c r="O119" s="796" t="s">
        <v>405</v>
      </c>
      <c r="P119" s="795"/>
      <c r="Q119" s="527">
        <v>17881.45</v>
      </c>
      <c r="R119" s="791" t="s">
        <v>492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70" t="s">
        <v>387</v>
      </c>
      <c r="C120" s="970" t="s">
        <v>43</v>
      </c>
      <c r="D120" s="970"/>
      <c r="E120" s="976">
        <v>44884</v>
      </c>
      <c r="F120" s="978">
        <v>2002.14</v>
      </c>
      <c r="G120" s="970">
        <v>441</v>
      </c>
      <c r="H120" s="978">
        <v>2002.14</v>
      </c>
      <c r="I120" s="105">
        <f t="shared" si="18"/>
        <v>0</v>
      </c>
      <c r="J120" s="443"/>
      <c r="K120" s="382"/>
      <c r="L120" s="666"/>
      <c r="M120" s="382"/>
      <c r="N120" s="1037"/>
      <c r="O120" s="805" t="s">
        <v>496</v>
      </c>
      <c r="P120" s="795"/>
      <c r="Q120" s="527">
        <v>90096.3</v>
      </c>
      <c r="R120" s="791" t="s">
        <v>487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090" t="s">
        <v>469</v>
      </c>
      <c r="C121" s="970" t="s">
        <v>216</v>
      </c>
      <c r="D121" s="970"/>
      <c r="E121" s="976">
        <v>44886</v>
      </c>
      <c r="F121" s="978">
        <v>17078.599999999999</v>
      </c>
      <c r="G121" s="970">
        <v>551</v>
      </c>
      <c r="H121" s="978">
        <v>17078.599999999999</v>
      </c>
      <c r="I121" s="105">
        <f t="shared" si="18"/>
        <v>0</v>
      </c>
      <c r="J121" s="443"/>
      <c r="K121" s="382"/>
      <c r="L121" s="666"/>
      <c r="M121" s="382"/>
      <c r="N121" s="1037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091"/>
      <c r="C122" s="970" t="s">
        <v>470</v>
      </c>
      <c r="D122" s="970"/>
      <c r="E122" s="989">
        <v>44886</v>
      </c>
      <c r="F122" s="978">
        <v>1020.9</v>
      </c>
      <c r="G122" s="970">
        <v>40</v>
      </c>
      <c r="H122" s="978">
        <v>1020.9</v>
      </c>
      <c r="I122" s="105">
        <f t="shared" si="18"/>
        <v>0</v>
      </c>
      <c r="J122" s="443"/>
      <c r="K122" s="382"/>
      <c r="L122" s="666"/>
      <c r="M122" s="382"/>
      <c r="N122" s="1037"/>
      <c r="O122" s="1062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092" t="s">
        <v>473</v>
      </c>
      <c r="C123" s="984" t="s">
        <v>474</v>
      </c>
      <c r="D123" s="987"/>
      <c r="E123" s="1095">
        <v>44887</v>
      </c>
      <c r="F123" s="988">
        <v>2081.2600000000002</v>
      </c>
      <c r="G123" s="970">
        <v>80</v>
      </c>
      <c r="H123" s="978">
        <v>2081.2600000000002</v>
      </c>
      <c r="I123" s="105">
        <f t="shared" si="18"/>
        <v>0</v>
      </c>
      <c r="J123" s="443"/>
      <c r="K123" s="382"/>
      <c r="L123" s="666"/>
      <c r="M123" s="382"/>
      <c r="N123" s="1037"/>
      <c r="O123" s="1098"/>
      <c r="P123" s="1060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093"/>
      <c r="C124" s="1064" t="s">
        <v>475</v>
      </c>
      <c r="D124" s="1066"/>
      <c r="E124" s="1096"/>
      <c r="F124" s="1067">
        <v>2997.33</v>
      </c>
      <c r="G124" s="699">
        <v>113</v>
      </c>
      <c r="H124" s="981">
        <v>2997.33</v>
      </c>
      <c r="I124" s="105">
        <f t="shared" si="18"/>
        <v>0</v>
      </c>
      <c r="J124" s="443"/>
      <c r="K124" s="382"/>
      <c r="L124" s="666"/>
      <c r="M124" s="382"/>
      <c r="N124" s="1037"/>
      <c r="O124" s="1099"/>
      <c r="P124" s="1061"/>
      <c r="Q124" s="972"/>
      <c r="R124" s="973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094"/>
      <c r="C125" s="1064" t="s">
        <v>78</v>
      </c>
      <c r="D125" s="1066"/>
      <c r="E125" s="1097"/>
      <c r="F125" s="1067">
        <v>1008.76</v>
      </c>
      <c r="G125" s="699">
        <v>36</v>
      </c>
      <c r="H125" s="981">
        <v>1008.76</v>
      </c>
      <c r="I125" s="105">
        <f t="shared" si="18"/>
        <v>0</v>
      </c>
      <c r="J125" s="443"/>
      <c r="K125" s="382"/>
      <c r="L125" s="666"/>
      <c r="M125" s="382"/>
      <c r="N125" s="1037"/>
      <c r="O125" s="1100"/>
      <c r="P125" s="1060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5" t="s">
        <v>65</v>
      </c>
      <c r="C126" s="837" t="s">
        <v>217</v>
      </c>
      <c r="D126" s="698"/>
      <c r="E126" s="853">
        <v>44888</v>
      </c>
      <c r="F126" s="977">
        <v>507.33</v>
      </c>
      <c r="G126" s="699">
        <v>43</v>
      </c>
      <c r="H126" s="977">
        <v>507.33</v>
      </c>
      <c r="I126" s="105">
        <f t="shared" si="18"/>
        <v>0</v>
      </c>
      <c r="J126" s="443"/>
      <c r="K126" s="382"/>
      <c r="L126" s="666"/>
      <c r="M126" s="382"/>
      <c r="N126" s="1037"/>
      <c r="O126" s="1063" t="s">
        <v>478</v>
      </c>
      <c r="P126" s="795"/>
      <c r="Q126" s="527">
        <v>50225.67</v>
      </c>
      <c r="R126" s="791" t="s">
        <v>494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81" t="s">
        <v>473</v>
      </c>
      <c r="C127" s="837" t="s">
        <v>71</v>
      </c>
      <c r="D127" s="716"/>
      <c r="E127" s="697">
        <v>44893</v>
      </c>
      <c r="F127" s="977">
        <v>2810.63</v>
      </c>
      <c r="G127" s="699">
        <v>94</v>
      </c>
      <c r="H127" s="977">
        <v>2810.63</v>
      </c>
      <c r="I127" s="105">
        <f t="shared" si="18"/>
        <v>0</v>
      </c>
      <c r="J127" s="443"/>
      <c r="K127" s="382"/>
      <c r="L127" s="666"/>
      <c r="M127" s="382"/>
      <c r="N127" s="1037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215</v>
      </c>
      <c r="D128" s="698"/>
      <c r="E128" s="697">
        <v>44894</v>
      </c>
      <c r="F128" s="977">
        <v>248.57</v>
      </c>
      <c r="G128" s="699">
        <v>21</v>
      </c>
      <c r="H128" s="977">
        <v>248.57</v>
      </c>
      <c r="I128" s="105">
        <f t="shared" si="18"/>
        <v>0</v>
      </c>
      <c r="J128" s="443"/>
      <c r="K128" s="382"/>
      <c r="L128" s="666"/>
      <c r="M128" s="382"/>
      <c r="N128" s="1037"/>
      <c r="O128" s="793" t="s">
        <v>490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7"/>
      <c r="G129" s="699"/>
      <c r="H129" s="977"/>
      <c r="I129" s="105">
        <f t="shared" si="18"/>
        <v>0</v>
      </c>
      <c r="J129" s="443"/>
      <c r="K129" s="382"/>
      <c r="L129" s="666"/>
      <c r="M129" s="382"/>
      <c r="N129" s="1037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7"/>
      <c r="G130" s="699"/>
      <c r="H130" s="977"/>
      <c r="I130" s="105">
        <f t="shared" ref="I130:I133" si="38">H130-F130</f>
        <v>0</v>
      </c>
      <c r="J130" s="443"/>
      <c r="K130" s="382"/>
      <c r="L130" s="666"/>
      <c r="M130" s="382"/>
      <c r="N130" s="1037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9"/>
      <c r="G131" s="602"/>
      <c r="H131" s="980"/>
      <c r="I131" s="469">
        <f t="shared" si="38"/>
        <v>0</v>
      </c>
      <c r="J131" s="507"/>
      <c r="K131" s="382"/>
      <c r="L131" s="666"/>
      <c r="M131" s="382"/>
      <c r="N131" s="1041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0"/>
      <c r="G132" s="583"/>
      <c r="H132" s="980"/>
      <c r="I132" s="340">
        <f t="shared" si="38"/>
        <v>0</v>
      </c>
      <c r="J132" s="444"/>
      <c r="K132" s="382"/>
      <c r="L132" s="666"/>
      <c r="M132" s="382"/>
      <c r="N132" s="1037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0"/>
      <c r="G133" s="583"/>
      <c r="H133" s="980"/>
      <c r="I133" s="340">
        <f t="shared" si="38"/>
        <v>0</v>
      </c>
      <c r="J133" s="444"/>
      <c r="K133" s="382"/>
      <c r="L133" s="666"/>
      <c r="M133" s="382"/>
      <c r="N133" s="1037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0"/>
      <c r="G134" s="583"/>
      <c r="H134" s="980"/>
      <c r="I134" s="105">
        <f t="shared" ref="I134:I186" si="41">H134-F134</f>
        <v>0</v>
      </c>
      <c r="J134" s="443"/>
      <c r="K134" s="382"/>
      <c r="L134" s="666"/>
      <c r="M134" s="382"/>
      <c r="N134" s="1037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0"/>
      <c r="G135" s="583"/>
      <c r="H135" s="980"/>
      <c r="I135" s="105">
        <f t="shared" si="41"/>
        <v>0</v>
      </c>
      <c r="J135" s="443"/>
      <c r="K135" s="382"/>
      <c r="L135" s="666"/>
      <c r="M135" s="382"/>
      <c r="N135" s="1037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0"/>
      <c r="G136" s="583"/>
      <c r="H136" s="980"/>
      <c r="I136" s="105">
        <f t="shared" si="41"/>
        <v>0</v>
      </c>
      <c r="J136" s="443"/>
      <c r="K136" s="382"/>
      <c r="L136" s="666"/>
      <c r="M136" s="382"/>
      <c r="N136" s="1037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0"/>
      <c r="G137" s="583"/>
      <c r="H137" s="980"/>
      <c r="I137" s="105">
        <f t="shared" si="41"/>
        <v>0</v>
      </c>
      <c r="J137" s="443"/>
      <c r="K137" s="382"/>
      <c r="L137" s="666"/>
      <c r="M137" s="382"/>
      <c r="N137" s="1037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0"/>
      <c r="G138" s="583"/>
      <c r="H138" s="980"/>
      <c r="I138" s="105">
        <f t="shared" si="41"/>
        <v>0</v>
      </c>
      <c r="J138" s="443"/>
      <c r="K138" s="382"/>
      <c r="L138" s="666"/>
      <c r="M138" s="382"/>
      <c r="N138" s="1037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0"/>
      <c r="G139" s="583"/>
      <c r="H139" s="980"/>
      <c r="I139" s="105">
        <f t="shared" si="41"/>
        <v>0</v>
      </c>
      <c r="J139" s="443"/>
      <c r="K139" s="382"/>
      <c r="L139" s="666"/>
      <c r="M139" s="382"/>
      <c r="N139" s="1037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0"/>
      <c r="G140" s="583"/>
      <c r="H140" s="980"/>
      <c r="I140" s="105">
        <f t="shared" si="41"/>
        <v>0</v>
      </c>
      <c r="J140" s="443"/>
      <c r="K140" s="382"/>
      <c r="L140" s="666"/>
      <c r="M140" s="382"/>
      <c r="N140" s="1037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0"/>
      <c r="G141" s="583"/>
      <c r="H141" s="980"/>
      <c r="I141" s="105">
        <f t="shared" si="41"/>
        <v>0</v>
      </c>
      <c r="J141" s="443"/>
      <c r="K141" s="382"/>
      <c r="L141" s="666"/>
      <c r="M141" s="382"/>
      <c r="N141" s="1037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0"/>
      <c r="G142" s="583"/>
      <c r="H142" s="980"/>
      <c r="I142" s="105">
        <f t="shared" si="41"/>
        <v>0</v>
      </c>
      <c r="J142" s="445"/>
      <c r="K142" s="382"/>
      <c r="L142" s="666"/>
      <c r="M142" s="382"/>
      <c r="N142" s="1042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0"/>
      <c r="G143" s="583"/>
      <c r="H143" s="980"/>
      <c r="I143" s="105">
        <f t="shared" si="41"/>
        <v>0</v>
      </c>
      <c r="J143" s="584"/>
      <c r="K143" s="382"/>
      <c r="L143" s="666"/>
      <c r="M143" s="382"/>
      <c r="N143" s="1042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0"/>
      <c r="G144" s="583"/>
      <c r="H144" s="980"/>
      <c r="I144" s="105">
        <f t="shared" si="41"/>
        <v>0</v>
      </c>
      <c r="J144" s="584"/>
      <c r="K144" s="382"/>
      <c r="L144" s="666"/>
      <c r="M144" s="382"/>
      <c r="N144" s="1042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0"/>
      <c r="G145" s="583"/>
      <c r="H145" s="980"/>
      <c r="I145" s="105">
        <f t="shared" si="41"/>
        <v>0</v>
      </c>
      <c r="J145" s="584"/>
      <c r="K145" s="382"/>
      <c r="L145" s="666"/>
      <c r="M145" s="382"/>
      <c r="N145" s="1042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0"/>
      <c r="G146" s="583"/>
      <c r="H146" s="980"/>
      <c r="I146" s="105">
        <f t="shared" si="41"/>
        <v>0</v>
      </c>
      <c r="J146" s="584"/>
      <c r="K146" s="382"/>
      <c r="L146" s="666"/>
      <c r="M146" s="382"/>
      <c r="N146" s="1042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0"/>
      <c r="G147" s="583"/>
      <c r="H147" s="980"/>
      <c r="I147" s="105">
        <f t="shared" ref="I147" si="42">H147-F147</f>
        <v>0</v>
      </c>
      <c r="J147" s="443"/>
      <c r="K147" s="382"/>
      <c r="L147" s="666"/>
      <c r="M147" s="382"/>
      <c r="N147" s="1037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0"/>
      <c r="G148" s="583"/>
      <c r="H148" s="980"/>
      <c r="I148" s="409">
        <f t="shared" si="41"/>
        <v>0</v>
      </c>
      <c r="J148" s="445"/>
      <c r="K148" s="382"/>
      <c r="L148" s="666"/>
      <c r="M148" s="382"/>
      <c r="N148" s="1042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0"/>
      <c r="G149" s="583"/>
      <c r="H149" s="980"/>
      <c r="I149" s="105">
        <f t="shared" si="41"/>
        <v>0</v>
      </c>
      <c r="J149" s="445"/>
      <c r="K149" s="382"/>
      <c r="L149" s="666"/>
      <c r="M149" s="382"/>
      <c r="N149" s="1042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0"/>
      <c r="I150" s="105">
        <f t="shared" si="41"/>
        <v>0</v>
      </c>
      <c r="J150" s="445"/>
      <c r="K150" s="382"/>
      <c r="L150" s="666"/>
      <c r="M150" s="382"/>
      <c r="N150" s="1042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0"/>
      <c r="I151" s="105">
        <f t="shared" si="41"/>
        <v>0</v>
      </c>
      <c r="J151" s="445"/>
      <c r="K151" s="382"/>
      <c r="L151" s="666"/>
      <c r="M151" s="382"/>
      <c r="N151" s="1042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2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2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2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2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2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2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3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4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5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1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1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1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6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6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6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6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6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6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6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7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7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7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7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7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7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7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7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7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7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7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7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7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7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7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8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9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0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R110:R113"/>
    <mergeCell ref="B106:B107"/>
    <mergeCell ref="B110:B113"/>
    <mergeCell ref="E110:E113"/>
    <mergeCell ref="O110:O113"/>
    <mergeCell ref="O106:O107"/>
    <mergeCell ref="R106:R107"/>
    <mergeCell ref="P106:P107"/>
    <mergeCell ref="B121:B122"/>
    <mergeCell ref="B123:B125"/>
    <mergeCell ref="E123:E125"/>
    <mergeCell ref="O123:O125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47"/>
      <c r="B5" s="1148" t="s">
        <v>77</v>
      </c>
      <c r="C5" s="230"/>
      <c r="D5" s="134"/>
      <c r="E5" s="78"/>
      <c r="F5" s="62"/>
      <c r="G5" s="5"/>
    </row>
    <row r="6" spans="1:9" x14ac:dyDescent="0.25">
      <c r="A6" s="1147"/>
      <c r="B6" s="1148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47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38" t="s">
        <v>150</v>
      </c>
      <c r="B1" s="1138"/>
      <c r="C1" s="1138"/>
      <c r="D1" s="1138"/>
      <c r="E1" s="1138"/>
      <c r="F1" s="1138"/>
      <c r="G1" s="1138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47"/>
      <c r="B5" s="1149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47"/>
      <c r="B6" s="1149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38" t="s">
        <v>213</v>
      </c>
      <c r="B1" s="1138"/>
      <c r="C1" s="1138"/>
      <c r="D1" s="1138"/>
      <c r="E1" s="1138"/>
      <c r="F1" s="1138"/>
      <c r="G1" s="1138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50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42" t="s">
        <v>52</v>
      </c>
      <c r="B5" s="1151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42"/>
      <c r="B6" s="1151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261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304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89"/>
      <c r="E14" s="890"/>
      <c r="F14" s="889">
        <f t="shared" si="0"/>
        <v>0</v>
      </c>
      <c r="G14" s="891"/>
      <c r="H14" s="892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89"/>
      <c r="E15" s="890"/>
      <c r="F15" s="889">
        <f t="shared" si="0"/>
        <v>0</v>
      </c>
      <c r="G15" s="891"/>
      <c r="H15" s="892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89"/>
      <c r="E27" s="894"/>
      <c r="F27" s="893">
        <v>0</v>
      </c>
      <c r="G27" s="895"/>
      <c r="H27" s="898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1727.08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38" t="s">
        <v>345</v>
      </c>
      <c r="B1" s="1138"/>
      <c r="C1" s="1138"/>
      <c r="D1" s="1138"/>
      <c r="E1" s="1138"/>
      <c r="F1" s="1138"/>
      <c r="G1" s="1138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42" t="s">
        <v>456</v>
      </c>
      <c r="B5" s="1152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42"/>
      <c r="B6" s="1152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8" t="s">
        <v>348</v>
      </c>
      <c r="B1" s="1138"/>
      <c r="C1" s="1138"/>
      <c r="D1" s="1138"/>
      <c r="E1" s="1138"/>
      <c r="F1" s="1138"/>
      <c r="G1" s="113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47" t="s">
        <v>81</v>
      </c>
      <c r="B5" s="1152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147"/>
      <c r="B6" s="1153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123" t="s">
        <v>21</v>
      </c>
      <c r="E38" s="1124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42"/>
      <c r="B5" s="1154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42"/>
      <c r="B6" s="1155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3" t="s">
        <v>21</v>
      </c>
      <c r="E42" s="112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42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42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6" t="s">
        <v>86</v>
      </c>
      <c r="C4" s="128"/>
      <c r="D4" s="134"/>
      <c r="E4" s="180"/>
      <c r="F4" s="137"/>
      <c r="G4" s="38"/>
    </row>
    <row r="5" spans="1:15" ht="15.75" x14ac:dyDescent="0.25">
      <c r="A5" s="1142"/>
      <c r="B5" s="1157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2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23" t="s">
        <v>21</v>
      </c>
      <c r="E31" s="112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7"/>
      <c r="B1" s="1127"/>
      <c r="C1" s="1127"/>
      <c r="D1" s="1127"/>
      <c r="E1" s="1127"/>
      <c r="F1" s="1127"/>
      <c r="G1" s="112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7" t="s">
        <v>96</v>
      </c>
      <c r="B5" s="115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7"/>
      <c r="B6" s="115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3" t="s">
        <v>21</v>
      </c>
      <c r="E32" s="112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N12" activePane="bottomRight" state="frozen"/>
      <selection activeCell="I1" sqref="I1"/>
      <selection pane="topRight" activeCell="K1" sqref="K1"/>
      <selection pane="bottomLeft" activeCell="I8" sqref="I8"/>
      <selection pane="bottomRight" activeCell="KR34" sqref="KR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33" t="s">
        <v>325</v>
      </c>
      <c r="L1" s="1133"/>
      <c r="M1" s="1133"/>
      <c r="N1" s="1133"/>
      <c r="O1" s="1133"/>
      <c r="P1" s="1133"/>
      <c r="Q1" s="1133"/>
      <c r="R1" s="269">
        <f>I1+1</f>
        <v>1</v>
      </c>
      <c r="S1" s="269"/>
      <c r="U1" s="1127" t="str">
        <f>K1</f>
        <v>ENTRADA DEL MES DE NOVIEMBRE    2022</v>
      </c>
      <c r="V1" s="1127"/>
      <c r="W1" s="1127"/>
      <c r="X1" s="1127"/>
      <c r="Y1" s="1127"/>
      <c r="Z1" s="1127"/>
      <c r="AA1" s="1127"/>
      <c r="AB1" s="269">
        <f>R1+1</f>
        <v>2</v>
      </c>
      <c r="AC1" s="395"/>
      <c r="AE1" s="1127" t="str">
        <f>U1</f>
        <v>ENTRADA DEL MES DE NOVIEMBRE    2022</v>
      </c>
      <c r="AF1" s="1127"/>
      <c r="AG1" s="1127"/>
      <c r="AH1" s="1127"/>
      <c r="AI1" s="1127"/>
      <c r="AJ1" s="1127"/>
      <c r="AK1" s="1127"/>
      <c r="AL1" s="269">
        <f>AB1+1</f>
        <v>3</v>
      </c>
      <c r="AM1" s="269"/>
      <c r="AO1" s="1127" t="str">
        <f>AE1</f>
        <v>ENTRADA DEL MES DE NOVIEMBRE    2022</v>
      </c>
      <c r="AP1" s="1127"/>
      <c r="AQ1" s="1127"/>
      <c r="AR1" s="1127"/>
      <c r="AS1" s="1127"/>
      <c r="AT1" s="1127"/>
      <c r="AU1" s="1127"/>
      <c r="AV1" s="269">
        <f>AL1+1</f>
        <v>4</v>
      </c>
      <c r="AW1" s="395"/>
      <c r="AY1" s="1127" t="str">
        <f>AO1</f>
        <v>ENTRADA DEL MES DE NOVIEMBRE    2022</v>
      </c>
      <c r="AZ1" s="1127"/>
      <c r="BA1" s="1127"/>
      <c r="BB1" s="1127"/>
      <c r="BC1" s="1127"/>
      <c r="BD1" s="1127"/>
      <c r="BE1" s="1127"/>
      <c r="BF1" s="269">
        <f>AV1+1</f>
        <v>5</v>
      </c>
      <c r="BG1" s="411"/>
      <c r="BI1" s="1127" t="str">
        <f>AY1</f>
        <v>ENTRADA DEL MES DE NOVIEMBRE    2022</v>
      </c>
      <c r="BJ1" s="1127"/>
      <c r="BK1" s="1127"/>
      <c r="BL1" s="1127"/>
      <c r="BM1" s="1127"/>
      <c r="BN1" s="1127"/>
      <c r="BO1" s="1127"/>
      <c r="BP1" s="269">
        <f>BF1+1</f>
        <v>6</v>
      </c>
      <c r="BQ1" s="395"/>
      <c r="BS1" s="1127" t="str">
        <f>BI1</f>
        <v>ENTRADA DEL MES DE NOVIEMBRE    2022</v>
      </c>
      <c r="BT1" s="1127"/>
      <c r="BU1" s="1127"/>
      <c r="BV1" s="1127"/>
      <c r="BW1" s="1127"/>
      <c r="BX1" s="1127"/>
      <c r="BY1" s="1127"/>
      <c r="BZ1" s="269">
        <f>BP1+1</f>
        <v>7</v>
      </c>
      <c r="CC1" s="1127" t="str">
        <f>BS1</f>
        <v>ENTRADA DEL MES DE NOVIEMBRE    2022</v>
      </c>
      <c r="CD1" s="1127"/>
      <c r="CE1" s="1127"/>
      <c r="CF1" s="1127"/>
      <c r="CG1" s="1127"/>
      <c r="CH1" s="1127"/>
      <c r="CI1" s="1127"/>
      <c r="CJ1" s="269">
        <f>BZ1+1</f>
        <v>8</v>
      </c>
      <c r="CM1" s="1127" t="str">
        <f>CC1</f>
        <v>ENTRADA DEL MES DE NOVIEMBRE    2022</v>
      </c>
      <c r="CN1" s="1127"/>
      <c r="CO1" s="1127"/>
      <c r="CP1" s="1127"/>
      <c r="CQ1" s="1127"/>
      <c r="CR1" s="1127"/>
      <c r="CS1" s="1127"/>
      <c r="CT1" s="269">
        <f>CJ1+1</f>
        <v>9</v>
      </c>
      <c r="CU1" s="395"/>
      <c r="CW1" s="1127" t="str">
        <f>CM1</f>
        <v>ENTRADA DEL MES DE NOVIEMBRE    2022</v>
      </c>
      <c r="CX1" s="1127"/>
      <c r="CY1" s="1127"/>
      <c r="CZ1" s="1127"/>
      <c r="DA1" s="1127"/>
      <c r="DB1" s="1127"/>
      <c r="DC1" s="1127"/>
      <c r="DD1" s="269">
        <f>CT1+1</f>
        <v>10</v>
      </c>
      <c r="DE1" s="395"/>
      <c r="DG1" s="1127" t="str">
        <f>CW1</f>
        <v>ENTRADA DEL MES DE NOVIEMBRE    2022</v>
      </c>
      <c r="DH1" s="1127"/>
      <c r="DI1" s="1127"/>
      <c r="DJ1" s="1127"/>
      <c r="DK1" s="1127"/>
      <c r="DL1" s="1127"/>
      <c r="DM1" s="1127"/>
      <c r="DN1" s="269">
        <f>DD1+1</f>
        <v>11</v>
      </c>
      <c r="DO1" s="395"/>
      <c r="DQ1" s="1127" t="str">
        <f>DG1</f>
        <v>ENTRADA DEL MES DE NOVIEMBRE    2022</v>
      </c>
      <c r="DR1" s="1127"/>
      <c r="DS1" s="1127"/>
      <c r="DT1" s="1127"/>
      <c r="DU1" s="1127"/>
      <c r="DV1" s="1127"/>
      <c r="DW1" s="1127"/>
      <c r="DX1" s="269">
        <f>DN1+1</f>
        <v>12</v>
      </c>
      <c r="EA1" s="1127" t="str">
        <f>DQ1</f>
        <v>ENTRADA DEL MES DE NOVIEMBRE    2022</v>
      </c>
      <c r="EB1" s="1127"/>
      <c r="EC1" s="1127"/>
      <c r="ED1" s="1127"/>
      <c r="EE1" s="1127"/>
      <c r="EF1" s="1127"/>
      <c r="EG1" s="1127"/>
      <c r="EH1" s="269">
        <f>DX1+1</f>
        <v>13</v>
      </c>
      <c r="EI1" s="395"/>
      <c r="EK1" s="1127" t="str">
        <f>EA1</f>
        <v>ENTRADA DEL MES DE NOVIEMBRE    2022</v>
      </c>
      <c r="EL1" s="1127"/>
      <c r="EM1" s="1127"/>
      <c r="EN1" s="1127"/>
      <c r="EO1" s="1127"/>
      <c r="EP1" s="1127"/>
      <c r="EQ1" s="1127"/>
      <c r="ER1" s="269">
        <f>EH1+1</f>
        <v>14</v>
      </c>
      <c r="ES1" s="395"/>
      <c r="EU1" s="1127" t="str">
        <f>EK1</f>
        <v>ENTRADA DEL MES DE NOVIEMBRE    2022</v>
      </c>
      <c r="EV1" s="1127"/>
      <c r="EW1" s="1127"/>
      <c r="EX1" s="1127"/>
      <c r="EY1" s="1127"/>
      <c r="EZ1" s="1127"/>
      <c r="FA1" s="1127"/>
      <c r="FB1" s="269">
        <f>ER1+1</f>
        <v>15</v>
      </c>
      <c r="FC1" s="395"/>
      <c r="FE1" s="1127" t="str">
        <f>EU1</f>
        <v>ENTRADA DEL MES DE NOVIEMBRE    2022</v>
      </c>
      <c r="FF1" s="1127"/>
      <c r="FG1" s="1127"/>
      <c r="FH1" s="1127"/>
      <c r="FI1" s="1127"/>
      <c r="FJ1" s="1127"/>
      <c r="FK1" s="1127"/>
      <c r="FL1" s="269">
        <f>FB1+1</f>
        <v>16</v>
      </c>
      <c r="FM1" s="395"/>
      <c r="FO1" s="1127" t="str">
        <f>FE1</f>
        <v>ENTRADA DEL MES DE NOVIEMBRE    2022</v>
      </c>
      <c r="FP1" s="1127"/>
      <c r="FQ1" s="1127"/>
      <c r="FR1" s="1127"/>
      <c r="FS1" s="1127"/>
      <c r="FT1" s="1127"/>
      <c r="FU1" s="1127"/>
      <c r="FV1" s="269">
        <f>FL1+1</f>
        <v>17</v>
      </c>
      <c r="FW1" s="395"/>
      <c r="FY1" s="1127" t="str">
        <f>FO1</f>
        <v>ENTRADA DEL MES DE NOVIEMBRE    2022</v>
      </c>
      <c r="FZ1" s="1127"/>
      <c r="GA1" s="1127"/>
      <c r="GB1" s="1127"/>
      <c r="GC1" s="1127"/>
      <c r="GD1" s="1127"/>
      <c r="GE1" s="1127"/>
      <c r="GF1" s="269">
        <f>FV1+1</f>
        <v>18</v>
      </c>
      <c r="GG1" s="395"/>
      <c r="GH1" s="75" t="s">
        <v>37</v>
      </c>
      <c r="GI1" s="1127" t="str">
        <f>FY1</f>
        <v>ENTRADA DEL MES DE NOVIEMBRE    2022</v>
      </c>
      <c r="GJ1" s="1127"/>
      <c r="GK1" s="1127"/>
      <c r="GL1" s="1127"/>
      <c r="GM1" s="1127"/>
      <c r="GN1" s="1127"/>
      <c r="GO1" s="1127"/>
      <c r="GP1" s="269">
        <f>GF1+1</f>
        <v>19</v>
      </c>
      <c r="GQ1" s="395"/>
      <c r="GS1" s="1127" t="str">
        <f>GI1</f>
        <v>ENTRADA DEL MES DE NOVIEMBRE    2022</v>
      </c>
      <c r="GT1" s="1127"/>
      <c r="GU1" s="1127"/>
      <c r="GV1" s="1127"/>
      <c r="GW1" s="1127"/>
      <c r="GX1" s="1127"/>
      <c r="GY1" s="1127"/>
      <c r="GZ1" s="269">
        <f>GP1+1</f>
        <v>20</v>
      </c>
      <c r="HA1" s="395"/>
      <c r="HC1" s="1127" t="str">
        <f>GS1</f>
        <v>ENTRADA DEL MES DE NOVIEMBRE    2022</v>
      </c>
      <c r="HD1" s="1127"/>
      <c r="HE1" s="1127"/>
      <c r="HF1" s="1127"/>
      <c r="HG1" s="1127"/>
      <c r="HH1" s="1127"/>
      <c r="HI1" s="1127"/>
      <c r="HJ1" s="269">
        <f>GZ1+1</f>
        <v>21</v>
      </c>
      <c r="HK1" s="395"/>
      <c r="HM1" s="1127" t="str">
        <f>HC1</f>
        <v>ENTRADA DEL MES DE NOVIEMBRE    2022</v>
      </c>
      <c r="HN1" s="1127"/>
      <c r="HO1" s="1127"/>
      <c r="HP1" s="1127"/>
      <c r="HQ1" s="1127"/>
      <c r="HR1" s="1127"/>
      <c r="HS1" s="1127"/>
      <c r="HT1" s="269">
        <f>HJ1+1</f>
        <v>22</v>
      </c>
      <c r="HU1" s="395"/>
      <c r="HW1" s="1127" t="str">
        <f>HM1</f>
        <v>ENTRADA DEL MES DE NOVIEMBRE    2022</v>
      </c>
      <c r="HX1" s="1127"/>
      <c r="HY1" s="1127"/>
      <c r="HZ1" s="1127"/>
      <c r="IA1" s="1127"/>
      <c r="IB1" s="1127"/>
      <c r="IC1" s="1127"/>
      <c r="ID1" s="269">
        <f>HT1+1</f>
        <v>23</v>
      </c>
      <c r="IE1" s="395"/>
      <c r="IG1" s="1127" t="str">
        <f>HW1</f>
        <v>ENTRADA DEL MES DE NOVIEMBRE    2022</v>
      </c>
      <c r="IH1" s="1127"/>
      <c r="II1" s="1127"/>
      <c r="IJ1" s="1127"/>
      <c r="IK1" s="1127"/>
      <c r="IL1" s="1127"/>
      <c r="IM1" s="1127"/>
      <c r="IN1" s="269">
        <f>ID1+1</f>
        <v>24</v>
      </c>
      <c r="IO1" s="395"/>
      <c r="IQ1" s="1127" t="str">
        <f>IG1</f>
        <v>ENTRADA DEL MES DE NOVIEMBRE    2022</v>
      </c>
      <c r="IR1" s="1127"/>
      <c r="IS1" s="1127"/>
      <c r="IT1" s="1127"/>
      <c r="IU1" s="1127"/>
      <c r="IV1" s="1127"/>
      <c r="IW1" s="1127"/>
      <c r="IX1" s="269">
        <f>IN1+1</f>
        <v>25</v>
      </c>
      <c r="IY1" s="395"/>
      <c r="JA1" s="1127" t="str">
        <f>IQ1</f>
        <v>ENTRADA DEL MES DE NOVIEMBRE    2022</v>
      </c>
      <c r="JB1" s="1127"/>
      <c r="JC1" s="1127"/>
      <c r="JD1" s="1127"/>
      <c r="JE1" s="1127"/>
      <c r="JF1" s="1127"/>
      <c r="JG1" s="1127"/>
      <c r="JH1" s="269">
        <f>IX1+1</f>
        <v>26</v>
      </c>
      <c r="JI1" s="395"/>
      <c r="JK1" s="1128" t="str">
        <f>JA1</f>
        <v>ENTRADA DEL MES DE NOVIEMBRE    2022</v>
      </c>
      <c r="JL1" s="1128"/>
      <c r="JM1" s="1128"/>
      <c r="JN1" s="1128"/>
      <c r="JO1" s="1128"/>
      <c r="JP1" s="1128"/>
      <c r="JQ1" s="1128"/>
      <c r="JR1" s="269">
        <f>JH1+1</f>
        <v>27</v>
      </c>
      <c r="JS1" s="395"/>
      <c r="JU1" s="1127" t="str">
        <f>JK1</f>
        <v>ENTRADA DEL MES DE NOVIEMBRE    2022</v>
      </c>
      <c r="JV1" s="1127"/>
      <c r="JW1" s="1127"/>
      <c r="JX1" s="1127"/>
      <c r="JY1" s="1127"/>
      <c r="JZ1" s="1127"/>
      <c r="KA1" s="1127"/>
      <c r="KB1" s="269">
        <f>JR1+1</f>
        <v>28</v>
      </c>
      <c r="KC1" s="395"/>
      <c r="KE1" s="1127" t="str">
        <f>JU1</f>
        <v>ENTRADA DEL MES DE NOVIEMBRE    2022</v>
      </c>
      <c r="KF1" s="1127"/>
      <c r="KG1" s="1127"/>
      <c r="KH1" s="1127"/>
      <c r="KI1" s="1127"/>
      <c r="KJ1" s="1127"/>
      <c r="KK1" s="1127"/>
      <c r="KL1" s="269">
        <f>KB1+1</f>
        <v>29</v>
      </c>
      <c r="KM1" s="395"/>
      <c r="KO1" s="1127" t="str">
        <f>KE1</f>
        <v>ENTRADA DEL MES DE NOVIEMBRE    2022</v>
      </c>
      <c r="KP1" s="1127"/>
      <c r="KQ1" s="1127"/>
      <c r="KR1" s="1127"/>
      <c r="KS1" s="1127"/>
      <c r="KT1" s="1127"/>
      <c r="KU1" s="1127"/>
      <c r="KV1" s="269">
        <f>KL1+1</f>
        <v>30</v>
      </c>
      <c r="KW1" s="395"/>
      <c r="KY1" s="1127" t="str">
        <f>KO1</f>
        <v>ENTRADA DEL MES DE NOVIEMBRE    2022</v>
      </c>
      <c r="KZ1" s="1127"/>
      <c r="LA1" s="1127"/>
      <c r="LB1" s="1127"/>
      <c r="LC1" s="1127"/>
      <c r="LD1" s="1127"/>
      <c r="LE1" s="1127"/>
      <c r="LF1" s="269">
        <f>KV1+1</f>
        <v>31</v>
      </c>
      <c r="LG1" s="395"/>
      <c r="LI1" s="1127" t="str">
        <f>KY1</f>
        <v>ENTRADA DEL MES DE NOVIEMBRE    2022</v>
      </c>
      <c r="LJ1" s="1127"/>
      <c r="LK1" s="1127"/>
      <c r="LL1" s="1127"/>
      <c r="LM1" s="1127"/>
      <c r="LN1" s="1127"/>
      <c r="LO1" s="1127"/>
      <c r="LP1" s="269">
        <f>LF1+1</f>
        <v>32</v>
      </c>
      <c r="LQ1" s="395"/>
      <c r="LS1" s="1127" t="str">
        <f>LI1</f>
        <v>ENTRADA DEL MES DE NOVIEMBRE    2022</v>
      </c>
      <c r="LT1" s="1127"/>
      <c r="LU1" s="1127"/>
      <c r="LV1" s="1127"/>
      <c r="LW1" s="1127"/>
      <c r="LX1" s="1127"/>
      <c r="LY1" s="1127"/>
      <c r="LZ1" s="269">
        <f>LP1+1</f>
        <v>33</v>
      </c>
      <c r="MC1" s="1127" t="str">
        <f>LS1</f>
        <v>ENTRADA DEL MES DE NOVIEMBRE    2022</v>
      </c>
      <c r="MD1" s="1127"/>
      <c r="ME1" s="1127"/>
      <c r="MF1" s="1127"/>
      <c r="MG1" s="1127"/>
      <c r="MH1" s="1127"/>
      <c r="MI1" s="1127"/>
      <c r="MJ1" s="269">
        <f>LZ1+1</f>
        <v>34</v>
      </c>
      <c r="MK1" s="269"/>
      <c r="MM1" s="1127" t="str">
        <f>MC1</f>
        <v>ENTRADA DEL MES DE NOVIEMBRE    2022</v>
      </c>
      <c r="MN1" s="1127"/>
      <c r="MO1" s="1127"/>
      <c r="MP1" s="1127"/>
      <c r="MQ1" s="1127"/>
      <c r="MR1" s="1127"/>
      <c r="MS1" s="1127"/>
      <c r="MT1" s="269">
        <f>MJ1+1</f>
        <v>35</v>
      </c>
      <c r="MU1" s="269"/>
      <c r="MW1" s="1127" t="str">
        <f>MM1</f>
        <v>ENTRADA DEL MES DE NOVIEMBRE    2022</v>
      </c>
      <c r="MX1" s="1127"/>
      <c r="MY1" s="1127"/>
      <c r="MZ1" s="1127"/>
      <c r="NA1" s="1127"/>
      <c r="NB1" s="1127"/>
      <c r="NC1" s="1127"/>
      <c r="ND1" s="269">
        <f>MT1+1</f>
        <v>36</v>
      </c>
      <c r="NE1" s="269"/>
      <c r="NG1" s="1127" t="str">
        <f>MW1</f>
        <v>ENTRADA DEL MES DE NOVIEMBRE    2022</v>
      </c>
      <c r="NH1" s="1127"/>
      <c r="NI1" s="1127"/>
      <c r="NJ1" s="1127"/>
      <c r="NK1" s="1127"/>
      <c r="NL1" s="1127"/>
      <c r="NM1" s="1127"/>
      <c r="NN1" s="269">
        <f>ND1+1</f>
        <v>37</v>
      </c>
      <c r="NO1" s="269"/>
      <c r="NQ1" s="1127" t="str">
        <f>NG1</f>
        <v>ENTRADA DEL MES DE NOVIEMBRE    2022</v>
      </c>
      <c r="NR1" s="1127"/>
      <c r="NS1" s="1127"/>
      <c r="NT1" s="1127"/>
      <c r="NU1" s="1127"/>
      <c r="NV1" s="1127"/>
      <c r="NW1" s="1127"/>
      <c r="NX1" s="269">
        <f>NN1+1</f>
        <v>38</v>
      </c>
      <c r="NY1" s="269"/>
      <c r="OA1" s="1127" t="str">
        <f>NQ1</f>
        <v>ENTRADA DEL MES DE NOVIEMBRE    2022</v>
      </c>
      <c r="OB1" s="1127"/>
      <c r="OC1" s="1127"/>
      <c r="OD1" s="1127"/>
      <c r="OE1" s="1127"/>
      <c r="OF1" s="1127"/>
      <c r="OG1" s="1127"/>
      <c r="OH1" s="269">
        <f>NX1+1</f>
        <v>39</v>
      </c>
      <c r="OI1" s="269"/>
      <c r="OK1" s="1127" t="str">
        <f>OA1</f>
        <v>ENTRADA DEL MES DE NOVIEMBRE    2022</v>
      </c>
      <c r="OL1" s="1127"/>
      <c r="OM1" s="1127"/>
      <c r="ON1" s="1127"/>
      <c r="OO1" s="1127"/>
      <c r="OP1" s="1127"/>
      <c r="OQ1" s="1127"/>
      <c r="OR1" s="269">
        <f>OH1+1</f>
        <v>40</v>
      </c>
      <c r="OS1" s="269"/>
      <c r="OU1" s="1127" t="str">
        <f>OK1</f>
        <v>ENTRADA DEL MES DE NOVIEMBRE    2022</v>
      </c>
      <c r="OV1" s="1127"/>
      <c r="OW1" s="1127"/>
      <c r="OX1" s="1127"/>
      <c r="OY1" s="1127"/>
      <c r="OZ1" s="1127"/>
      <c r="PA1" s="1127"/>
      <c r="PB1" s="269">
        <f>OR1+1</f>
        <v>41</v>
      </c>
      <c r="PC1" s="269"/>
      <c r="PE1" s="1127" t="str">
        <f>OU1</f>
        <v>ENTRADA DEL MES DE NOVIEMBRE    2022</v>
      </c>
      <c r="PF1" s="1127"/>
      <c r="PG1" s="1127"/>
      <c r="PH1" s="1127"/>
      <c r="PI1" s="1127"/>
      <c r="PJ1" s="1127"/>
      <c r="PK1" s="1127"/>
      <c r="PL1" s="269">
        <f>PB1+1</f>
        <v>42</v>
      </c>
      <c r="PM1" s="269"/>
      <c r="PO1" s="1127" t="str">
        <f>PE1</f>
        <v>ENTRADA DEL MES DE NOVIEMBRE    2022</v>
      </c>
      <c r="PP1" s="1127"/>
      <c r="PQ1" s="1127"/>
      <c r="PR1" s="1127"/>
      <c r="PS1" s="1127"/>
      <c r="PT1" s="1127"/>
      <c r="PU1" s="1127"/>
      <c r="PV1" s="269">
        <f>PL1+1</f>
        <v>43</v>
      </c>
      <c r="PX1" s="1127" t="str">
        <f>PO1</f>
        <v>ENTRADA DEL MES DE NOVIEMBRE    2022</v>
      </c>
      <c r="PY1" s="1127"/>
      <c r="PZ1" s="1127"/>
      <c r="QA1" s="1127"/>
      <c r="QB1" s="1127"/>
      <c r="QC1" s="1127"/>
      <c r="QD1" s="1127"/>
      <c r="QE1" s="269">
        <f>PV1+1</f>
        <v>44</v>
      </c>
      <c r="QG1" s="1127" t="str">
        <f>PX1</f>
        <v>ENTRADA DEL MES DE NOVIEMBRE    2022</v>
      </c>
      <c r="QH1" s="1127"/>
      <c r="QI1" s="1127"/>
      <c r="QJ1" s="1127"/>
      <c r="QK1" s="1127"/>
      <c r="QL1" s="1127"/>
      <c r="QM1" s="1127"/>
      <c r="QN1" s="269">
        <f>QE1+1</f>
        <v>45</v>
      </c>
      <c r="QP1" s="1127" t="str">
        <f>QG1</f>
        <v>ENTRADA DEL MES DE NOVIEMBRE    2022</v>
      </c>
      <c r="QQ1" s="1127"/>
      <c r="QR1" s="1127"/>
      <c r="QS1" s="1127"/>
      <c r="QT1" s="1127"/>
      <c r="QU1" s="1127"/>
      <c r="QV1" s="1127"/>
      <c r="QW1" s="269">
        <f>QN1+1</f>
        <v>46</v>
      </c>
      <c r="QY1" s="1127" t="str">
        <f>QP1</f>
        <v>ENTRADA DEL MES DE NOVIEMBRE    2022</v>
      </c>
      <c r="QZ1" s="1127"/>
      <c r="RA1" s="1127"/>
      <c r="RB1" s="1127"/>
      <c r="RC1" s="1127"/>
      <c r="RD1" s="1127"/>
      <c r="RE1" s="1127"/>
      <c r="RF1" s="269">
        <f>QW1+1</f>
        <v>47</v>
      </c>
      <c r="RH1" s="1127" t="str">
        <f>QY1</f>
        <v>ENTRADA DEL MES DE NOVIEMBRE    2022</v>
      </c>
      <c r="RI1" s="1127"/>
      <c r="RJ1" s="1127"/>
      <c r="RK1" s="1127"/>
      <c r="RL1" s="1127"/>
      <c r="RM1" s="1127"/>
      <c r="RN1" s="1127"/>
      <c r="RO1" s="269">
        <f>RF1+1</f>
        <v>48</v>
      </c>
      <c r="RQ1" s="1127" t="str">
        <f>RH1</f>
        <v>ENTRADA DEL MES DE NOVIEMBRE    2022</v>
      </c>
      <c r="RR1" s="1127"/>
      <c r="RS1" s="1127"/>
      <c r="RT1" s="1127"/>
      <c r="RU1" s="1127"/>
      <c r="RV1" s="1127"/>
      <c r="RW1" s="1127"/>
      <c r="RX1" s="269">
        <f>RO1+1</f>
        <v>49</v>
      </c>
      <c r="RZ1" s="1127" t="str">
        <f>RQ1</f>
        <v>ENTRADA DEL MES DE NOVIEMBRE    2022</v>
      </c>
      <c r="SA1" s="1127"/>
      <c r="SB1" s="1127"/>
      <c r="SC1" s="1127"/>
      <c r="SD1" s="1127"/>
      <c r="SE1" s="1127"/>
      <c r="SF1" s="1127"/>
      <c r="SG1" s="269">
        <f>RX1+1</f>
        <v>50</v>
      </c>
      <c r="SI1" s="1127" t="str">
        <f>RZ1</f>
        <v>ENTRADA DEL MES DE NOVIEMBRE    2022</v>
      </c>
      <c r="SJ1" s="1127"/>
      <c r="SK1" s="1127"/>
      <c r="SL1" s="1127"/>
      <c r="SM1" s="1127"/>
      <c r="SN1" s="1127"/>
      <c r="SO1" s="1127"/>
      <c r="SP1" s="269">
        <f>SG1+1</f>
        <v>51</v>
      </c>
      <c r="SR1" s="1127" t="str">
        <f>SI1</f>
        <v>ENTRADA DEL MES DE NOVIEMBRE    2022</v>
      </c>
      <c r="SS1" s="1127"/>
      <c r="ST1" s="1127"/>
      <c r="SU1" s="1127"/>
      <c r="SV1" s="1127"/>
      <c r="SW1" s="1127"/>
      <c r="SX1" s="1127"/>
      <c r="SY1" s="269">
        <f>SP1+1</f>
        <v>52</v>
      </c>
      <c r="TA1" s="1127" t="str">
        <f>SR1</f>
        <v>ENTRADA DEL MES DE NOVIEMBRE    2022</v>
      </c>
      <c r="TB1" s="1127"/>
      <c r="TC1" s="1127"/>
      <c r="TD1" s="1127"/>
      <c r="TE1" s="1127"/>
      <c r="TF1" s="1127"/>
      <c r="TG1" s="1127"/>
      <c r="TH1" s="269">
        <f>SY1+1</f>
        <v>53</v>
      </c>
      <c r="TJ1" s="1127" t="str">
        <f>TA1</f>
        <v>ENTRADA DEL MES DE NOVIEMBRE    2022</v>
      </c>
      <c r="TK1" s="1127"/>
      <c r="TL1" s="1127"/>
      <c r="TM1" s="1127"/>
      <c r="TN1" s="1127"/>
      <c r="TO1" s="1127"/>
      <c r="TP1" s="1127"/>
      <c r="TQ1" s="269">
        <f>TH1+1</f>
        <v>54</v>
      </c>
      <c r="TS1" s="1127" t="str">
        <f>TJ1</f>
        <v>ENTRADA DEL MES DE NOVIEMBRE    2022</v>
      </c>
      <c r="TT1" s="1127"/>
      <c r="TU1" s="1127"/>
      <c r="TV1" s="1127"/>
      <c r="TW1" s="1127"/>
      <c r="TX1" s="1127"/>
      <c r="TY1" s="1127"/>
      <c r="TZ1" s="269">
        <f>TQ1+1</f>
        <v>55</v>
      </c>
      <c r="UB1" s="1127" t="str">
        <f>TS1</f>
        <v>ENTRADA DEL MES DE NOVIEMBRE    2022</v>
      </c>
      <c r="UC1" s="1127"/>
      <c r="UD1" s="1127"/>
      <c r="UE1" s="1127"/>
      <c r="UF1" s="1127"/>
      <c r="UG1" s="1127"/>
      <c r="UH1" s="1127"/>
      <c r="UI1" s="269">
        <f>TZ1+1</f>
        <v>56</v>
      </c>
      <c r="UK1" s="1127" t="str">
        <f>UB1</f>
        <v>ENTRADA DEL MES DE NOVIEMBRE    2022</v>
      </c>
      <c r="UL1" s="1127"/>
      <c r="UM1" s="1127"/>
      <c r="UN1" s="1127"/>
      <c r="UO1" s="1127"/>
      <c r="UP1" s="1127"/>
      <c r="UQ1" s="1127"/>
      <c r="UR1" s="269">
        <f>UI1+1</f>
        <v>57</v>
      </c>
      <c r="UT1" s="1127" t="str">
        <f>UK1</f>
        <v>ENTRADA DEL MES DE NOVIEMBRE    2022</v>
      </c>
      <c r="UU1" s="1127"/>
      <c r="UV1" s="1127"/>
      <c r="UW1" s="1127"/>
      <c r="UX1" s="1127"/>
      <c r="UY1" s="1127"/>
      <c r="UZ1" s="1127"/>
      <c r="VA1" s="269">
        <f>UR1+1</f>
        <v>58</v>
      </c>
      <c r="VC1" s="1127" t="str">
        <f>UT1</f>
        <v>ENTRADA DEL MES DE NOVIEMBRE    2022</v>
      </c>
      <c r="VD1" s="1127"/>
      <c r="VE1" s="1127"/>
      <c r="VF1" s="1127"/>
      <c r="VG1" s="1127"/>
      <c r="VH1" s="1127"/>
      <c r="VI1" s="1127"/>
      <c r="VJ1" s="269">
        <f>VA1+1</f>
        <v>59</v>
      </c>
      <c r="VL1" s="1127" t="str">
        <f>VC1</f>
        <v>ENTRADA DEL MES DE NOVIEMBRE    2022</v>
      </c>
      <c r="VM1" s="1127"/>
      <c r="VN1" s="1127"/>
      <c r="VO1" s="1127"/>
      <c r="VP1" s="1127"/>
      <c r="VQ1" s="1127"/>
      <c r="VR1" s="1127"/>
      <c r="VS1" s="269">
        <f>VJ1+1</f>
        <v>60</v>
      </c>
      <c r="VU1" s="1127" t="str">
        <f>VL1</f>
        <v>ENTRADA DEL MES DE NOVIEMBRE    2022</v>
      </c>
      <c r="VV1" s="1127"/>
      <c r="VW1" s="1127"/>
      <c r="VX1" s="1127"/>
      <c r="VY1" s="1127"/>
      <c r="VZ1" s="1127"/>
      <c r="WA1" s="1127"/>
      <c r="WB1" s="269">
        <f>VS1+1</f>
        <v>61</v>
      </c>
      <c r="WD1" s="1127" t="str">
        <f>VU1</f>
        <v>ENTRADA DEL MES DE NOVIEMBRE    2022</v>
      </c>
      <c r="WE1" s="1127"/>
      <c r="WF1" s="1127"/>
      <c r="WG1" s="1127"/>
      <c r="WH1" s="1127"/>
      <c r="WI1" s="1127"/>
      <c r="WJ1" s="1127"/>
      <c r="WK1" s="269">
        <f>WB1+1</f>
        <v>62</v>
      </c>
      <c r="WM1" s="1127" t="str">
        <f>WD1</f>
        <v>ENTRADA DEL MES DE NOVIEMBRE    2022</v>
      </c>
      <c r="WN1" s="1127"/>
      <c r="WO1" s="1127"/>
      <c r="WP1" s="1127"/>
      <c r="WQ1" s="1127"/>
      <c r="WR1" s="1127"/>
      <c r="WS1" s="1127"/>
      <c r="WT1" s="269">
        <f>WK1+1</f>
        <v>63</v>
      </c>
      <c r="WV1" s="1127" t="str">
        <f>WM1</f>
        <v>ENTRADA DEL MES DE NOVIEMBRE    2022</v>
      </c>
      <c r="WW1" s="1127"/>
      <c r="WX1" s="1127"/>
      <c r="WY1" s="1127"/>
      <c r="WZ1" s="1127"/>
      <c r="XA1" s="1127"/>
      <c r="XB1" s="1127"/>
      <c r="XC1" s="269">
        <f>WT1+1</f>
        <v>64</v>
      </c>
      <c r="XE1" s="1127" t="str">
        <f>WV1</f>
        <v>ENTRADA DEL MES DE NOVIEMBRE    2022</v>
      </c>
      <c r="XF1" s="1127"/>
      <c r="XG1" s="1127"/>
      <c r="XH1" s="1127"/>
      <c r="XI1" s="1127"/>
      <c r="XJ1" s="1127"/>
      <c r="XK1" s="1127"/>
      <c r="XL1" s="269">
        <f>XC1+1</f>
        <v>65</v>
      </c>
      <c r="XN1" s="1127" t="str">
        <f>XE1</f>
        <v>ENTRADA DEL MES DE NOVIEMBRE    2022</v>
      </c>
      <c r="XO1" s="1127"/>
      <c r="XP1" s="1127"/>
      <c r="XQ1" s="1127"/>
      <c r="XR1" s="1127"/>
      <c r="XS1" s="1127"/>
      <c r="XT1" s="1127"/>
      <c r="XU1" s="269">
        <f>XL1+1</f>
        <v>66</v>
      </c>
      <c r="XW1" s="1127" t="str">
        <f>XN1</f>
        <v>ENTRADA DEL MES DE NOVIEMBRE    2022</v>
      </c>
      <c r="XX1" s="1127"/>
      <c r="XY1" s="1127"/>
      <c r="XZ1" s="1127"/>
      <c r="YA1" s="1127"/>
      <c r="YB1" s="1127"/>
      <c r="YC1" s="1127"/>
      <c r="YD1" s="269">
        <f>XU1+1</f>
        <v>67</v>
      </c>
      <c r="YF1" s="1127" t="str">
        <f>XW1</f>
        <v>ENTRADA DEL MES DE NOVIEMBRE    2022</v>
      </c>
      <c r="YG1" s="1127"/>
      <c r="YH1" s="1127"/>
      <c r="YI1" s="1127"/>
      <c r="YJ1" s="1127"/>
      <c r="YK1" s="1127"/>
      <c r="YL1" s="1127"/>
      <c r="YM1" s="269">
        <f>YD1+1</f>
        <v>68</v>
      </c>
      <c r="YO1" s="1127" t="str">
        <f>YF1</f>
        <v>ENTRADA DEL MES DE NOVIEMBRE    2022</v>
      </c>
      <c r="YP1" s="1127"/>
      <c r="YQ1" s="1127"/>
      <c r="YR1" s="1127"/>
      <c r="YS1" s="1127"/>
      <c r="YT1" s="1127"/>
      <c r="YU1" s="1127"/>
      <c r="YV1" s="269">
        <f>YM1+1</f>
        <v>69</v>
      </c>
      <c r="YX1" s="1127" t="str">
        <f>YO1</f>
        <v>ENTRADA DEL MES DE NOVIEMBRE    2022</v>
      </c>
      <c r="YY1" s="1127"/>
      <c r="YZ1" s="1127"/>
      <c r="ZA1" s="1127"/>
      <c r="ZB1" s="1127"/>
      <c r="ZC1" s="1127"/>
      <c r="ZD1" s="1127"/>
      <c r="ZE1" s="269">
        <f>YV1+1</f>
        <v>70</v>
      </c>
      <c r="ZG1" s="1127" t="str">
        <f>YX1</f>
        <v>ENTRADA DEL MES DE NOVIEMBRE    2022</v>
      </c>
      <c r="ZH1" s="1127"/>
      <c r="ZI1" s="1127"/>
      <c r="ZJ1" s="1127"/>
      <c r="ZK1" s="1127"/>
      <c r="ZL1" s="1127"/>
      <c r="ZM1" s="1127"/>
      <c r="ZN1" s="269">
        <f>ZE1+1</f>
        <v>71</v>
      </c>
      <c r="ZP1" s="1127" t="str">
        <f>ZG1</f>
        <v>ENTRADA DEL MES DE NOVIEMBRE    2022</v>
      </c>
      <c r="ZQ1" s="1127"/>
      <c r="ZR1" s="1127"/>
      <c r="ZS1" s="1127"/>
      <c r="ZT1" s="1127"/>
      <c r="ZU1" s="1127"/>
      <c r="ZV1" s="1127"/>
      <c r="ZW1" s="269">
        <f>ZN1+1</f>
        <v>72</v>
      </c>
      <c r="ZY1" s="1127" t="str">
        <f>ZP1</f>
        <v>ENTRADA DEL MES DE NOVIEMBRE    2022</v>
      </c>
      <c r="ZZ1" s="1127"/>
      <c r="AAA1" s="1127"/>
      <c r="AAB1" s="1127"/>
      <c r="AAC1" s="1127"/>
      <c r="AAD1" s="1127"/>
      <c r="AAE1" s="1127"/>
      <c r="AAF1" s="269">
        <f>ZW1+1</f>
        <v>73</v>
      </c>
      <c r="AAH1" s="1127" t="str">
        <f>ZY1</f>
        <v>ENTRADA DEL MES DE NOVIEMBRE    2022</v>
      </c>
      <c r="AAI1" s="1127"/>
      <c r="AAJ1" s="1127"/>
      <c r="AAK1" s="1127"/>
      <c r="AAL1" s="1127"/>
      <c r="AAM1" s="1127"/>
      <c r="AAN1" s="1127"/>
      <c r="AAO1" s="269">
        <f>AAF1+1</f>
        <v>74</v>
      </c>
      <c r="AAQ1" s="1127" t="str">
        <f>AAH1</f>
        <v>ENTRADA DEL MES DE NOVIEMBRE    2022</v>
      </c>
      <c r="AAR1" s="1127"/>
      <c r="AAS1" s="1127"/>
      <c r="AAT1" s="1127"/>
      <c r="AAU1" s="1127"/>
      <c r="AAV1" s="1127"/>
      <c r="AAW1" s="1127"/>
      <c r="AAX1" s="269">
        <f>AAO1+1</f>
        <v>75</v>
      </c>
      <c r="AAZ1" s="1127" t="str">
        <f>AAQ1</f>
        <v>ENTRADA DEL MES DE NOVIEMBRE    2022</v>
      </c>
      <c r="ABA1" s="1127"/>
      <c r="ABB1" s="1127"/>
      <c r="ABC1" s="1127"/>
      <c r="ABD1" s="1127"/>
      <c r="ABE1" s="1127"/>
      <c r="ABF1" s="1127"/>
      <c r="ABG1" s="269">
        <f>AAX1+1</f>
        <v>76</v>
      </c>
      <c r="ABI1" s="1127" t="str">
        <f>AAZ1</f>
        <v>ENTRADA DEL MES DE NOVIEMBRE    2022</v>
      </c>
      <c r="ABJ1" s="1127"/>
      <c r="ABK1" s="1127"/>
      <c r="ABL1" s="1127"/>
      <c r="ABM1" s="1127"/>
      <c r="ABN1" s="1127"/>
      <c r="ABO1" s="1127"/>
      <c r="ABP1" s="269">
        <f>ABG1+1</f>
        <v>77</v>
      </c>
      <c r="ABR1" s="1127" t="str">
        <f>ABI1</f>
        <v>ENTRADA DEL MES DE NOVIEMBRE    2022</v>
      </c>
      <c r="ABS1" s="1127"/>
      <c r="ABT1" s="1127"/>
      <c r="ABU1" s="1127"/>
      <c r="ABV1" s="1127"/>
      <c r="ABW1" s="1127"/>
      <c r="ABX1" s="1127"/>
      <c r="ABY1" s="269">
        <f>ABP1+1</f>
        <v>78</v>
      </c>
      <c r="ACA1" s="1127" t="str">
        <f>ABR1</f>
        <v>ENTRADA DEL MES DE NOVIEMBRE    2022</v>
      </c>
      <c r="ACB1" s="1127"/>
      <c r="ACC1" s="1127"/>
      <c r="ACD1" s="1127"/>
      <c r="ACE1" s="1127"/>
      <c r="ACF1" s="1127"/>
      <c r="ACG1" s="1127"/>
      <c r="ACH1" s="269">
        <f>ABY1+1</f>
        <v>79</v>
      </c>
      <c r="ACJ1" s="1127" t="str">
        <f>ACA1</f>
        <v>ENTRADA DEL MES DE NOVIEMBRE    2022</v>
      </c>
      <c r="ACK1" s="1127"/>
      <c r="ACL1" s="1127"/>
      <c r="ACM1" s="1127"/>
      <c r="ACN1" s="1127"/>
      <c r="ACO1" s="1127"/>
      <c r="ACP1" s="1127"/>
      <c r="ACQ1" s="269">
        <f>ACH1+1</f>
        <v>80</v>
      </c>
      <c r="ACS1" s="1127" t="str">
        <f>ACJ1</f>
        <v>ENTRADA DEL MES DE NOVIEMBRE    2022</v>
      </c>
      <c r="ACT1" s="1127"/>
      <c r="ACU1" s="1127"/>
      <c r="ACV1" s="1127"/>
      <c r="ACW1" s="1127"/>
      <c r="ACX1" s="1127"/>
      <c r="ACY1" s="1127"/>
      <c r="ACZ1" s="269">
        <f>ACQ1+1</f>
        <v>81</v>
      </c>
      <c r="ADB1" s="1127" t="str">
        <f>ACS1</f>
        <v>ENTRADA DEL MES DE NOVIEMBRE    2022</v>
      </c>
      <c r="ADC1" s="1127"/>
      <c r="ADD1" s="1127"/>
      <c r="ADE1" s="1127"/>
      <c r="ADF1" s="1127"/>
      <c r="ADG1" s="1127"/>
      <c r="ADH1" s="1127"/>
      <c r="ADI1" s="269">
        <f>ACZ1+1</f>
        <v>82</v>
      </c>
      <c r="ADK1" s="1127" t="str">
        <f>ADB1</f>
        <v>ENTRADA DEL MES DE NOVIEMBRE    2022</v>
      </c>
      <c r="ADL1" s="1127"/>
      <c r="ADM1" s="1127"/>
      <c r="ADN1" s="1127"/>
      <c r="ADO1" s="1127"/>
      <c r="ADP1" s="1127"/>
      <c r="ADQ1" s="1127"/>
      <c r="ADR1" s="269">
        <f>ADI1+1</f>
        <v>83</v>
      </c>
      <c r="ADT1" s="1127" t="str">
        <f>ADK1</f>
        <v>ENTRADA DEL MES DE NOVIEMBRE    2022</v>
      </c>
      <c r="ADU1" s="1127"/>
      <c r="ADV1" s="1127"/>
      <c r="ADW1" s="1127"/>
      <c r="ADX1" s="1127"/>
      <c r="ADY1" s="1127"/>
      <c r="ADZ1" s="1127"/>
      <c r="AEA1" s="269">
        <f>ADR1+1</f>
        <v>84</v>
      </c>
      <c r="AEC1" s="1127" t="str">
        <f>ADT1</f>
        <v>ENTRADA DEL MES DE NOVIEMBRE    2022</v>
      </c>
      <c r="AED1" s="1127"/>
      <c r="AEE1" s="1127"/>
      <c r="AEF1" s="1127"/>
      <c r="AEG1" s="1127"/>
      <c r="AEH1" s="1127"/>
      <c r="AEI1" s="1127"/>
      <c r="AEJ1" s="269">
        <f>AEA1+1</f>
        <v>85</v>
      </c>
      <c r="AEL1" s="1127" t="str">
        <f>AEC1</f>
        <v>ENTRADA DEL MES DE NOVIEMBRE    2022</v>
      </c>
      <c r="AEM1" s="1127"/>
      <c r="AEN1" s="1127"/>
      <c r="AEO1" s="1127"/>
      <c r="AEP1" s="1127"/>
      <c r="AEQ1" s="1127"/>
      <c r="AER1" s="1127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339</v>
      </c>
      <c r="L5" s="920" t="s">
        <v>340</v>
      </c>
      <c r="M5" s="744" t="s">
        <v>341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342</v>
      </c>
      <c r="V5" s="919" t="s">
        <v>343</v>
      </c>
      <c r="W5" s="744" t="s">
        <v>344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339</v>
      </c>
      <c r="AF5" s="920" t="s">
        <v>340</v>
      </c>
      <c r="AG5" s="744" t="s">
        <v>347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342</v>
      </c>
      <c r="AP5" s="919" t="s">
        <v>343</v>
      </c>
      <c r="AQ5" s="750" t="s">
        <v>349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342</v>
      </c>
      <c r="AZ5" s="919" t="s">
        <v>343</v>
      </c>
      <c r="BA5" s="750" t="s">
        <v>350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130" t="s">
        <v>342</v>
      </c>
      <c r="BJ5" s="954" t="s">
        <v>343</v>
      </c>
      <c r="BK5" s="750" t="s">
        <v>351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129" t="s">
        <v>342</v>
      </c>
      <c r="BT5" s="956" t="s">
        <v>343</v>
      </c>
      <c r="BU5" s="750" t="s">
        <v>352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354</v>
      </c>
      <c r="CD5" s="963" t="s">
        <v>340</v>
      </c>
      <c r="CE5" s="750" t="s">
        <v>355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130" t="s">
        <v>342</v>
      </c>
      <c r="CN5" s="965" t="s">
        <v>343</v>
      </c>
      <c r="CO5" s="744" t="s">
        <v>356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339</v>
      </c>
      <c r="CX5" s="920" t="s">
        <v>340</v>
      </c>
      <c r="CY5" s="744" t="s">
        <v>357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354</v>
      </c>
      <c r="DH5" s="963" t="s">
        <v>340</v>
      </c>
      <c r="DI5" s="750" t="s">
        <v>359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132" t="s">
        <v>342</v>
      </c>
      <c r="DR5" s="956" t="s">
        <v>343</v>
      </c>
      <c r="DS5" s="750" t="s">
        <v>360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342</v>
      </c>
      <c r="EB5" s="919" t="s">
        <v>343</v>
      </c>
      <c r="EC5" s="750" t="s">
        <v>361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342</v>
      </c>
      <c r="EL5" s="919" t="s">
        <v>343</v>
      </c>
      <c r="EM5" s="750" t="s">
        <v>362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354</v>
      </c>
      <c r="EV5" s="920" t="s">
        <v>340</v>
      </c>
      <c r="EW5" s="744" t="s">
        <v>363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342</v>
      </c>
      <c r="FF5" s="919" t="s">
        <v>343</v>
      </c>
      <c r="FG5" s="750" t="s">
        <v>394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342</v>
      </c>
      <c r="FP5" s="919" t="s">
        <v>343</v>
      </c>
      <c r="FQ5" s="750" t="s">
        <v>395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354</v>
      </c>
      <c r="FZ5" s="920" t="s">
        <v>340</v>
      </c>
      <c r="GA5" s="744" t="s">
        <v>396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5" t="s">
        <v>342</v>
      </c>
      <c r="GJ5" s="919" t="s">
        <v>343</v>
      </c>
      <c r="GK5" s="750" t="s">
        <v>397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30" t="s">
        <v>354</v>
      </c>
      <c r="GT5" s="920" t="s">
        <v>340</v>
      </c>
      <c r="GU5" s="743" t="s">
        <v>398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29" t="s">
        <v>342</v>
      </c>
      <c r="HD5" s="919" t="s">
        <v>343</v>
      </c>
      <c r="HE5" s="750" t="s">
        <v>399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342</v>
      </c>
      <c r="HN5" s="919" t="s">
        <v>343</v>
      </c>
      <c r="HO5" s="750" t="s">
        <v>453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30" t="s">
        <v>457</v>
      </c>
      <c r="HX5" s="919" t="s">
        <v>343</v>
      </c>
      <c r="HY5" s="750" t="s">
        <v>458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30" t="s">
        <v>342</v>
      </c>
      <c r="IH5" s="919" t="s">
        <v>343</v>
      </c>
      <c r="II5" s="750" t="s">
        <v>459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30" t="s">
        <v>342</v>
      </c>
      <c r="IR5" s="1056" t="s">
        <v>343</v>
      </c>
      <c r="IS5" s="744" t="s">
        <v>461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339</v>
      </c>
      <c r="JB5" s="920" t="s">
        <v>340</v>
      </c>
      <c r="JC5" s="744" t="s">
        <v>462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32" t="s">
        <v>342</v>
      </c>
      <c r="JL5" s="1059" t="s">
        <v>343</v>
      </c>
      <c r="JM5" s="750" t="s">
        <v>464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354</v>
      </c>
      <c r="JV5" s="920" t="s">
        <v>340</v>
      </c>
      <c r="JW5" s="744" t="s">
        <v>465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31" t="s">
        <v>342</v>
      </c>
      <c r="KF5" s="919" t="s">
        <v>343</v>
      </c>
      <c r="KG5" s="744" t="s">
        <v>466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342</v>
      </c>
      <c r="KP5" s="919" t="s">
        <v>343</v>
      </c>
      <c r="KQ5" s="744" t="s">
        <v>467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30"/>
      <c r="BJ6" s="752"/>
      <c r="BK6" s="749"/>
      <c r="BL6" s="749"/>
      <c r="BM6" s="749"/>
      <c r="BN6" s="749"/>
      <c r="BO6" s="743"/>
      <c r="BQ6" s="244"/>
      <c r="BS6" s="1129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30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32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30"/>
      <c r="GT6" s="759"/>
      <c r="GU6" s="749"/>
      <c r="GV6" s="749"/>
      <c r="GW6" s="749"/>
      <c r="GX6" s="749"/>
      <c r="GY6" s="743"/>
      <c r="HA6" s="244"/>
      <c r="HC6" s="1129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30"/>
      <c r="HX6" s="749"/>
      <c r="HY6" s="749"/>
      <c r="HZ6" s="749"/>
      <c r="IA6" s="749"/>
      <c r="IB6" s="749"/>
      <c r="IC6" s="743"/>
      <c r="IE6" s="244"/>
      <c r="IG6" s="1130"/>
      <c r="IH6" s="749"/>
      <c r="II6" s="749"/>
      <c r="IJ6" s="749"/>
      <c r="IK6" s="749"/>
      <c r="IL6" s="749"/>
      <c r="IM6" s="743"/>
      <c r="IO6" s="244"/>
      <c r="IQ6" s="1130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32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31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23" t="s">
        <v>21</v>
      </c>
      <c r="RU33" s="1124"/>
      <c r="RV33" s="141">
        <f>SUM(RW5-RV32)</f>
        <v>0</v>
      </c>
      <c r="SC33" s="1123" t="s">
        <v>21</v>
      </c>
      <c r="SD33" s="1124"/>
      <c r="SE33" s="141">
        <f>SUM(SF5-SE32)</f>
        <v>0</v>
      </c>
      <c r="SL33" s="1123" t="s">
        <v>21</v>
      </c>
      <c r="SM33" s="1124"/>
      <c r="SN33" s="217">
        <f>SUM(SO5-SN32)</f>
        <v>0</v>
      </c>
      <c r="SU33" s="1123" t="s">
        <v>21</v>
      </c>
      <c r="SV33" s="1124"/>
      <c r="SW33" s="141">
        <f>SUM(SX5-SW32)</f>
        <v>0</v>
      </c>
      <c r="TD33" s="1123" t="s">
        <v>21</v>
      </c>
      <c r="TE33" s="1124"/>
      <c r="TF33" s="141">
        <f>SUM(TG5-TF32)</f>
        <v>0</v>
      </c>
      <c r="TM33" s="1123" t="s">
        <v>21</v>
      </c>
      <c r="TN33" s="1124"/>
      <c r="TO33" s="141">
        <f>SUM(TP5-TO32)</f>
        <v>0</v>
      </c>
      <c r="TV33" s="1123" t="s">
        <v>21</v>
      </c>
      <c r="TW33" s="1124"/>
      <c r="TX33" s="141">
        <f>SUM(TY5-TX32)</f>
        <v>0</v>
      </c>
      <c r="UE33" s="1123" t="s">
        <v>21</v>
      </c>
      <c r="UF33" s="1124"/>
      <c r="UG33" s="141">
        <f>SUM(UH5-UG32)</f>
        <v>0</v>
      </c>
      <c r="UN33" s="1123" t="s">
        <v>21</v>
      </c>
      <c r="UO33" s="112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23" t="s">
        <v>21</v>
      </c>
      <c r="VP33" s="1124"/>
      <c r="VQ33" s="141">
        <f>VR5-VQ32</f>
        <v>-22</v>
      </c>
      <c r="VX33" s="1123" t="s">
        <v>21</v>
      </c>
      <c r="VY33" s="1124"/>
      <c r="VZ33" s="141">
        <f>WA5-VZ32</f>
        <v>-22</v>
      </c>
      <c r="WG33" s="1123" t="s">
        <v>21</v>
      </c>
      <c r="WH33" s="1124"/>
      <c r="WI33" s="141">
        <f>WJ5-WI32</f>
        <v>-22</v>
      </c>
      <c r="WP33" s="1123" t="s">
        <v>21</v>
      </c>
      <c r="WQ33" s="1124"/>
      <c r="WR33" s="141">
        <f>WS5-WR32</f>
        <v>-22</v>
      </c>
      <c r="WY33" s="1123" t="s">
        <v>21</v>
      </c>
      <c r="WZ33" s="1124"/>
      <c r="XA33" s="141">
        <f>XB5-XA32</f>
        <v>-22</v>
      </c>
      <c r="XH33" s="1123" t="s">
        <v>21</v>
      </c>
      <c r="XI33" s="1124"/>
      <c r="XJ33" s="141">
        <f>XK5-XJ32</f>
        <v>-22</v>
      </c>
      <c r="XQ33" s="1123" t="s">
        <v>21</v>
      </c>
      <c r="XR33" s="1124"/>
      <c r="XS33" s="141">
        <f>XT5-XS32</f>
        <v>-22</v>
      </c>
      <c r="XZ33" s="1123" t="s">
        <v>21</v>
      </c>
      <c r="YA33" s="1124"/>
      <c r="YB33" s="141">
        <f>YC5-YB32</f>
        <v>-22</v>
      </c>
      <c r="YI33" s="1123" t="s">
        <v>21</v>
      </c>
      <c r="YJ33" s="1124"/>
      <c r="YK33" s="141">
        <f>YL5-YK32</f>
        <v>-22</v>
      </c>
      <c r="YR33" s="1123" t="s">
        <v>21</v>
      </c>
      <c r="YS33" s="1124"/>
      <c r="YT33" s="141">
        <f>YU5-YT32</f>
        <v>-22</v>
      </c>
      <c r="ZA33" s="1123" t="s">
        <v>21</v>
      </c>
      <c r="ZB33" s="1124"/>
      <c r="ZC33" s="141">
        <f>ZD5-ZC32</f>
        <v>-22</v>
      </c>
      <c r="ZJ33" s="1123" t="s">
        <v>21</v>
      </c>
      <c r="ZK33" s="1124"/>
      <c r="ZL33" s="141">
        <f>ZM5-ZL32</f>
        <v>-22</v>
      </c>
      <c r="ZS33" s="1123" t="s">
        <v>21</v>
      </c>
      <c r="ZT33" s="1124"/>
      <c r="ZU33" s="141">
        <f>ZV5-ZU32</f>
        <v>-22</v>
      </c>
      <c r="AAB33" s="1123" t="s">
        <v>21</v>
      </c>
      <c r="AAC33" s="1124"/>
      <c r="AAD33" s="141">
        <f>AAE5-AAD32</f>
        <v>-22</v>
      </c>
      <c r="AAK33" s="1123" t="s">
        <v>21</v>
      </c>
      <c r="AAL33" s="1124"/>
      <c r="AAM33" s="141">
        <f>AAN5-AAM32</f>
        <v>-22</v>
      </c>
      <c r="AAT33" s="1123" t="s">
        <v>21</v>
      </c>
      <c r="AAU33" s="1124"/>
      <c r="AAV33" s="141">
        <f>AAV32-AAT32</f>
        <v>22</v>
      </c>
      <c r="ABC33" s="1123" t="s">
        <v>21</v>
      </c>
      <c r="ABD33" s="1124"/>
      <c r="ABE33" s="141">
        <f>ABF5-ABE32</f>
        <v>-22</v>
      </c>
      <c r="ABL33" s="1123" t="s">
        <v>21</v>
      </c>
      <c r="ABM33" s="1124"/>
      <c r="ABN33" s="141">
        <f>ABO5-ABN32</f>
        <v>-22</v>
      </c>
      <c r="ABU33" s="1123" t="s">
        <v>21</v>
      </c>
      <c r="ABV33" s="1124"/>
      <c r="ABW33" s="141">
        <f>ABX5-ABW32</f>
        <v>-22</v>
      </c>
      <c r="ACD33" s="1123" t="s">
        <v>21</v>
      </c>
      <c r="ACE33" s="1124"/>
      <c r="ACF33" s="141">
        <f>ACG5-ACF32</f>
        <v>-22</v>
      </c>
      <c r="ACM33" s="1123" t="s">
        <v>21</v>
      </c>
      <c r="ACN33" s="1124"/>
      <c r="ACO33" s="141">
        <f>ACP5-ACO32</f>
        <v>-22</v>
      </c>
      <c r="ACV33" s="1123" t="s">
        <v>21</v>
      </c>
      <c r="ACW33" s="1124"/>
      <c r="ACX33" s="141">
        <f>ACY5-ACX32</f>
        <v>-22</v>
      </c>
      <c r="ADE33" s="1123" t="s">
        <v>21</v>
      </c>
      <c r="ADF33" s="1124"/>
      <c r="ADG33" s="141">
        <f>ADH5-ADG32</f>
        <v>-22</v>
      </c>
      <c r="ADN33" s="1123" t="s">
        <v>21</v>
      </c>
      <c r="ADO33" s="1124"/>
      <c r="ADP33" s="141">
        <f>ADQ5-ADP32</f>
        <v>-22</v>
      </c>
      <c r="ADW33" s="1123" t="s">
        <v>21</v>
      </c>
      <c r="ADX33" s="1124"/>
      <c r="ADY33" s="141">
        <f>ADZ5-ADY32</f>
        <v>-22</v>
      </c>
      <c r="AEF33" s="1123" t="s">
        <v>21</v>
      </c>
      <c r="AEG33" s="1124"/>
      <c r="AEH33" s="141">
        <f>AEI5-AEH32</f>
        <v>-22</v>
      </c>
      <c r="AEO33" s="1123" t="s">
        <v>21</v>
      </c>
      <c r="AEP33" s="112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25" t="s">
        <v>4</v>
      </c>
      <c r="RU34" s="1126"/>
      <c r="RV34" s="49"/>
      <c r="SC34" s="1125" t="s">
        <v>4</v>
      </c>
      <c r="SD34" s="1126"/>
      <c r="SE34" s="49"/>
      <c r="SL34" s="1125" t="s">
        <v>4</v>
      </c>
      <c r="SM34" s="1126"/>
      <c r="SN34" s="49"/>
      <c r="SU34" s="1125" t="s">
        <v>4</v>
      </c>
      <c r="SV34" s="1126"/>
      <c r="SW34" s="49"/>
      <c r="TD34" s="1125" t="s">
        <v>4</v>
      </c>
      <c r="TE34" s="1126"/>
      <c r="TF34" s="49"/>
      <c r="TM34" s="1125" t="s">
        <v>4</v>
      </c>
      <c r="TN34" s="1126"/>
      <c r="TO34" s="49"/>
      <c r="TV34" s="1125" t="s">
        <v>4</v>
      </c>
      <c r="TW34" s="1126"/>
      <c r="TX34" s="49"/>
      <c r="UE34" s="1125" t="s">
        <v>4</v>
      </c>
      <c r="UF34" s="1126"/>
      <c r="UG34" s="49"/>
      <c r="UN34" s="1125" t="s">
        <v>4</v>
      </c>
      <c r="UO34" s="112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25" t="s">
        <v>4</v>
      </c>
      <c r="VP34" s="1126"/>
      <c r="VQ34" s="49"/>
      <c r="VX34" s="1125" t="s">
        <v>4</v>
      </c>
      <c r="VY34" s="1126"/>
      <c r="VZ34" s="49"/>
      <c r="WG34" s="1125" t="s">
        <v>4</v>
      </c>
      <c r="WH34" s="1126"/>
      <c r="WI34" s="49"/>
      <c r="WP34" s="1125" t="s">
        <v>4</v>
      </c>
      <c r="WQ34" s="1126"/>
      <c r="WR34" s="49"/>
      <c r="WY34" s="1125" t="s">
        <v>4</v>
      </c>
      <c r="WZ34" s="1126"/>
      <c r="XA34" s="49"/>
      <c r="XH34" s="1125" t="s">
        <v>4</v>
      </c>
      <c r="XI34" s="1126"/>
      <c r="XJ34" s="49"/>
      <c r="XQ34" s="1125" t="s">
        <v>4</v>
      </c>
      <c r="XR34" s="1126"/>
      <c r="XS34" s="49"/>
      <c r="XZ34" s="1125" t="s">
        <v>4</v>
      </c>
      <c r="YA34" s="1126"/>
      <c r="YB34" s="49"/>
      <c r="YI34" s="1125" t="s">
        <v>4</v>
      </c>
      <c r="YJ34" s="1126"/>
      <c r="YK34" s="49"/>
      <c r="YR34" s="1125" t="s">
        <v>4</v>
      </c>
      <c r="YS34" s="1126"/>
      <c r="YT34" s="49"/>
      <c r="ZA34" s="1125" t="s">
        <v>4</v>
      </c>
      <c r="ZB34" s="1126"/>
      <c r="ZC34" s="49"/>
      <c r="ZJ34" s="1125" t="s">
        <v>4</v>
      </c>
      <c r="ZK34" s="1126"/>
      <c r="ZL34" s="49"/>
      <c r="ZS34" s="1125" t="s">
        <v>4</v>
      </c>
      <c r="ZT34" s="1126"/>
      <c r="ZU34" s="49"/>
      <c r="AAB34" s="1125" t="s">
        <v>4</v>
      </c>
      <c r="AAC34" s="1126"/>
      <c r="AAD34" s="49"/>
      <c r="AAK34" s="1125" t="s">
        <v>4</v>
      </c>
      <c r="AAL34" s="1126"/>
      <c r="AAM34" s="49"/>
      <c r="AAT34" s="1125" t="s">
        <v>4</v>
      </c>
      <c r="AAU34" s="1126"/>
      <c r="AAV34" s="49"/>
      <c r="ABC34" s="1125" t="s">
        <v>4</v>
      </c>
      <c r="ABD34" s="1126"/>
      <c r="ABE34" s="49"/>
      <c r="ABL34" s="1125" t="s">
        <v>4</v>
      </c>
      <c r="ABM34" s="1126"/>
      <c r="ABN34" s="49"/>
      <c r="ABU34" s="1125" t="s">
        <v>4</v>
      </c>
      <c r="ABV34" s="1126"/>
      <c r="ABW34" s="49"/>
      <c r="ACD34" s="1125" t="s">
        <v>4</v>
      </c>
      <c r="ACE34" s="1126"/>
      <c r="ACF34" s="49"/>
      <c r="ACM34" s="1125" t="s">
        <v>4</v>
      </c>
      <c r="ACN34" s="1126"/>
      <c r="ACO34" s="49"/>
      <c r="ACV34" s="1125" t="s">
        <v>4</v>
      </c>
      <c r="ACW34" s="1126"/>
      <c r="ACX34" s="49"/>
      <c r="ADE34" s="1125" t="s">
        <v>4</v>
      </c>
      <c r="ADF34" s="1126"/>
      <c r="ADG34" s="49"/>
      <c r="ADN34" s="1125" t="s">
        <v>4</v>
      </c>
      <c r="ADO34" s="1126"/>
      <c r="ADP34" s="49"/>
      <c r="ADW34" s="1125" t="s">
        <v>4</v>
      </c>
      <c r="ADX34" s="1126"/>
      <c r="ADY34" s="49"/>
      <c r="AEF34" s="1125" t="s">
        <v>4</v>
      </c>
      <c r="AEG34" s="1126"/>
      <c r="AEH34" s="49"/>
      <c r="AEO34" s="1125" t="s">
        <v>4</v>
      </c>
      <c r="AEP34" s="112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7"/>
      <c r="B1" s="1127"/>
      <c r="C1" s="1127"/>
      <c r="D1" s="1127"/>
      <c r="E1" s="1127"/>
      <c r="F1" s="1127"/>
      <c r="G1" s="112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47"/>
      <c r="B5" s="1158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47"/>
      <c r="B6" s="1158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23" t="s">
        <v>21</v>
      </c>
      <c r="E32" s="112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3" t="s">
        <v>21</v>
      </c>
      <c r="E29" s="1124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3" t="s">
        <v>21</v>
      </c>
      <c r="E32" s="1124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34" t="s">
        <v>329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47" t="s">
        <v>98</v>
      </c>
      <c r="B5" s="1149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47"/>
      <c r="B6" s="1149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246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297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15</v>
      </c>
      <c r="C19" s="73"/>
      <c r="D19" s="889">
        <v>0</v>
      </c>
      <c r="E19" s="901"/>
      <c r="F19" s="902">
        <f t="shared" si="0"/>
        <v>0</v>
      </c>
      <c r="G19" s="891"/>
      <c r="H19" s="892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89">
        <v>0</v>
      </c>
      <c r="E20" s="901"/>
      <c r="F20" s="902">
        <f t="shared" si="0"/>
        <v>0</v>
      </c>
      <c r="G20" s="891"/>
      <c r="H20" s="892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89">
        <v>0</v>
      </c>
      <c r="E21" s="901"/>
      <c r="F21" s="902">
        <f t="shared" si="0"/>
        <v>0</v>
      </c>
      <c r="G21" s="891"/>
      <c r="H21" s="892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23" t="s">
        <v>21</v>
      </c>
      <c r="E29" s="1124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42"/>
      <c r="B6" s="1159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42"/>
      <c r="B7" s="1160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23" t="s">
        <v>21</v>
      </c>
      <c r="E30" s="112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64" t="s">
        <v>330</v>
      </c>
      <c r="B1" s="1164"/>
      <c r="C1" s="1164"/>
      <c r="D1" s="1164"/>
      <c r="E1" s="1164"/>
      <c r="F1" s="1164"/>
      <c r="G1" s="1164"/>
      <c r="H1" s="1164"/>
      <c r="I1" s="1164"/>
      <c r="J1" s="1164"/>
      <c r="K1" s="481">
        <v>1</v>
      </c>
      <c r="M1" s="1164" t="str">
        <f>A1</f>
        <v>INVENTARIO   DEL MES DE    OCRUBRE   2022</v>
      </c>
      <c r="N1" s="1164"/>
      <c r="O1" s="1164"/>
      <c r="P1" s="1164"/>
      <c r="Q1" s="1164"/>
      <c r="R1" s="1164"/>
      <c r="S1" s="1164"/>
      <c r="T1" s="1164"/>
      <c r="U1" s="1164"/>
      <c r="V1" s="1164"/>
      <c r="W1" s="481">
        <v>2</v>
      </c>
      <c r="Y1" s="1161" t="s">
        <v>345</v>
      </c>
      <c r="Z1" s="1161"/>
      <c r="AA1" s="1161"/>
      <c r="AB1" s="1161"/>
      <c r="AC1" s="1161"/>
      <c r="AD1" s="1161"/>
      <c r="AE1" s="1161"/>
      <c r="AF1" s="1161"/>
      <c r="AG1" s="1161"/>
      <c r="AH1" s="1161"/>
      <c r="AI1" s="481">
        <v>3</v>
      </c>
      <c r="AK1" s="1161" t="s">
        <v>345</v>
      </c>
      <c r="AL1" s="1161"/>
      <c r="AM1" s="1161"/>
      <c r="AN1" s="1161"/>
      <c r="AO1" s="1161"/>
      <c r="AP1" s="1161"/>
      <c r="AQ1" s="1161"/>
      <c r="AR1" s="1161"/>
      <c r="AS1" s="1161"/>
      <c r="AT1" s="1161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62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62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0</v>
      </c>
      <c r="T5" s="154">
        <f>Q5+Q6-S5+Q4</f>
        <v>5012.16</v>
      </c>
      <c r="Y5" s="1162" t="s">
        <v>212</v>
      </c>
      <c r="Z5" s="73" t="s">
        <v>48</v>
      </c>
      <c r="AA5" s="946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62" t="s">
        <v>98</v>
      </c>
      <c r="AL5" s="73" t="s">
        <v>48</v>
      </c>
      <c r="AM5" s="946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63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63"/>
      <c r="N6" s="688" t="s">
        <v>149</v>
      </c>
      <c r="O6" s="156"/>
      <c r="P6" s="135"/>
      <c r="Q6" s="78"/>
      <c r="R6" s="62"/>
      <c r="Y6" s="1163"/>
      <c r="Z6" s="688" t="s">
        <v>149</v>
      </c>
      <c r="AA6" s="947"/>
      <c r="AB6" s="748"/>
      <c r="AC6" s="906"/>
      <c r="AD6" s="948"/>
      <c r="AK6" s="1163"/>
      <c r="AL6" s="688" t="s">
        <v>149</v>
      </c>
      <c r="AM6" s="947"/>
      <c r="AN6" s="748"/>
      <c r="AO6" s="906"/>
      <c r="AP6" s="948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221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227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233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240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241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244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243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249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250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254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263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270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271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273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277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278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280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281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282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286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287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290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293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295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302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305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306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307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308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311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316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317</v>
      </c>
      <c r="H42" s="331">
        <v>91</v>
      </c>
      <c r="I42" s="885">
        <f t="shared" si="6"/>
        <v>2637.8199999999961</v>
      </c>
      <c r="J42" s="884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89">
        <f t="shared" si="4"/>
        <v>0</v>
      </c>
      <c r="E43" s="904"/>
      <c r="F43" s="889">
        <f t="shared" si="5"/>
        <v>0</v>
      </c>
      <c r="G43" s="891"/>
      <c r="H43" s="892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89">
        <f t="shared" si="4"/>
        <v>0</v>
      </c>
      <c r="E44" s="904"/>
      <c r="F44" s="889">
        <f t="shared" si="5"/>
        <v>0</v>
      </c>
      <c r="G44" s="891"/>
      <c r="H44" s="892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89">
        <f t="shared" si="4"/>
        <v>0</v>
      </c>
      <c r="E45" s="904"/>
      <c r="F45" s="889">
        <f t="shared" si="5"/>
        <v>0</v>
      </c>
      <c r="G45" s="891"/>
      <c r="H45" s="892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89">
        <f t="shared" si="4"/>
        <v>0</v>
      </c>
      <c r="E46" s="904"/>
      <c r="F46" s="889">
        <f t="shared" si="5"/>
        <v>0</v>
      </c>
      <c r="G46" s="891"/>
      <c r="H46" s="892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89">
        <f t="shared" si="4"/>
        <v>0</v>
      </c>
      <c r="E47" s="904"/>
      <c r="F47" s="889">
        <f t="shared" si="5"/>
        <v>0</v>
      </c>
      <c r="G47" s="891"/>
      <c r="H47" s="892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89">
        <f t="shared" si="4"/>
        <v>0</v>
      </c>
      <c r="E48" s="904"/>
      <c r="F48" s="889">
        <f t="shared" si="5"/>
        <v>0</v>
      </c>
      <c r="G48" s="891"/>
      <c r="H48" s="892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89">
        <f t="shared" si="4"/>
        <v>0</v>
      </c>
      <c r="E49" s="904"/>
      <c r="F49" s="889">
        <f t="shared" si="5"/>
        <v>0</v>
      </c>
      <c r="G49" s="891"/>
      <c r="H49" s="892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89">
        <f t="shared" si="4"/>
        <v>0</v>
      </c>
      <c r="E50" s="904"/>
      <c r="F50" s="889">
        <f t="shared" si="5"/>
        <v>0</v>
      </c>
      <c r="G50" s="891"/>
      <c r="H50" s="892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89">
        <f t="shared" si="4"/>
        <v>0</v>
      </c>
      <c r="E51" s="904"/>
      <c r="F51" s="889">
        <f t="shared" si="5"/>
        <v>0</v>
      </c>
      <c r="G51" s="891"/>
      <c r="H51" s="892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89">
        <f t="shared" si="4"/>
        <v>0</v>
      </c>
      <c r="E52" s="904"/>
      <c r="F52" s="889">
        <f t="shared" si="5"/>
        <v>0</v>
      </c>
      <c r="G52" s="891"/>
      <c r="H52" s="892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89">
        <f t="shared" si="4"/>
        <v>0</v>
      </c>
      <c r="E53" s="904"/>
      <c r="F53" s="889">
        <f t="shared" si="5"/>
        <v>0</v>
      </c>
      <c r="G53" s="891"/>
      <c r="H53" s="892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89">
        <f t="shared" si="4"/>
        <v>0</v>
      </c>
      <c r="E54" s="904"/>
      <c r="F54" s="889">
        <f t="shared" si="5"/>
        <v>0</v>
      </c>
      <c r="G54" s="891"/>
      <c r="H54" s="892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89">
        <f t="shared" si="4"/>
        <v>0</v>
      </c>
      <c r="E55" s="904"/>
      <c r="F55" s="889">
        <f t="shared" si="5"/>
        <v>0</v>
      </c>
      <c r="G55" s="891"/>
      <c r="H55" s="892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89">
        <f t="shared" si="4"/>
        <v>0</v>
      </c>
      <c r="E56" s="904"/>
      <c r="F56" s="889">
        <f t="shared" si="5"/>
        <v>0</v>
      </c>
      <c r="G56" s="891"/>
      <c r="H56" s="892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89">
        <f t="shared" si="4"/>
        <v>0</v>
      </c>
      <c r="E57" s="904"/>
      <c r="F57" s="889">
        <f t="shared" si="5"/>
        <v>0</v>
      </c>
      <c r="G57" s="891"/>
      <c r="H57" s="892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89">
        <f t="shared" si="4"/>
        <v>0</v>
      </c>
      <c r="E58" s="904"/>
      <c r="F58" s="889">
        <f t="shared" si="5"/>
        <v>0</v>
      </c>
      <c r="G58" s="891"/>
      <c r="H58" s="892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89">
        <f t="shared" si="4"/>
        <v>0</v>
      </c>
      <c r="E59" s="904"/>
      <c r="F59" s="889">
        <f t="shared" si="5"/>
        <v>0</v>
      </c>
      <c r="G59" s="891"/>
      <c r="H59" s="892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89">
        <f t="shared" si="4"/>
        <v>0</v>
      </c>
      <c r="E60" s="904"/>
      <c r="F60" s="889">
        <f t="shared" si="5"/>
        <v>0</v>
      </c>
      <c r="G60" s="891"/>
      <c r="H60" s="892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89">
        <f t="shared" si="4"/>
        <v>0</v>
      </c>
      <c r="E61" s="904"/>
      <c r="F61" s="889">
        <f t="shared" si="5"/>
        <v>0</v>
      </c>
      <c r="G61" s="891"/>
      <c r="H61" s="892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89">
        <f t="shared" si="4"/>
        <v>0</v>
      </c>
      <c r="E62" s="904"/>
      <c r="F62" s="889">
        <f t="shared" si="5"/>
        <v>0</v>
      </c>
      <c r="G62" s="891"/>
      <c r="H62" s="892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89">
        <f t="shared" si="4"/>
        <v>0</v>
      </c>
      <c r="E63" s="904"/>
      <c r="F63" s="889">
        <f t="shared" si="5"/>
        <v>0</v>
      </c>
      <c r="G63" s="891"/>
      <c r="H63" s="892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89">
        <f t="shared" si="4"/>
        <v>0</v>
      </c>
      <c r="E64" s="904"/>
      <c r="F64" s="889">
        <f t="shared" si="5"/>
        <v>0</v>
      </c>
      <c r="G64" s="891"/>
      <c r="H64" s="892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89">
        <f t="shared" si="4"/>
        <v>0</v>
      </c>
      <c r="E65" s="904"/>
      <c r="F65" s="889">
        <f t="shared" si="5"/>
        <v>0</v>
      </c>
      <c r="G65" s="891"/>
      <c r="H65" s="892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89">
        <f t="shared" si="4"/>
        <v>0</v>
      </c>
      <c r="E66" s="904"/>
      <c r="F66" s="889">
        <f t="shared" si="5"/>
        <v>0</v>
      </c>
      <c r="G66" s="891"/>
      <c r="H66" s="892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89">
        <f t="shared" si="4"/>
        <v>0</v>
      </c>
      <c r="E67" s="904"/>
      <c r="F67" s="889">
        <f t="shared" si="5"/>
        <v>0</v>
      </c>
      <c r="G67" s="891"/>
      <c r="H67" s="892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89">
        <f t="shared" si="4"/>
        <v>0</v>
      </c>
      <c r="E68" s="904"/>
      <c r="F68" s="889">
        <f t="shared" si="5"/>
        <v>0</v>
      </c>
      <c r="G68" s="891"/>
      <c r="H68" s="892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89">
        <f t="shared" si="4"/>
        <v>0</v>
      </c>
      <c r="E69" s="904"/>
      <c r="F69" s="889">
        <f t="shared" si="5"/>
        <v>0</v>
      </c>
      <c r="G69" s="891"/>
      <c r="H69" s="892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89">
        <f t="shared" si="4"/>
        <v>0</v>
      </c>
      <c r="E70" s="904"/>
      <c r="F70" s="889">
        <f t="shared" si="5"/>
        <v>0</v>
      </c>
      <c r="G70" s="891"/>
      <c r="H70" s="892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89">
        <f t="shared" si="4"/>
        <v>0</v>
      </c>
      <c r="E71" s="904"/>
      <c r="F71" s="889">
        <f t="shared" si="5"/>
        <v>0</v>
      </c>
      <c r="G71" s="891"/>
      <c r="H71" s="892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89">
        <f t="shared" si="4"/>
        <v>0</v>
      </c>
      <c r="E72" s="904"/>
      <c r="F72" s="889">
        <f t="shared" si="5"/>
        <v>0</v>
      </c>
      <c r="G72" s="891"/>
      <c r="H72" s="892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89">
        <f t="shared" ref="D73:D114" si="24">C73*B73</f>
        <v>0</v>
      </c>
      <c r="E73" s="904"/>
      <c r="F73" s="889">
        <f t="shared" ref="F73:F114" si="25">D73</f>
        <v>0</v>
      </c>
      <c r="G73" s="891"/>
      <c r="H73" s="892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89">
        <f t="shared" si="24"/>
        <v>0</v>
      </c>
      <c r="E74" s="904"/>
      <c r="F74" s="889">
        <f t="shared" si="25"/>
        <v>0</v>
      </c>
      <c r="G74" s="891"/>
      <c r="H74" s="892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89">
        <f t="shared" si="24"/>
        <v>0</v>
      </c>
      <c r="E75" s="904"/>
      <c r="F75" s="889">
        <f t="shared" si="25"/>
        <v>0</v>
      </c>
      <c r="G75" s="891"/>
      <c r="H75" s="892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89">
        <f t="shared" si="24"/>
        <v>0</v>
      </c>
      <c r="E76" s="904"/>
      <c r="F76" s="889">
        <f t="shared" si="25"/>
        <v>0</v>
      </c>
      <c r="G76" s="891"/>
      <c r="H76" s="892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89">
        <f t="shared" si="24"/>
        <v>0</v>
      </c>
      <c r="E77" s="904"/>
      <c r="F77" s="889">
        <f t="shared" si="25"/>
        <v>0</v>
      </c>
      <c r="G77" s="891"/>
      <c r="H77" s="892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89">
        <f t="shared" si="24"/>
        <v>0</v>
      </c>
      <c r="E78" s="904"/>
      <c r="F78" s="889">
        <f t="shared" si="25"/>
        <v>0</v>
      </c>
      <c r="G78" s="891"/>
      <c r="H78" s="892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89">
        <f t="shared" si="24"/>
        <v>0</v>
      </c>
      <c r="E79" s="904"/>
      <c r="F79" s="889">
        <f t="shared" si="25"/>
        <v>0</v>
      </c>
      <c r="G79" s="891"/>
      <c r="H79" s="892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89">
        <f t="shared" si="24"/>
        <v>0</v>
      </c>
      <c r="E80" s="904"/>
      <c r="F80" s="889">
        <f t="shared" si="25"/>
        <v>0</v>
      </c>
      <c r="G80" s="891"/>
      <c r="H80" s="892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89">
        <f t="shared" si="24"/>
        <v>0</v>
      </c>
      <c r="E81" s="904"/>
      <c r="F81" s="889">
        <f t="shared" si="25"/>
        <v>0</v>
      </c>
      <c r="G81" s="891"/>
      <c r="H81" s="892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89">
        <f t="shared" si="24"/>
        <v>0</v>
      </c>
      <c r="E82" s="904"/>
      <c r="F82" s="889">
        <f t="shared" si="25"/>
        <v>0</v>
      </c>
      <c r="G82" s="891"/>
      <c r="H82" s="892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89">
        <f t="shared" si="24"/>
        <v>0</v>
      </c>
      <c r="E83" s="904"/>
      <c r="F83" s="889">
        <f t="shared" si="25"/>
        <v>0</v>
      </c>
      <c r="G83" s="891"/>
      <c r="H83" s="892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89">
        <f t="shared" si="24"/>
        <v>0</v>
      </c>
      <c r="E84" s="904"/>
      <c r="F84" s="889">
        <f t="shared" si="25"/>
        <v>0</v>
      </c>
      <c r="G84" s="891"/>
      <c r="H84" s="892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89">
        <f t="shared" si="24"/>
        <v>0</v>
      </c>
      <c r="E85" s="904"/>
      <c r="F85" s="889">
        <f t="shared" si="25"/>
        <v>0</v>
      </c>
      <c r="G85" s="891"/>
      <c r="H85" s="892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89">
        <f t="shared" si="24"/>
        <v>0</v>
      </c>
      <c r="E86" s="904"/>
      <c r="F86" s="889">
        <f t="shared" si="25"/>
        <v>0</v>
      </c>
      <c r="G86" s="891"/>
      <c r="H86" s="892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89">
        <f t="shared" si="24"/>
        <v>0</v>
      </c>
      <c r="E87" s="904"/>
      <c r="F87" s="889">
        <f t="shared" si="25"/>
        <v>0</v>
      </c>
      <c r="G87" s="891"/>
      <c r="H87" s="892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89">
        <f t="shared" si="24"/>
        <v>0</v>
      </c>
      <c r="E88" s="904"/>
      <c r="F88" s="889">
        <f t="shared" si="25"/>
        <v>0</v>
      </c>
      <c r="G88" s="891"/>
      <c r="H88" s="892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89">
        <f t="shared" si="24"/>
        <v>0</v>
      </c>
      <c r="E89" s="904"/>
      <c r="F89" s="889">
        <f t="shared" si="25"/>
        <v>0</v>
      </c>
      <c r="G89" s="891"/>
      <c r="H89" s="892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89">
        <f t="shared" si="24"/>
        <v>0</v>
      </c>
      <c r="E90" s="904"/>
      <c r="F90" s="889">
        <f t="shared" si="25"/>
        <v>0</v>
      </c>
      <c r="G90" s="891"/>
      <c r="H90" s="892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89">
        <f t="shared" si="24"/>
        <v>0</v>
      </c>
      <c r="E91" s="904"/>
      <c r="F91" s="889">
        <f t="shared" si="25"/>
        <v>0</v>
      </c>
      <c r="G91" s="891"/>
      <c r="H91" s="892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89">
        <f t="shared" si="24"/>
        <v>0</v>
      </c>
      <c r="E92" s="904"/>
      <c r="F92" s="889">
        <f t="shared" si="25"/>
        <v>0</v>
      </c>
      <c r="G92" s="891"/>
      <c r="H92" s="892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89">
        <f t="shared" si="24"/>
        <v>0</v>
      </c>
      <c r="E93" s="904"/>
      <c r="F93" s="889">
        <f t="shared" si="25"/>
        <v>0</v>
      </c>
      <c r="G93" s="891"/>
      <c r="H93" s="892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36" t="s">
        <v>11</v>
      </c>
      <c r="D120" s="1137"/>
      <c r="E120" s="57">
        <f>E4+E5+E6-F115</f>
        <v>2640.3399999999983</v>
      </c>
      <c r="G120" s="47"/>
      <c r="H120" s="91"/>
      <c r="O120" s="1136" t="s">
        <v>11</v>
      </c>
      <c r="P120" s="1137"/>
      <c r="Q120" s="57">
        <f>Q4+Q5+Q6-R115</f>
        <v>5012.16</v>
      </c>
      <c r="S120" s="47"/>
      <c r="T120" s="91"/>
      <c r="AA120" s="1136" t="s">
        <v>11</v>
      </c>
      <c r="AB120" s="1137"/>
      <c r="AC120" s="57">
        <f>AC4+AC5+AC6-AD115</f>
        <v>5012.16</v>
      </c>
      <c r="AE120" s="47"/>
      <c r="AF120" s="91"/>
      <c r="AM120" s="1136" t="s">
        <v>11</v>
      </c>
      <c r="AN120" s="1137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34" t="s">
        <v>331</v>
      </c>
      <c r="B1" s="1134"/>
      <c r="C1" s="1134"/>
      <c r="D1" s="1134"/>
      <c r="E1" s="1134"/>
      <c r="F1" s="1134"/>
      <c r="G1" s="1134"/>
      <c r="H1" s="11">
        <v>1</v>
      </c>
      <c r="K1" s="1138" t="s">
        <v>353</v>
      </c>
      <c r="L1" s="1138"/>
      <c r="M1" s="1138"/>
      <c r="N1" s="1138"/>
      <c r="O1" s="1138"/>
      <c r="P1" s="1138"/>
      <c r="Q1" s="1138"/>
      <c r="R1" s="11">
        <v>2</v>
      </c>
      <c r="U1" s="1138" t="s">
        <v>353</v>
      </c>
      <c r="V1" s="1138"/>
      <c r="W1" s="1138"/>
      <c r="X1" s="1138"/>
      <c r="Y1" s="1138"/>
      <c r="Z1" s="1138"/>
      <c r="AA1" s="113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7"/>
      <c r="N4" s="958"/>
      <c r="O4" s="959"/>
      <c r="P4" s="960"/>
      <c r="Q4" s="73"/>
      <c r="V4" s="83"/>
      <c r="W4" s="957"/>
      <c r="X4" s="958"/>
      <c r="Y4" s="959"/>
      <c r="Z4" s="960"/>
      <c r="AA4" s="73"/>
    </row>
    <row r="5" spans="1:29" ht="15.75" customHeight="1" thickBot="1" x14ac:dyDescent="0.3">
      <c r="A5" s="1142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142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142" t="s">
        <v>358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42"/>
      <c r="B6" s="579" t="s">
        <v>67</v>
      </c>
      <c r="C6" s="1165" t="s">
        <v>323</v>
      </c>
      <c r="D6" s="1166"/>
      <c r="E6" s="1167"/>
      <c r="F6" s="62">
        <v>1</v>
      </c>
      <c r="K6" s="1142"/>
      <c r="L6" s="918" t="s">
        <v>67</v>
      </c>
      <c r="M6" s="961"/>
      <c r="N6" s="961"/>
      <c r="O6" s="961"/>
      <c r="P6" s="960"/>
      <c r="U6" s="1142"/>
      <c r="V6" s="918" t="s">
        <v>67</v>
      </c>
      <c r="W6" s="961"/>
      <c r="X6" s="961"/>
      <c r="Y6" s="961"/>
      <c r="Z6" s="960"/>
    </row>
    <row r="7" spans="1:29" ht="15.75" thickBot="1" x14ac:dyDescent="0.3">
      <c r="B7" s="73"/>
      <c r="C7" s="1168"/>
      <c r="D7" s="1169"/>
      <c r="E7" s="1170"/>
      <c r="F7" s="73"/>
      <c r="L7" s="73"/>
      <c r="M7" s="962"/>
      <c r="N7" s="962"/>
      <c r="O7" s="962"/>
      <c r="P7" s="960"/>
      <c r="V7" s="73"/>
      <c r="W7" s="962"/>
      <c r="X7" s="962"/>
      <c r="Y7" s="962"/>
      <c r="Z7" s="960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6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221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223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229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249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263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236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270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291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297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301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313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89"/>
      <c r="E21" s="904"/>
      <c r="F21" s="889">
        <f t="shared" si="0"/>
        <v>0</v>
      </c>
      <c r="G21" s="891"/>
      <c r="H21" s="892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89"/>
      <c r="E22" s="904"/>
      <c r="F22" s="889">
        <f t="shared" si="0"/>
        <v>0</v>
      </c>
      <c r="G22" s="891"/>
      <c r="H22" s="892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89"/>
      <c r="E23" s="904"/>
      <c r="F23" s="889">
        <f t="shared" si="0"/>
        <v>0</v>
      </c>
      <c r="G23" s="891"/>
      <c r="H23" s="892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89"/>
      <c r="E24" s="904"/>
      <c r="F24" s="889">
        <f t="shared" si="0"/>
        <v>0</v>
      </c>
      <c r="G24" s="891"/>
      <c r="H24" s="892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89"/>
      <c r="E25" s="904"/>
      <c r="F25" s="889">
        <f t="shared" si="0"/>
        <v>0</v>
      </c>
      <c r="G25" s="891"/>
      <c r="H25" s="892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36" t="s">
        <v>11</v>
      </c>
      <c r="D73" s="1137"/>
      <c r="E73" s="57">
        <f>E5-F68+E4+E6+E7</f>
        <v>63.270000000000287</v>
      </c>
      <c r="L73" s="91"/>
      <c r="M73" s="1136" t="s">
        <v>11</v>
      </c>
      <c r="N73" s="1137"/>
      <c r="O73" s="57">
        <f>O5-P68+O4+O6+O7</f>
        <v>506.1</v>
      </c>
      <c r="V73" s="91"/>
      <c r="W73" s="1136" t="s">
        <v>11</v>
      </c>
      <c r="X73" s="1137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42"/>
      <c r="B5" s="1171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42"/>
      <c r="B6" s="1171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 t="s">
        <v>345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42"/>
      <c r="B4" s="1172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42"/>
      <c r="B5" s="1173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173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36" t="s">
        <v>11</v>
      </c>
      <c r="D61" s="1137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74"/>
      <c r="B5" s="1176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75"/>
      <c r="B6" s="1177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78" t="s">
        <v>11</v>
      </c>
      <c r="D56" s="117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34" t="s">
        <v>108</v>
      </c>
      <c r="B1" s="1134"/>
      <c r="C1" s="1134"/>
      <c r="D1" s="1134"/>
      <c r="E1" s="1134"/>
      <c r="F1" s="1134"/>
      <c r="G1" s="113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35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35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7"/>
      <c r="B1" s="1127"/>
      <c r="C1" s="1127"/>
      <c r="D1" s="1127"/>
      <c r="E1" s="1127"/>
      <c r="F1" s="1127"/>
      <c r="G1" s="112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80"/>
      <c r="C4" s="17"/>
      <c r="E4" s="254"/>
      <c r="F4" s="240"/>
    </row>
    <row r="5" spans="1:10" ht="15" customHeight="1" x14ac:dyDescent="0.25">
      <c r="A5" s="1174"/>
      <c r="B5" s="1181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75"/>
      <c r="B6" s="1182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78" t="s">
        <v>11</v>
      </c>
      <c r="D55" s="117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34"/>
      <c r="I1" s="1134"/>
      <c r="J1" s="11">
        <v>1</v>
      </c>
      <c r="M1" s="1138" t="s">
        <v>348</v>
      </c>
      <c r="N1" s="1138"/>
      <c r="O1" s="1138"/>
      <c r="P1" s="1138"/>
      <c r="Q1" s="1138"/>
      <c r="R1" s="1138"/>
      <c r="S1" s="1138"/>
      <c r="T1" s="1138"/>
      <c r="U1" s="113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147" t="s">
        <v>210</v>
      </c>
      <c r="B5" s="1183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147" t="s">
        <v>210</v>
      </c>
      <c r="N5" s="1183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4004.28</v>
      </c>
      <c r="U5" s="190"/>
      <c r="V5" s="73"/>
    </row>
    <row r="6" spans="1:23" x14ac:dyDescent="0.25">
      <c r="A6" s="1147"/>
      <c r="B6" s="1183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47"/>
      <c r="N6" s="1183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225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226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227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230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231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234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238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242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251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252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235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255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256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257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258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265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4004.28</v>
      </c>
      <c r="V24" s="73">
        <f t="shared" si="9"/>
        <v>882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266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4004.28</v>
      </c>
      <c r="V25" s="73">
        <f t="shared" si="9"/>
        <v>882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267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4004.28</v>
      </c>
      <c r="V26" s="73">
        <f t="shared" si="9"/>
        <v>882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236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4004.28</v>
      </c>
      <c r="V27" s="73">
        <f t="shared" si="9"/>
        <v>882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269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4004.28</v>
      </c>
      <c r="V28" s="73">
        <f t="shared" si="9"/>
        <v>882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270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4004.28</v>
      </c>
      <c r="V29" s="73">
        <f t="shared" si="9"/>
        <v>882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270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4004.28</v>
      </c>
      <c r="V30" s="73">
        <f t="shared" si="9"/>
        <v>882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274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4004.28</v>
      </c>
      <c r="V31" s="73">
        <f t="shared" si="9"/>
        <v>882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275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4004.28</v>
      </c>
      <c r="V32" s="73">
        <f t="shared" si="9"/>
        <v>882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275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4004.28</v>
      </c>
      <c r="V33" s="73">
        <f t="shared" si="9"/>
        <v>882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276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4004.28</v>
      </c>
      <c r="V34" s="73">
        <f t="shared" si="9"/>
        <v>882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281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4004.28</v>
      </c>
      <c r="V35" s="73">
        <f t="shared" si="9"/>
        <v>882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282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4004.28</v>
      </c>
      <c r="V36" s="73">
        <f t="shared" si="9"/>
        <v>882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283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4004.28</v>
      </c>
      <c r="V37" s="73">
        <f t="shared" si="9"/>
        <v>882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284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4004.28</v>
      </c>
      <c r="V38" s="73">
        <f t="shared" si="9"/>
        <v>882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291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291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292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293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4004.28</v>
      </c>
      <c r="V42" s="73">
        <f t="shared" si="9"/>
        <v>882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295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296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299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300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300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301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309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311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312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4004.28</v>
      </c>
      <c r="V51" s="73">
        <f t="shared" si="9"/>
        <v>882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315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4004.28</v>
      </c>
      <c r="V52" s="73">
        <f t="shared" si="9"/>
        <v>882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319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4004.28</v>
      </c>
      <c r="V53" s="73">
        <f t="shared" si="9"/>
        <v>882</v>
      </c>
      <c r="W53" s="60">
        <f t="shared" si="5"/>
        <v>0</v>
      </c>
    </row>
    <row r="54" spans="1:23" x14ac:dyDescent="0.25">
      <c r="A54" s="882" t="s">
        <v>324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322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324</v>
      </c>
      <c r="N54" s="993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94">
        <f t="shared" si="8"/>
        <v>4004.28</v>
      </c>
      <c r="V54" s="743">
        <f t="shared" si="9"/>
        <v>882</v>
      </c>
      <c r="W54" s="60">
        <f t="shared" si="5"/>
        <v>0</v>
      </c>
    </row>
    <row r="55" spans="1:23" x14ac:dyDescent="0.25">
      <c r="B55" s="133">
        <v>4.54</v>
      </c>
      <c r="C55" s="15"/>
      <c r="D55" s="889">
        <f t="shared" si="0"/>
        <v>0</v>
      </c>
      <c r="E55" s="907"/>
      <c r="F55" s="889">
        <f t="shared" si="10"/>
        <v>0</v>
      </c>
      <c r="G55" s="891"/>
      <c r="H55" s="892"/>
      <c r="I55" s="908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3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94">
        <f t="shared" si="8"/>
        <v>4004.28</v>
      </c>
      <c r="V55" s="743">
        <f t="shared" si="9"/>
        <v>882</v>
      </c>
      <c r="W55" s="60">
        <f t="shared" si="5"/>
        <v>0</v>
      </c>
    </row>
    <row r="56" spans="1:23" x14ac:dyDescent="0.25">
      <c r="B56" s="133">
        <v>4.54</v>
      </c>
      <c r="C56" s="15"/>
      <c r="D56" s="889">
        <f t="shared" si="0"/>
        <v>0</v>
      </c>
      <c r="E56" s="907"/>
      <c r="F56" s="889">
        <f t="shared" si="10"/>
        <v>0</v>
      </c>
      <c r="G56" s="891"/>
      <c r="H56" s="892"/>
      <c r="I56" s="908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4004.28</v>
      </c>
      <c r="V56" s="73">
        <f t="shared" si="9"/>
        <v>882</v>
      </c>
      <c r="W56" s="60">
        <f t="shared" si="5"/>
        <v>0</v>
      </c>
    </row>
    <row r="57" spans="1:23" x14ac:dyDescent="0.25">
      <c r="B57" s="133">
        <v>4.54</v>
      </c>
      <c r="C57" s="15"/>
      <c r="D57" s="889">
        <f t="shared" si="0"/>
        <v>0</v>
      </c>
      <c r="E57" s="907"/>
      <c r="F57" s="889">
        <f t="shared" si="10"/>
        <v>0</v>
      </c>
      <c r="G57" s="891"/>
      <c r="H57" s="892"/>
      <c r="I57" s="908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4004.28</v>
      </c>
      <c r="V57" s="73">
        <f t="shared" si="9"/>
        <v>882</v>
      </c>
      <c r="W57" s="60">
        <f t="shared" si="5"/>
        <v>0</v>
      </c>
    </row>
    <row r="58" spans="1:23" x14ac:dyDescent="0.25">
      <c r="B58" s="133">
        <v>4.54</v>
      </c>
      <c r="C58" s="15"/>
      <c r="D58" s="889">
        <f t="shared" si="0"/>
        <v>0</v>
      </c>
      <c r="E58" s="907"/>
      <c r="F58" s="889">
        <f t="shared" si="10"/>
        <v>0</v>
      </c>
      <c r="G58" s="891"/>
      <c r="H58" s="892"/>
      <c r="I58" s="908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4004.28</v>
      </c>
      <c r="V58" s="73">
        <f t="shared" si="9"/>
        <v>882</v>
      </c>
      <c r="W58" s="60">
        <f t="shared" si="5"/>
        <v>0</v>
      </c>
    </row>
    <row r="59" spans="1:23" x14ac:dyDescent="0.25">
      <c r="B59" s="133">
        <v>4.54</v>
      </c>
      <c r="C59" s="15"/>
      <c r="D59" s="889">
        <f t="shared" si="0"/>
        <v>0</v>
      </c>
      <c r="E59" s="907"/>
      <c r="F59" s="889">
        <f t="shared" si="10"/>
        <v>0</v>
      </c>
      <c r="G59" s="891"/>
      <c r="H59" s="892"/>
      <c r="I59" s="908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4004.28</v>
      </c>
      <c r="V59" s="73">
        <f t="shared" si="9"/>
        <v>882</v>
      </c>
      <c r="W59" s="60">
        <f t="shared" si="5"/>
        <v>0</v>
      </c>
    </row>
    <row r="60" spans="1:23" x14ac:dyDescent="0.25">
      <c r="B60" s="133">
        <v>4.54</v>
      </c>
      <c r="C60" s="15"/>
      <c r="D60" s="889">
        <f t="shared" si="0"/>
        <v>0</v>
      </c>
      <c r="E60" s="907"/>
      <c r="F60" s="889">
        <f t="shared" si="10"/>
        <v>0</v>
      </c>
      <c r="G60" s="891"/>
      <c r="H60" s="892"/>
      <c r="I60" s="908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4004.28</v>
      </c>
      <c r="V60" s="73">
        <f t="shared" si="9"/>
        <v>882</v>
      </c>
      <c r="W60" s="60">
        <f t="shared" si="5"/>
        <v>0</v>
      </c>
    </row>
    <row r="61" spans="1:23" x14ac:dyDescent="0.25">
      <c r="B61" s="133">
        <v>4.54</v>
      </c>
      <c r="C61" s="15"/>
      <c r="D61" s="889">
        <f t="shared" si="0"/>
        <v>0</v>
      </c>
      <c r="E61" s="907"/>
      <c r="F61" s="889">
        <f t="shared" si="10"/>
        <v>0</v>
      </c>
      <c r="G61" s="891"/>
      <c r="H61" s="892"/>
      <c r="I61" s="908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4004.28</v>
      </c>
      <c r="V61" s="73">
        <f t="shared" si="9"/>
        <v>882</v>
      </c>
      <c r="W61" s="60">
        <f t="shared" si="5"/>
        <v>0</v>
      </c>
    </row>
    <row r="62" spans="1:23" x14ac:dyDescent="0.25">
      <c r="B62" s="133">
        <v>4.54</v>
      </c>
      <c r="C62" s="15"/>
      <c r="D62" s="889">
        <f t="shared" si="0"/>
        <v>0</v>
      </c>
      <c r="E62" s="907"/>
      <c r="F62" s="889">
        <f t="shared" si="10"/>
        <v>0</v>
      </c>
      <c r="G62" s="891"/>
      <c r="H62" s="892"/>
      <c r="I62" s="908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4004.28</v>
      </c>
      <c r="V62" s="73">
        <f t="shared" si="9"/>
        <v>882</v>
      </c>
      <c r="W62" s="60">
        <f t="shared" si="5"/>
        <v>0</v>
      </c>
    </row>
    <row r="63" spans="1:23" x14ac:dyDescent="0.25">
      <c r="B63" s="133">
        <v>4.54</v>
      </c>
      <c r="C63" s="15"/>
      <c r="D63" s="889">
        <f t="shared" si="0"/>
        <v>0</v>
      </c>
      <c r="E63" s="907"/>
      <c r="F63" s="889">
        <f t="shared" si="10"/>
        <v>0</v>
      </c>
      <c r="G63" s="891"/>
      <c r="H63" s="892"/>
      <c r="I63" s="908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4004.28</v>
      </c>
      <c r="V63" s="73">
        <f t="shared" si="9"/>
        <v>882</v>
      </c>
      <c r="W63" s="60">
        <f t="shared" si="5"/>
        <v>0</v>
      </c>
    </row>
    <row r="64" spans="1:23" x14ac:dyDescent="0.25">
      <c r="B64" s="133">
        <v>4.54</v>
      </c>
      <c r="C64" s="15"/>
      <c r="D64" s="889">
        <f t="shared" si="0"/>
        <v>0</v>
      </c>
      <c r="E64" s="907"/>
      <c r="F64" s="889">
        <f t="shared" si="10"/>
        <v>0</v>
      </c>
      <c r="G64" s="891"/>
      <c r="H64" s="892"/>
      <c r="I64" s="908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4004.28</v>
      </c>
      <c r="V64" s="73">
        <f t="shared" si="9"/>
        <v>882</v>
      </c>
      <c r="W64" s="60">
        <f t="shared" si="5"/>
        <v>0</v>
      </c>
    </row>
    <row r="65" spans="2:23" x14ac:dyDescent="0.25">
      <c r="B65" s="133">
        <v>4.54</v>
      </c>
      <c r="C65" s="15"/>
      <c r="D65" s="889">
        <f t="shared" si="0"/>
        <v>0</v>
      </c>
      <c r="E65" s="907"/>
      <c r="F65" s="889">
        <f t="shared" si="10"/>
        <v>0</v>
      </c>
      <c r="G65" s="891"/>
      <c r="H65" s="892"/>
      <c r="I65" s="908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4004.28</v>
      </c>
      <c r="V65" s="73">
        <f t="shared" si="9"/>
        <v>882</v>
      </c>
      <c r="W65" s="60">
        <f t="shared" si="5"/>
        <v>0</v>
      </c>
    </row>
    <row r="66" spans="2:23" x14ac:dyDescent="0.25">
      <c r="B66" s="133">
        <v>4.54</v>
      </c>
      <c r="C66" s="15"/>
      <c r="D66" s="889">
        <f t="shared" si="0"/>
        <v>0</v>
      </c>
      <c r="E66" s="907"/>
      <c r="F66" s="889">
        <f t="shared" si="10"/>
        <v>0</v>
      </c>
      <c r="G66" s="891"/>
      <c r="H66" s="892"/>
      <c r="I66" s="908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4004.28</v>
      </c>
      <c r="V66" s="73">
        <f t="shared" si="9"/>
        <v>882</v>
      </c>
      <c r="W66" s="60">
        <f t="shared" si="5"/>
        <v>0</v>
      </c>
    </row>
    <row r="67" spans="2:23" x14ac:dyDescent="0.25">
      <c r="B67" s="133">
        <v>4.54</v>
      </c>
      <c r="C67" s="15"/>
      <c r="D67" s="889">
        <f t="shared" si="0"/>
        <v>0</v>
      </c>
      <c r="E67" s="907"/>
      <c r="F67" s="889">
        <f t="shared" si="10"/>
        <v>0</v>
      </c>
      <c r="G67" s="891"/>
      <c r="H67" s="892"/>
      <c r="I67" s="908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4004.28</v>
      </c>
      <c r="V67" s="73">
        <f t="shared" si="9"/>
        <v>882</v>
      </c>
      <c r="W67" s="60">
        <f t="shared" si="5"/>
        <v>0</v>
      </c>
    </row>
    <row r="68" spans="2:23" x14ac:dyDescent="0.25">
      <c r="B68" s="133">
        <v>4.54</v>
      </c>
      <c r="C68" s="15"/>
      <c r="D68" s="889">
        <f t="shared" si="0"/>
        <v>0</v>
      </c>
      <c r="E68" s="907"/>
      <c r="F68" s="889">
        <f t="shared" si="10"/>
        <v>0</v>
      </c>
      <c r="G68" s="891"/>
      <c r="H68" s="892"/>
      <c r="I68" s="908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4004.28</v>
      </c>
      <c r="V68" s="73">
        <f t="shared" si="9"/>
        <v>882</v>
      </c>
      <c r="W68" s="60">
        <f t="shared" si="5"/>
        <v>0</v>
      </c>
    </row>
    <row r="69" spans="2:23" x14ac:dyDescent="0.25">
      <c r="B69" s="133">
        <v>4.54</v>
      </c>
      <c r="C69" s="15"/>
      <c r="D69" s="889">
        <f t="shared" si="0"/>
        <v>0</v>
      </c>
      <c r="E69" s="907"/>
      <c r="F69" s="889">
        <f t="shared" si="10"/>
        <v>0</v>
      </c>
      <c r="G69" s="891"/>
      <c r="H69" s="892"/>
      <c r="I69" s="908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4004.28</v>
      </c>
      <c r="V69" s="73">
        <f t="shared" si="9"/>
        <v>882</v>
      </c>
      <c r="W69" s="60">
        <f t="shared" si="5"/>
        <v>0</v>
      </c>
    </row>
    <row r="70" spans="2:23" x14ac:dyDescent="0.25">
      <c r="B70" s="133">
        <v>4.54</v>
      </c>
      <c r="C70" s="15"/>
      <c r="D70" s="889">
        <f t="shared" si="0"/>
        <v>0</v>
      </c>
      <c r="E70" s="907"/>
      <c r="F70" s="889">
        <f t="shared" si="10"/>
        <v>0</v>
      </c>
      <c r="G70" s="891"/>
      <c r="H70" s="892"/>
      <c r="I70" s="908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3">
        <v>4.54</v>
      </c>
      <c r="C71" s="15"/>
      <c r="D71" s="889">
        <f t="shared" si="0"/>
        <v>0</v>
      </c>
      <c r="E71" s="907"/>
      <c r="F71" s="889">
        <f t="shared" si="10"/>
        <v>0</v>
      </c>
      <c r="G71" s="891"/>
      <c r="H71" s="892"/>
      <c r="I71" s="908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3">
        <v>4.54</v>
      </c>
      <c r="C74" s="15"/>
      <c r="D74" s="889">
        <f t="shared" si="12"/>
        <v>0</v>
      </c>
      <c r="E74" s="907"/>
      <c r="F74" s="889">
        <f t="shared" si="10"/>
        <v>0</v>
      </c>
      <c r="G74" s="891"/>
      <c r="H74" s="892"/>
      <c r="I74" s="908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889">
        <f t="shared" si="10"/>
        <v>0</v>
      </c>
      <c r="G75" s="891"/>
      <c r="H75" s="892"/>
      <c r="I75" s="908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4004.28</v>
      </c>
      <c r="V75" s="73">
        <f t="shared" ref="V75:V106" si="17">V74-O75</f>
        <v>882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4004.28</v>
      </c>
      <c r="V84" s="73">
        <f t="shared" si="17"/>
        <v>882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4004.28</v>
      </c>
      <c r="V85" s="73">
        <f t="shared" si="17"/>
        <v>882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4004.28</v>
      </c>
      <c r="V86" s="73">
        <f t="shared" si="17"/>
        <v>882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4004.28</v>
      </c>
      <c r="V87" s="73">
        <f t="shared" si="17"/>
        <v>882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4004.28</v>
      </c>
      <c r="V88" s="73">
        <f t="shared" si="17"/>
        <v>882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4004.28</v>
      </c>
      <c r="V89" s="73">
        <f t="shared" si="17"/>
        <v>882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4004.28</v>
      </c>
      <c r="V90" s="73">
        <f t="shared" si="17"/>
        <v>882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4004.28</v>
      </c>
      <c r="V91" s="73">
        <f t="shared" si="17"/>
        <v>882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4004.28</v>
      </c>
      <c r="V92" s="73">
        <f t="shared" si="17"/>
        <v>882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4004.28</v>
      </c>
      <c r="V93" s="73">
        <f t="shared" si="17"/>
        <v>882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4004.28</v>
      </c>
      <c r="V94" s="73">
        <f t="shared" si="17"/>
        <v>882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4004.28</v>
      </c>
      <c r="V95" s="73">
        <f t="shared" si="17"/>
        <v>882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4004.28</v>
      </c>
      <c r="V96" s="73">
        <f t="shared" si="17"/>
        <v>882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4004.28</v>
      </c>
      <c r="V97" s="73">
        <f t="shared" si="17"/>
        <v>882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4004.28</v>
      </c>
      <c r="V98" s="73">
        <f t="shared" si="17"/>
        <v>882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4004.28</v>
      </c>
      <c r="V99" s="73">
        <f t="shared" si="17"/>
        <v>882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4004.28</v>
      </c>
      <c r="V100" s="73">
        <f t="shared" si="17"/>
        <v>882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4004.28</v>
      </c>
      <c r="V101" s="73">
        <f t="shared" si="17"/>
        <v>882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4004.28</v>
      </c>
      <c r="V102" s="73">
        <f t="shared" si="17"/>
        <v>882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4004.28</v>
      </c>
      <c r="V103" s="73">
        <f t="shared" si="17"/>
        <v>882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4004.28</v>
      </c>
      <c r="V104" s="73">
        <f t="shared" si="17"/>
        <v>882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4004.28</v>
      </c>
      <c r="V105" s="73">
        <f t="shared" si="17"/>
        <v>882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4004.28</v>
      </c>
      <c r="V106" s="73">
        <f t="shared" si="17"/>
        <v>882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4004.28</v>
      </c>
      <c r="V107" s="73">
        <f>V83-O107</f>
        <v>882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882</v>
      </c>
      <c r="Q111" s="40"/>
      <c r="R111" s="6"/>
      <c r="S111" s="31"/>
      <c r="T111" s="17"/>
      <c r="U111" s="132"/>
      <c r="V111" s="73"/>
    </row>
    <row r="112" spans="2:23" x14ac:dyDescent="0.25">
      <c r="C112" s="1184" t="s">
        <v>19</v>
      </c>
      <c r="D112" s="1185"/>
      <c r="E112" s="39">
        <f>E4+E5-F109+E6+E7</f>
        <v>1239.4200000000012</v>
      </c>
      <c r="F112" s="6"/>
      <c r="G112" s="6"/>
      <c r="H112" s="17"/>
      <c r="I112" s="132"/>
      <c r="J112" s="73"/>
      <c r="O112" s="1184" t="s">
        <v>19</v>
      </c>
      <c r="P112" s="1185"/>
      <c r="Q112" s="39">
        <f>Q4+Q5-R109+Q6+Q7</f>
        <v>4004.28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34" t="s">
        <v>332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42" t="s">
        <v>52</v>
      </c>
      <c r="B5" s="1186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142"/>
      <c r="B6" s="1186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8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8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242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248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276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287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295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313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84" t="s">
        <v>19</v>
      </c>
      <c r="D34" s="118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4" t="s">
        <v>329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DEL MES DE   OCTUBRE    2022</v>
      </c>
      <c r="L1" s="1134"/>
      <c r="M1" s="1134"/>
      <c r="N1" s="1134"/>
      <c r="O1" s="1134"/>
      <c r="P1" s="1134"/>
      <c r="Q1" s="1134"/>
      <c r="R1" s="11">
        <v>2</v>
      </c>
      <c r="U1" s="1134" t="str">
        <f>A1</f>
        <v>INVENTARIO    DEL MES DE   OCTUBRE    2022</v>
      </c>
      <c r="V1" s="1134"/>
      <c r="W1" s="1134"/>
      <c r="X1" s="1134"/>
      <c r="Y1" s="1134"/>
      <c r="Z1" s="1134"/>
      <c r="AA1" s="113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47" t="s">
        <v>64</v>
      </c>
      <c r="B5" s="1191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147" t="s">
        <v>64</v>
      </c>
      <c r="L5" s="1191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174" t="s">
        <v>211</v>
      </c>
      <c r="V5" s="1189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47"/>
      <c r="B6" s="1191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147"/>
      <c r="L6" s="1191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74"/>
      <c r="V6" s="1190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286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316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320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222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224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228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232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242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266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267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276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286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320</v>
      </c>
      <c r="H33" s="331">
        <v>100</v>
      </c>
      <c r="I33" s="870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136" t="s">
        <v>11</v>
      </c>
      <c r="D83" s="1137"/>
      <c r="E83" s="57">
        <f>E5+E6-F78+E7</f>
        <v>20</v>
      </c>
      <c r="F83" s="73"/>
      <c r="M83" s="1136" t="s">
        <v>11</v>
      </c>
      <c r="N83" s="1137"/>
      <c r="O83" s="57">
        <f>O5+O6-P78+O7</f>
        <v>150</v>
      </c>
      <c r="P83" s="73"/>
      <c r="W83" s="1136" t="s">
        <v>11</v>
      </c>
      <c r="X83" s="1137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34" t="s">
        <v>209</v>
      </c>
      <c r="B1" s="1134"/>
      <c r="C1" s="1134"/>
      <c r="D1" s="1134"/>
      <c r="E1" s="1134"/>
      <c r="F1" s="1134"/>
      <c r="G1" s="1134"/>
      <c r="H1" s="11">
        <v>1</v>
      </c>
      <c r="L1" s="1138" t="s">
        <v>346</v>
      </c>
      <c r="M1" s="1138"/>
      <c r="N1" s="1138"/>
      <c r="O1" s="1138"/>
      <c r="P1" s="1138"/>
      <c r="Q1" s="1138"/>
      <c r="R1" s="1138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142" t="s">
        <v>151</v>
      </c>
      <c r="B5" s="1148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142" t="s">
        <v>342</v>
      </c>
      <c r="M5" s="1148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142"/>
      <c r="B6" s="1148"/>
      <c r="C6" s="199"/>
      <c r="D6" s="149"/>
      <c r="E6" s="105"/>
      <c r="F6" s="73"/>
      <c r="L6" s="1142"/>
      <c r="M6" s="1148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</f>
        <v>650</v>
      </c>
      <c r="N9" s="866"/>
      <c r="O9" s="727"/>
      <c r="P9" s="913"/>
      <c r="Q9" s="730">
        <f>O9</f>
        <v>0</v>
      </c>
      <c r="R9" s="728"/>
      <c r="S9" s="729"/>
      <c r="T9" s="923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2">
        <f>M9-N10</f>
        <v>650</v>
      </c>
      <c r="N10" s="866"/>
      <c r="O10" s="727"/>
      <c r="P10" s="913"/>
      <c r="Q10" s="730">
        <f t="shared" ref="Q10:Q30" si="2">O10</f>
        <v>0</v>
      </c>
      <c r="R10" s="728"/>
      <c r="S10" s="729"/>
      <c r="T10" s="924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650</v>
      </c>
      <c r="N11" s="866"/>
      <c r="O11" s="727"/>
      <c r="P11" s="913"/>
      <c r="Q11" s="730">
        <f t="shared" si="2"/>
        <v>0</v>
      </c>
      <c r="R11" s="728"/>
      <c r="S11" s="729"/>
      <c r="T11" s="924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2">
        <f t="shared" si="6"/>
        <v>650</v>
      </c>
      <c r="N12" s="866"/>
      <c r="O12" s="727"/>
      <c r="P12" s="913"/>
      <c r="Q12" s="730">
        <f t="shared" si="2"/>
        <v>0</v>
      </c>
      <c r="R12" s="728"/>
      <c r="S12" s="729"/>
      <c r="T12" s="924">
        <f t="shared" si="3"/>
        <v>0</v>
      </c>
      <c r="U12" s="766">
        <f t="shared" si="7"/>
        <v>18544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0">
        <f>J12-F13-2</f>
        <v>6948.3</v>
      </c>
      <c r="M13" s="922">
        <f t="shared" si="6"/>
        <v>650</v>
      </c>
      <c r="N13" s="866"/>
      <c r="O13" s="727"/>
      <c r="P13" s="913"/>
      <c r="Q13" s="730">
        <f t="shared" si="2"/>
        <v>0</v>
      </c>
      <c r="R13" s="728"/>
      <c r="S13" s="729"/>
      <c r="T13" s="924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225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2">
        <f t="shared" si="6"/>
        <v>650</v>
      </c>
      <c r="N14" s="866"/>
      <c r="O14" s="925"/>
      <c r="P14" s="926"/>
      <c r="Q14" s="927">
        <f t="shared" si="2"/>
        <v>0</v>
      </c>
      <c r="R14" s="928"/>
      <c r="S14" s="929"/>
      <c r="T14" s="924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245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2">
        <f t="shared" si="6"/>
        <v>650</v>
      </c>
      <c r="N15" s="866"/>
      <c r="O15" s="925"/>
      <c r="P15" s="926"/>
      <c r="Q15" s="927">
        <f t="shared" si="2"/>
        <v>0</v>
      </c>
      <c r="R15" s="928"/>
      <c r="S15" s="929"/>
      <c r="T15" s="924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272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1"/>
      <c r="M16" s="922">
        <f t="shared" si="6"/>
        <v>650</v>
      </c>
      <c r="N16" s="866"/>
      <c r="O16" s="925"/>
      <c r="P16" s="926"/>
      <c r="Q16" s="927">
        <f t="shared" si="2"/>
        <v>0</v>
      </c>
      <c r="R16" s="928"/>
      <c r="S16" s="929"/>
      <c r="T16" s="924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292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1"/>
      <c r="M17" s="922">
        <f t="shared" si="6"/>
        <v>650</v>
      </c>
      <c r="N17" s="866"/>
      <c r="O17" s="925"/>
      <c r="P17" s="926"/>
      <c r="Q17" s="927">
        <f t="shared" si="2"/>
        <v>0</v>
      </c>
      <c r="R17" s="928"/>
      <c r="S17" s="929"/>
      <c r="T17" s="924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300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1"/>
      <c r="M18" s="922">
        <f t="shared" si="6"/>
        <v>650</v>
      </c>
      <c r="N18" s="866"/>
      <c r="O18" s="925"/>
      <c r="P18" s="926"/>
      <c r="Q18" s="927">
        <f t="shared" si="2"/>
        <v>0</v>
      </c>
      <c r="R18" s="928"/>
      <c r="S18" s="929"/>
      <c r="T18" s="924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311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2">
        <f t="shared" si="6"/>
        <v>650</v>
      </c>
      <c r="N19" s="866"/>
      <c r="O19" s="925"/>
      <c r="P19" s="926"/>
      <c r="Q19" s="927">
        <f t="shared" si="2"/>
        <v>0</v>
      </c>
      <c r="R19" s="928"/>
      <c r="S19" s="929"/>
      <c r="T19" s="924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313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2">
        <f t="shared" si="6"/>
        <v>650</v>
      </c>
      <c r="N20" s="866"/>
      <c r="O20" s="925"/>
      <c r="P20" s="926"/>
      <c r="Q20" s="927">
        <f t="shared" si="2"/>
        <v>0</v>
      </c>
      <c r="R20" s="928"/>
      <c r="S20" s="929"/>
      <c r="T20" s="924">
        <f t="shared" si="3"/>
        <v>0</v>
      </c>
      <c r="U20" s="766">
        <f t="shared" si="8"/>
        <v>18544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321</v>
      </c>
      <c r="H21" s="331">
        <v>50</v>
      </c>
      <c r="I21" s="589">
        <f t="shared" si="1"/>
        <v>14485</v>
      </c>
      <c r="J21" s="870">
        <f t="shared" si="5"/>
        <v>2050.0000000000009</v>
      </c>
      <c r="M21" s="922">
        <f t="shared" si="6"/>
        <v>650</v>
      </c>
      <c r="N21" s="866"/>
      <c r="O21" s="925"/>
      <c r="P21" s="926"/>
      <c r="Q21" s="927">
        <f t="shared" si="2"/>
        <v>0</v>
      </c>
      <c r="R21" s="928"/>
      <c r="S21" s="929"/>
      <c r="T21" s="924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2">
        <f t="shared" si="6"/>
        <v>650</v>
      </c>
      <c r="N22" s="866"/>
      <c r="O22" s="925"/>
      <c r="P22" s="926"/>
      <c r="Q22" s="927">
        <f t="shared" si="2"/>
        <v>0</v>
      </c>
      <c r="R22" s="928"/>
      <c r="S22" s="929"/>
      <c r="T22" s="924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2">
        <f t="shared" si="6"/>
        <v>650</v>
      </c>
      <c r="N23" s="866"/>
      <c r="O23" s="925"/>
      <c r="P23" s="926"/>
      <c r="Q23" s="927">
        <f t="shared" si="2"/>
        <v>0</v>
      </c>
      <c r="R23" s="928"/>
      <c r="S23" s="929"/>
      <c r="T23" s="924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2">
        <f t="shared" si="6"/>
        <v>650</v>
      </c>
      <c r="N24" s="866"/>
      <c r="O24" s="925"/>
      <c r="P24" s="926"/>
      <c r="Q24" s="927">
        <f t="shared" si="2"/>
        <v>0</v>
      </c>
      <c r="R24" s="928"/>
      <c r="S24" s="929"/>
      <c r="T24" s="924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2">
        <f t="shared" si="6"/>
        <v>650</v>
      </c>
      <c r="N25" s="866"/>
      <c r="O25" s="925"/>
      <c r="P25" s="926"/>
      <c r="Q25" s="927">
        <f t="shared" si="2"/>
        <v>0</v>
      </c>
      <c r="R25" s="928"/>
      <c r="S25" s="929"/>
      <c r="T25" s="924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2">
        <f t="shared" si="6"/>
        <v>650</v>
      </c>
      <c r="N26" s="866"/>
      <c r="O26" s="925"/>
      <c r="P26" s="926"/>
      <c r="Q26" s="927">
        <f t="shared" si="2"/>
        <v>0</v>
      </c>
      <c r="R26" s="928"/>
      <c r="S26" s="929"/>
      <c r="T26" s="924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2">
        <f t="shared" si="6"/>
        <v>650</v>
      </c>
      <c r="N27" s="866"/>
      <c r="O27" s="925"/>
      <c r="P27" s="926"/>
      <c r="Q27" s="927">
        <f t="shared" si="2"/>
        <v>0</v>
      </c>
      <c r="R27" s="928"/>
      <c r="S27" s="929"/>
      <c r="T27" s="924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2">
        <f t="shared" si="6"/>
        <v>650</v>
      </c>
      <c r="N28" s="866"/>
      <c r="O28" s="927"/>
      <c r="P28" s="926"/>
      <c r="Q28" s="927">
        <f t="shared" si="2"/>
        <v>0</v>
      </c>
      <c r="R28" s="928"/>
      <c r="S28" s="929"/>
      <c r="T28" s="924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2">
        <f t="shared" si="6"/>
        <v>650</v>
      </c>
      <c r="N29" s="866"/>
      <c r="O29" s="927"/>
      <c r="P29" s="926"/>
      <c r="Q29" s="927">
        <f t="shared" si="2"/>
        <v>0</v>
      </c>
      <c r="R29" s="928"/>
      <c r="S29" s="929"/>
      <c r="T29" s="930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2">
        <f t="shared" si="6"/>
        <v>650</v>
      </c>
      <c r="N30" s="931"/>
      <c r="O30" s="932">
        <f t="shared" ref="O30" si="10">N30*M30</f>
        <v>0</v>
      </c>
      <c r="P30" s="933"/>
      <c r="Q30" s="932">
        <f t="shared" si="2"/>
        <v>0</v>
      </c>
      <c r="R30" s="934"/>
      <c r="S30" s="935"/>
      <c r="T30" s="936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6">
        <f>SUM(N9:N30)</f>
        <v>0</v>
      </c>
      <c r="O31" s="937">
        <f>SUM(O9:O30)</f>
        <v>0</v>
      </c>
      <c r="P31" s="938"/>
      <c r="Q31" s="730">
        <f>SUM(Q9:Q30)</f>
        <v>0</v>
      </c>
      <c r="R31" s="939"/>
      <c r="S31" s="936"/>
      <c r="T31" s="940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41"/>
      <c r="P32" s="938"/>
      <c r="Q32" s="941"/>
      <c r="R32" s="939"/>
      <c r="S32" s="936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2" t="s">
        <v>4</v>
      </c>
      <c r="O33" s="943">
        <f>Q4+Q5+Q6+Q7-N31</f>
        <v>650</v>
      </c>
      <c r="P33" s="944"/>
      <c r="Q33" s="941"/>
      <c r="R33" s="939"/>
      <c r="S33" s="936"/>
      <c r="T33" s="764"/>
      <c r="U33" s="764"/>
    </row>
    <row r="34" spans="3:21" x14ac:dyDescent="0.25">
      <c r="C34" s="1184" t="s">
        <v>19</v>
      </c>
      <c r="D34" s="1185"/>
      <c r="E34" s="39">
        <f>E4+E5+E6+E7-F31</f>
        <v>2052</v>
      </c>
      <c r="F34" s="6"/>
      <c r="G34" s="6"/>
      <c r="H34" s="17"/>
      <c r="M34" s="764"/>
      <c r="N34" s="1192" t="s">
        <v>19</v>
      </c>
      <c r="O34" s="1193"/>
      <c r="P34" s="945">
        <f>P4+P5+P6+P7-Q31</f>
        <v>18544</v>
      </c>
      <c r="Q34" s="941"/>
      <c r="R34" s="941"/>
      <c r="S34" s="936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96" t="s">
        <v>333</v>
      </c>
      <c r="B1" s="1196"/>
      <c r="C1" s="1196"/>
      <c r="D1" s="1196"/>
      <c r="E1" s="1196"/>
      <c r="F1" s="1196"/>
      <c r="G1" s="1196"/>
      <c r="H1" s="1196"/>
      <c r="I1" s="1196"/>
      <c r="J1" s="99">
        <v>1</v>
      </c>
      <c r="L1" s="1196" t="str">
        <f>A1</f>
        <v>INVENTARIO      DEL MES DE   OCTUBRE       2022</v>
      </c>
      <c r="M1" s="1196"/>
      <c r="N1" s="1196"/>
      <c r="O1" s="1196"/>
      <c r="P1" s="1196"/>
      <c r="Q1" s="1196"/>
      <c r="R1" s="1196"/>
      <c r="S1" s="1196"/>
      <c r="T1" s="1196"/>
      <c r="U1" s="99">
        <v>2</v>
      </c>
      <c r="W1" s="1197" t="s">
        <v>348</v>
      </c>
      <c r="X1" s="1197"/>
      <c r="Y1" s="1197"/>
      <c r="Z1" s="1197"/>
      <c r="AA1" s="1197"/>
      <c r="AB1" s="1197"/>
      <c r="AC1" s="1197"/>
      <c r="AD1" s="1197"/>
      <c r="AE1" s="119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53"/>
      <c r="X4" s="764"/>
      <c r="Y4" s="949"/>
      <c r="Z4" s="950"/>
      <c r="AA4" s="951"/>
      <c r="AB4" s="952"/>
      <c r="AC4" s="73"/>
    </row>
    <row r="5" spans="1:32" ht="15" customHeight="1" x14ac:dyDescent="0.25">
      <c r="A5" s="1199" t="s">
        <v>52</v>
      </c>
      <c r="B5" s="1200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99" t="s">
        <v>52</v>
      </c>
      <c r="M5" s="1200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98" t="s">
        <v>52</v>
      </c>
      <c r="X5" s="1201" t="s">
        <v>88</v>
      </c>
      <c r="Y5" s="949"/>
      <c r="Z5" s="950">
        <v>44867</v>
      </c>
      <c r="AA5" s="951">
        <v>18564</v>
      </c>
      <c r="AB5" s="952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99"/>
      <c r="B6" s="1148"/>
      <c r="C6" s="236">
        <v>85</v>
      </c>
      <c r="D6" s="336">
        <v>44764</v>
      </c>
      <c r="E6" s="255">
        <v>4005.63</v>
      </c>
      <c r="F6" s="241">
        <v>160</v>
      </c>
      <c r="G6" s="73"/>
      <c r="L6" s="1199"/>
      <c r="M6" s="1148"/>
      <c r="N6" s="236"/>
      <c r="O6" s="336"/>
      <c r="P6" s="255"/>
      <c r="Q6" s="241"/>
      <c r="R6" s="73"/>
      <c r="W6" s="1198"/>
      <c r="X6" s="1202"/>
      <c r="Y6" s="949"/>
      <c r="Z6" s="950"/>
      <c r="AA6" s="951"/>
      <c r="AB6" s="952"/>
      <c r="AC6" s="73"/>
    </row>
    <row r="7" spans="1:32" ht="15.75" customHeight="1" thickBot="1" x14ac:dyDescent="0.35">
      <c r="A7" s="1199"/>
      <c r="B7" s="1148"/>
      <c r="C7" s="236"/>
      <c r="D7" s="336"/>
      <c r="E7" s="255"/>
      <c r="F7" s="241"/>
      <c r="G7" s="73"/>
      <c r="I7" s="372"/>
      <c r="J7" s="372"/>
      <c r="L7" s="1199"/>
      <c r="M7" s="1148"/>
      <c r="N7" s="236"/>
      <c r="O7" s="336"/>
      <c r="P7" s="255"/>
      <c r="Q7" s="241"/>
      <c r="R7" s="73"/>
      <c r="T7" s="372"/>
      <c r="U7" s="372"/>
      <c r="W7" s="1198"/>
      <c r="X7" s="1203"/>
      <c r="Y7" s="949"/>
      <c r="Z7" s="950"/>
      <c r="AA7" s="951"/>
      <c r="AB7" s="952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87" t="s">
        <v>47</v>
      </c>
      <c r="J8" s="1194" t="s">
        <v>4</v>
      </c>
      <c r="M8" s="413"/>
      <c r="N8" s="236"/>
      <c r="O8" s="336"/>
      <c r="P8" s="239"/>
      <c r="Q8" s="240"/>
      <c r="R8" s="73"/>
      <c r="T8" s="1187" t="s">
        <v>47</v>
      </c>
      <c r="U8" s="1194" t="s">
        <v>4</v>
      </c>
      <c r="W8" s="3"/>
      <c r="X8" s="413"/>
      <c r="Y8" s="236"/>
      <c r="Z8" s="336"/>
      <c r="AA8" s="239"/>
      <c r="AB8" s="240"/>
      <c r="AC8" s="73"/>
      <c r="AE8" s="1187" t="s">
        <v>47</v>
      </c>
      <c r="AF8" s="119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8"/>
      <c r="J9" s="119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8"/>
      <c r="U9" s="119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88"/>
      <c r="AF9" s="1195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226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228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232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239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240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253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282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283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287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292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294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303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313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78" t="s">
        <v>11</v>
      </c>
      <c r="D96" s="1179"/>
      <c r="E96" s="145">
        <f>E5+E4+E6+-F93+E7</f>
        <v>1818.0300000000007</v>
      </c>
      <c r="F96" s="5"/>
      <c r="L96" s="47"/>
      <c r="N96" s="1178" t="s">
        <v>11</v>
      </c>
      <c r="O96" s="1179"/>
      <c r="P96" s="145">
        <f>P5+P4+P6+-Q93+P7</f>
        <v>1299.74</v>
      </c>
      <c r="Q96" s="5"/>
      <c r="W96" s="47"/>
      <c r="Y96" s="1178" t="s">
        <v>11</v>
      </c>
      <c r="Z96" s="1179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06"/>
      <c r="B5" s="1208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07"/>
      <c r="B6" s="1209"/>
      <c r="C6" s="225"/>
      <c r="D6" s="118"/>
      <c r="E6" s="495"/>
      <c r="F6" s="240"/>
      <c r="I6" s="1210" t="s">
        <v>3</v>
      </c>
      <c r="J6" s="12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0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78" t="s">
        <v>11</v>
      </c>
      <c r="D100" s="117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74"/>
      <c r="B5" s="121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75"/>
      <c r="B6" s="1213"/>
      <c r="C6" s="225"/>
      <c r="D6" s="118"/>
      <c r="E6" s="144"/>
      <c r="F6" s="241"/>
      <c r="I6" s="1210" t="s">
        <v>3</v>
      </c>
      <c r="J6" s="12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1"/>
      <c r="J7" s="120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78" t="s">
        <v>11</v>
      </c>
      <c r="D33" s="117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96" t="s">
        <v>334</v>
      </c>
      <c r="B1" s="1196"/>
      <c r="C1" s="1196"/>
      <c r="D1" s="1196"/>
      <c r="E1" s="1196"/>
      <c r="F1" s="1196"/>
      <c r="G1" s="1196"/>
      <c r="H1" s="1196"/>
      <c r="I1" s="1196"/>
      <c r="J1" s="99">
        <v>1</v>
      </c>
      <c r="L1" s="1197" t="s">
        <v>208</v>
      </c>
      <c r="M1" s="1197"/>
      <c r="N1" s="1197"/>
      <c r="O1" s="1197"/>
      <c r="P1" s="1197"/>
      <c r="Q1" s="1197"/>
      <c r="R1" s="1197"/>
      <c r="S1" s="1197"/>
      <c r="T1" s="119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14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14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15"/>
      <c r="C6" s="236"/>
      <c r="D6" s="336"/>
      <c r="E6" s="255"/>
      <c r="F6" s="241"/>
      <c r="G6" s="73"/>
      <c r="L6" s="587" t="s">
        <v>212</v>
      </c>
      <c r="M6" s="1215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15"/>
      <c r="C7" s="236"/>
      <c r="D7" s="336"/>
      <c r="E7" s="255"/>
      <c r="F7" s="241"/>
      <c r="G7" s="73"/>
      <c r="I7" s="372"/>
      <c r="J7" s="372"/>
      <c r="L7" s="587"/>
      <c r="M7" s="1215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87" t="s">
        <v>47</v>
      </c>
      <c r="J8" s="1194" t="s">
        <v>4</v>
      </c>
      <c r="M8" s="413"/>
      <c r="N8" s="236"/>
      <c r="O8" s="118"/>
      <c r="P8" s="334"/>
      <c r="Q8" s="335"/>
      <c r="R8" s="73"/>
      <c r="T8" s="1187" t="s">
        <v>47</v>
      </c>
      <c r="U8" s="119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88"/>
      <c r="J9" s="119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88"/>
      <c r="U9" s="1195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7">
        <f>P4+P5+P6-Q10+P7+P8</f>
        <v>2000</v>
      </c>
      <c r="U10" s="888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221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222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227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237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238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247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262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263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279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279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282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291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298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299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311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78" t="s">
        <v>11</v>
      </c>
      <c r="D42" s="1179"/>
      <c r="E42" s="145">
        <f>E5+E4+E6+-F39</f>
        <v>1005</v>
      </c>
      <c r="F42" s="5"/>
      <c r="L42" s="47"/>
      <c r="N42" s="1178" t="s">
        <v>11</v>
      </c>
      <c r="O42" s="1179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7" t="s">
        <v>345</v>
      </c>
      <c r="B1" s="1127"/>
      <c r="C1" s="1127"/>
      <c r="D1" s="1127"/>
      <c r="E1" s="1127"/>
      <c r="F1" s="1127"/>
      <c r="G1" s="112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47" t="s">
        <v>460</v>
      </c>
      <c r="B5" s="1151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47"/>
      <c r="B6" s="1216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23" t="s">
        <v>21</v>
      </c>
      <c r="E75" s="1124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5" t="s">
        <v>95</v>
      </c>
      <c r="C5" s="392"/>
      <c r="D5" s="134"/>
      <c r="E5" s="208"/>
      <c r="F5" s="62"/>
      <c r="G5" s="5"/>
    </row>
    <row r="6" spans="1:9" x14ac:dyDescent="0.25">
      <c r="A6" s="405"/>
      <c r="B6" s="1135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42"/>
      <c r="B5" s="121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42"/>
      <c r="B6" s="1217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6" t="s">
        <v>11</v>
      </c>
      <c r="D60" s="11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27"/>
      <c r="B1" s="1127"/>
      <c r="C1" s="1127"/>
      <c r="D1" s="1127"/>
      <c r="E1" s="1127"/>
      <c r="F1" s="1127"/>
      <c r="G1" s="112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51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51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51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23" t="s">
        <v>21</v>
      </c>
      <c r="E41" s="112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34" t="s">
        <v>335</v>
      </c>
      <c r="B1" s="1134"/>
      <c r="C1" s="1134"/>
      <c r="D1" s="1134"/>
      <c r="E1" s="1134"/>
      <c r="F1" s="1134"/>
      <c r="G1" s="1134"/>
      <c r="H1" s="11">
        <v>1</v>
      </c>
      <c r="K1" s="1138" t="s">
        <v>345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18" t="s">
        <v>52</v>
      </c>
      <c r="B4" s="487"/>
      <c r="C4" s="128"/>
      <c r="D4" s="135"/>
      <c r="E4" s="86">
        <v>142.04</v>
      </c>
      <c r="F4" s="73">
        <v>4</v>
      </c>
      <c r="G4" s="849"/>
      <c r="K4" s="1218" t="s">
        <v>52</v>
      </c>
      <c r="L4" s="487"/>
      <c r="M4" s="128"/>
      <c r="N4" s="135"/>
      <c r="O4" s="86"/>
      <c r="P4" s="73"/>
      <c r="Q4" s="1071"/>
    </row>
    <row r="5" spans="1:19" ht="15" customHeight="1" x14ac:dyDescent="0.25">
      <c r="A5" s="1219"/>
      <c r="B5" s="1221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  <c r="K5" s="1219"/>
      <c r="L5" s="1221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20"/>
      <c r="B6" s="1222"/>
      <c r="C6" s="555"/>
      <c r="D6" s="135"/>
      <c r="E6" s="86"/>
      <c r="F6" s="73"/>
      <c r="G6" s="73"/>
      <c r="K6" s="1220"/>
      <c r="L6" s="1222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260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248</v>
      </c>
      <c r="H10" s="710">
        <v>42</v>
      </c>
      <c r="I10" s="132">
        <f>E6+E5+E4-F10+E7+E8</f>
        <v>3038.05</v>
      </c>
      <c r="K10" s="864" t="s">
        <v>260</v>
      </c>
      <c r="L10" s="1074">
        <f>P4+P5+P6+P7+P8-M10</f>
        <v>94</v>
      </c>
      <c r="M10" s="1075"/>
      <c r="N10" s="769"/>
      <c r="O10" s="1076"/>
      <c r="P10" s="769">
        <f t="shared" ref="P10:P57" si="1">N10</f>
        <v>0</v>
      </c>
      <c r="Q10" s="1077"/>
      <c r="R10" s="1078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259</v>
      </c>
      <c r="H11" s="710">
        <v>42</v>
      </c>
      <c r="I11" s="132">
        <f>I10-F11</f>
        <v>3008.8900000000003</v>
      </c>
      <c r="K11" s="75"/>
      <c r="L11" s="1079">
        <f>L10-M11</f>
        <v>94</v>
      </c>
      <c r="M11" s="1075"/>
      <c r="N11" s="769"/>
      <c r="O11" s="1076"/>
      <c r="P11" s="769">
        <f t="shared" si="1"/>
        <v>0</v>
      </c>
      <c r="Q11" s="1077"/>
      <c r="R11" s="1078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264</v>
      </c>
      <c r="H12" s="710">
        <v>30</v>
      </c>
      <c r="I12" s="132">
        <f t="shared" ref="I12:I13" si="3">I11-F12</f>
        <v>2735.2300000000005</v>
      </c>
      <c r="K12" s="75"/>
      <c r="L12" s="1079">
        <f t="shared" ref="L12:L58" si="4">L11-M12</f>
        <v>94</v>
      </c>
      <c r="M12" s="1075"/>
      <c r="N12" s="769"/>
      <c r="O12" s="1076"/>
      <c r="P12" s="769">
        <f t="shared" si="1"/>
        <v>0</v>
      </c>
      <c r="Q12" s="1077"/>
      <c r="R12" s="1078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271</v>
      </c>
      <c r="H13" s="710">
        <v>30</v>
      </c>
      <c r="I13" s="132">
        <f t="shared" si="3"/>
        <v>2579.3700000000003</v>
      </c>
      <c r="K13" s="55"/>
      <c r="L13" s="1079">
        <f t="shared" si="4"/>
        <v>94</v>
      </c>
      <c r="M13" s="1075"/>
      <c r="N13" s="769"/>
      <c r="O13" s="1076"/>
      <c r="P13" s="769">
        <f t="shared" si="1"/>
        <v>0</v>
      </c>
      <c r="Q13" s="1077"/>
      <c r="R13" s="1078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282</v>
      </c>
      <c r="H14" s="710">
        <v>30</v>
      </c>
      <c r="I14" s="132">
        <f>I13-F14</f>
        <v>2549.7000000000003</v>
      </c>
      <c r="K14" s="75"/>
      <c r="L14" s="1079">
        <f t="shared" si="4"/>
        <v>94</v>
      </c>
      <c r="M14" s="1075"/>
      <c r="N14" s="769"/>
      <c r="O14" s="1076"/>
      <c r="P14" s="769">
        <f t="shared" si="1"/>
        <v>0</v>
      </c>
      <c r="Q14" s="1077"/>
      <c r="R14" s="1078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285</v>
      </c>
      <c r="H15" s="710">
        <v>30</v>
      </c>
      <c r="I15" s="132">
        <f t="shared" ref="I15:I58" si="6">I14-F15</f>
        <v>2521.0200000000004</v>
      </c>
      <c r="K15" s="75"/>
      <c r="L15" s="1079">
        <f t="shared" si="4"/>
        <v>94</v>
      </c>
      <c r="M15" s="1075"/>
      <c r="N15" s="769"/>
      <c r="O15" s="1076"/>
      <c r="P15" s="769">
        <f t="shared" si="1"/>
        <v>0</v>
      </c>
      <c r="Q15" s="1077"/>
      <c r="R15" s="1078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287</v>
      </c>
      <c r="H16" s="710">
        <v>30</v>
      </c>
      <c r="I16" s="132">
        <f t="shared" si="6"/>
        <v>2430.6400000000003</v>
      </c>
      <c r="L16" s="1079">
        <f t="shared" si="4"/>
        <v>94</v>
      </c>
      <c r="M16" s="1075"/>
      <c r="N16" s="769"/>
      <c r="O16" s="1076"/>
      <c r="P16" s="769">
        <f t="shared" si="1"/>
        <v>0</v>
      </c>
      <c r="Q16" s="1077"/>
      <c r="R16" s="1078"/>
      <c r="S16" s="721">
        <f t="shared" si="7"/>
        <v>2810.63</v>
      </c>
    </row>
    <row r="17" spans="2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289</v>
      </c>
      <c r="H17" s="710">
        <v>30</v>
      </c>
      <c r="I17" s="132">
        <f t="shared" si="6"/>
        <v>2400.09</v>
      </c>
      <c r="L17" s="1079">
        <f t="shared" si="4"/>
        <v>94</v>
      </c>
      <c r="M17" s="1075"/>
      <c r="N17" s="769"/>
      <c r="O17" s="1076"/>
      <c r="P17" s="769">
        <f t="shared" si="1"/>
        <v>0</v>
      </c>
      <c r="Q17" s="1077"/>
      <c r="R17" s="1078"/>
      <c r="S17" s="721">
        <f t="shared" si="7"/>
        <v>2810.63</v>
      </c>
    </row>
    <row r="18" spans="2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293</v>
      </c>
      <c r="H18" s="710">
        <v>30</v>
      </c>
      <c r="I18" s="132">
        <f t="shared" si="6"/>
        <v>2369.44</v>
      </c>
      <c r="L18" s="1079">
        <f t="shared" si="4"/>
        <v>94</v>
      </c>
      <c r="M18" s="1075"/>
      <c r="N18" s="769"/>
      <c r="O18" s="1076"/>
      <c r="P18" s="769">
        <f t="shared" si="1"/>
        <v>0</v>
      </c>
      <c r="Q18" s="1077"/>
      <c r="R18" s="1078"/>
      <c r="S18" s="721">
        <f t="shared" si="7"/>
        <v>2810.63</v>
      </c>
    </row>
    <row r="19" spans="2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295</v>
      </c>
      <c r="H19" s="710">
        <v>30</v>
      </c>
      <c r="I19" s="132">
        <f t="shared" si="6"/>
        <v>2190.81</v>
      </c>
      <c r="L19" s="1079">
        <f t="shared" si="4"/>
        <v>94</v>
      </c>
      <c r="M19" s="1075"/>
      <c r="N19" s="769"/>
      <c r="O19" s="1076"/>
      <c r="P19" s="769">
        <f t="shared" si="1"/>
        <v>0</v>
      </c>
      <c r="Q19" s="1077"/>
      <c r="R19" s="1078"/>
      <c r="S19" s="721">
        <f t="shared" si="7"/>
        <v>2810.63</v>
      </c>
    </row>
    <row r="20" spans="2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297</v>
      </c>
      <c r="H20" s="710">
        <v>30</v>
      </c>
      <c r="I20" s="132">
        <f t="shared" si="6"/>
        <v>2129.81</v>
      </c>
      <c r="L20" s="1079">
        <f t="shared" si="4"/>
        <v>94</v>
      </c>
      <c r="M20" s="1075"/>
      <c r="N20" s="769"/>
      <c r="O20" s="1076"/>
      <c r="P20" s="769">
        <f t="shared" si="1"/>
        <v>0</v>
      </c>
      <c r="Q20" s="1077"/>
      <c r="R20" s="1078"/>
      <c r="S20" s="721">
        <f t="shared" si="7"/>
        <v>2810.63</v>
      </c>
    </row>
    <row r="21" spans="2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299</v>
      </c>
      <c r="H21" s="710">
        <v>30</v>
      </c>
      <c r="I21" s="132">
        <f t="shared" si="6"/>
        <v>1915.57</v>
      </c>
      <c r="L21" s="1079">
        <f t="shared" si="4"/>
        <v>94</v>
      </c>
      <c r="M21" s="1075"/>
      <c r="N21" s="769"/>
      <c r="O21" s="1080"/>
      <c r="P21" s="769">
        <f t="shared" si="1"/>
        <v>0</v>
      </c>
      <c r="Q21" s="1077"/>
      <c r="R21" s="1078"/>
      <c r="S21" s="721">
        <f t="shared" si="7"/>
        <v>2810.63</v>
      </c>
    </row>
    <row r="22" spans="2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301</v>
      </c>
      <c r="H22" s="710">
        <v>30</v>
      </c>
      <c r="I22" s="132">
        <f t="shared" si="6"/>
        <v>1885.46</v>
      </c>
      <c r="L22" s="1079">
        <f t="shared" si="4"/>
        <v>94</v>
      </c>
      <c r="M22" s="1075"/>
      <c r="N22" s="769"/>
      <c r="O22" s="1080"/>
      <c r="P22" s="769">
        <f t="shared" si="1"/>
        <v>0</v>
      </c>
      <c r="Q22" s="1077"/>
      <c r="R22" s="1078"/>
      <c r="S22" s="721">
        <f t="shared" si="7"/>
        <v>2810.63</v>
      </c>
    </row>
    <row r="23" spans="2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303</v>
      </c>
      <c r="H23" s="710">
        <v>30</v>
      </c>
      <c r="I23" s="132">
        <f t="shared" si="6"/>
        <v>1674.75</v>
      </c>
      <c r="L23" s="1079">
        <f t="shared" si="4"/>
        <v>94</v>
      </c>
      <c r="M23" s="1075"/>
      <c r="N23" s="769"/>
      <c r="O23" s="1080"/>
      <c r="P23" s="769">
        <f t="shared" si="1"/>
        <v>0</v>
      </c>
      <c r="Q23" s="1077"/>
      <c r="R23" s="1078"/>
      <c r="S23" s="721">
        <f t="shared" si="7"/>
        <v>2810.63</v>
      </c>
    </row>
    <row r="24" spans="2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316</v>
      </c>
      <c r="H24" s="710">
        <v>30</v>
      </c>
      <c r="I24" s="132">
        <f t="shared" si="6"/>
        <v>1642.76</v>
      </c>
      <c r="L24" s="1079">
        <f t="shared" si="4"/>
        <v>94</v>
      </c>
      <c r="M24" s="1075"/>
      <c r="N24" s="769"/>
      <c r="O24" s="1080"/>
      <c r="P24" s="769">
        <f t="shared" si="1"/>
        <v>0</v>
      </c>
      <c r="Q24" s="1077"/>
      <c r="R24" s="1078"/>
      <c r="S24" s="721">
        <f t="shared" si="7"/>
        <v>2810.63</v>
      </c>
    </row>
    <row r="25" spans="2:19" x14ac:dyDescent="0.25"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317</v>
      </c>
      <c r="H25" s="710">
        <v>30</v>
      </c>
      <c r="I25" s="875">
        <f t="shared" si="6"/>
        <v>1426</v>
      </c>
      <c r="L25" s="1079">
        <f t="shared" si="4"/>
        <v>94</v>
      </c>
      <c r="M25" s="1075"/>
      <c r="N25" s="769"/>
      <c r="O25" s="1080"/>
      <c r="P25" s="769">
        <f t="shared" si="1"/>
        <v>0</v>
      </c>
      <c r="Q25" s="1077"/>
      <c r="R25" s="1078"/>
      <c r="S25" s="721">
        <f t="shared" si="7"/>
        <v>2810.63</v>
      </c>
    </row>
    <row r="26" spans="2:19" x14ac:dyDescent="0.25">
      <c r="B26" s="348">
        <f t="shared" si="2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6"/>
        <v>1426</v>
      </c>
      <c r="L26" s="1079">
        <f t="shared" si="4"/>
        <v>94</v>
      </c>
      <c r="M26" s="1075"/>
      <c r="N26" s="769"/>
      <c r="O26" s="1080"/>
      <c r="P26" s="769">
        <f t="shared" si="1"/>
        <v>0</v>
      </c>
      <c r="Q26" s="1077"/>
      <c r="R26" s="1078"/>
      <c r="S26" s="721">
        <f t="shared" si="7"/>
        <v>2810.63</v>
      </c>
    </row>
    <row r="27" spans="2:19" x14ac:dyDescent="0.25">
      <c r="B27" s="348">
        <f t="shared" si="2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6"/>
        <v>1426</v>
      </c>
      <c r="L27" s="1079">
        <f t="shared" si="4"/>
        <v>94</v>
      </c>
      <c r="M27" s="1075"/>
      <c r="N27" s="769"/>
      <c r="O27" s="1080"/>
      <c r="P27" s="769">
        <f t="shared" si="1"/>
        <v>0</v>
      </c>
      <c r="Q27" s="1077"/>
      <c r="R27" s="1078"/>
      <c r="S27" s="721">
        <f t="shared" si="7"/>
        <v>2810.63</v>
      </c>
    </row>
    <row r="28" spans="2:19" x14ac:dyDescent="0.25">
      <c r="B28" s="348">
        <f t="shared" si="2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6"/>
        <v>1426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2:19" x14ac:dyDescent="0.25">
      <c r="B29" s="348">
        <f t="shared" si="2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6"/>
        <v>1426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2:19" x14ac:dyDescent="0.25">
      <c r="B30" s="348">
        <f t="shared" si="2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6"/>
        <v>1426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2:19" x14ac:dyDescent="0.25">
      <c r="B31" s="348">
        <f t="shared" si="2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6"/>
        <v>1426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2:19" x14ac:dyDescent="0.25">
      <c r="B32" s="348">
        <f t="shared" si="2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6"/>
        <v>1426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6"/>
        <v>1426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6"/>
        <v>1426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6"/>
        <v>1426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6"/>
        <v>1426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6"/>
        <v>1426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6"/>
        <v>1426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6"/>
        <v>1426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6"/>
        <v>1426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6"/>
        <v>1426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6"/>
        <v>1426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6"/>
        <v>1426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6"/>
        <v>1426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6"/>
        <v>1426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6"/>
        <v>1426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6"/>
        <v>1426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6"/>
        <v>1426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6"/>
        <v>1426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6"/>
        <v>1426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6"/>
        <v>1426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6"/>
        <v>1426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6"/>
        <v>1426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1426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1426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1426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1426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45</v>
      </c>
      <c r="C58" s="337"/>
      <c r="D58" s="338"/>
      <c r="E58" s="491"/>
      <c r="F58" s="338"/>
      <c r="G58" s="696"/>
      <c r="H58" s="710"/>
      <c r="I58" s="132">
        <f t="shared" si="6"/>
        <v>1426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34" t="s">
        <v>336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 DEL MES DE     OCTUBRE     2022</v>
      </c>
      <c r="L1" s="1134"/>
      <c r="M1" s="1134"/>
      <c r="N1" s="1134"/>
      <c r="O1" s="1134"/>
      <c r="P1" s="1134"/>
      <c r="Q1" s="1134"/>
      <c r="R1" s="11">
        <v>2</v>
      </c>
      <c r="U1" s="1138" t="s">
        <v>345</v>
      </c>
      <c r="V1" s="1138"/>
      <c r="W1" s="1138"/>
      <c r="X1" s="1138"/>
      <c r="Y1" s="1138"/>
      <c r="Z1" s="1138"/>
      <c r="AA1" s="113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23" t="s">
        <v>124</v>
      </c>
      <c r="C4" s="102"/>
      <c r="D4" s="135"/>
      <c r="E4" s="86"/>
      <c r="F4" s="73"/>
      <c r="G4" s="238"/>
      <c r="L4" s="1223" t="s">
        <v>124</v>
      </c>
      <c r="M4" s="102"/>
      <c r="N4" s="135"/>
      <c r="O4" s="86"/>
      <c r="P4" s="73"/>
      <c r="Q4" s="849"/>
      <c r="V4" s="1223" t="s">
        <v>124</v>
      </c>
      <c r="W4" s="102"/>
      <c r="X4" s="135"/>
      <c r="Y4" s="86"/>
      <c r="Z4" s="73"/>
      <c r="AA4" s="1058"/>
    </row>
    <row r="5" spans="1:29" x14ac:dyDescent="0.25">
      <c r="A5" s="75" t="s">
        <v>52</v>
      </c>
      <c r="B5" s="1224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224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  <c r="U5" s="75" t="s">
        <v>52</v>
      </c>
      <c r="V5" s="1224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314</v>
      </c>
      <c r="H8" s="223">
        <v>92</v>
      </c>
      <c r="I8" s="132">
        <f>E4+E5+E6-F8</f>
        <v>981.14</v>
      </c>
      <c r="K8" s="55"/>
      <c r="L8" s="903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5">
        <f>O4+O5+O6-P8</f>
        <v>2025.36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318</v>
      </c>
      <c r="H9" s="707">
        <v>92</v>
      </c>
      <c r="I9" s="875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2025.36</v>
      </c>
      <c r="Q33" s="75"/>
      <c r="R33" s="75"/>
      <c r="U33" s="75"/>
      <c r="V33" s="75"/>
      <c r="W33" s="75"/>
      <c r="X33" s="1052" t="s">
        <v>21</v>
      </c>
      <c r="Y33" s="1053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54" t="s">
        <v>4</v>
      </c>
      <c r="Y34" s="105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 t="s">
        <v>337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3" t="s">
        <v>155</v>
      </c>
      <c r="C4" s="102"/>
      <c r="D4" s="135"/>
      <c r="E4" s="86"/>
      <c r="F4" s="73"/>
      <c r="G4" s="238"/>
    </row>
    <row r="5" spans="1:9" x14ac:dyDescent="0.25">
      <c r="A5" s="1147" t="s">
        <v>98</v>
      </c>
      <c r="B5" s="122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4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230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257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84</v>
      </c>
      <c r="C4" s="102"/>
      <c r="D4" s="135"/>
      <c r="E4" s="86"/>
      <c r="F4" s="73"/>
      <c r="G4" s="238"/>
    </row>
    <row r="5" spans="1:9" x14ac:dyDescent="0.25">
      <c r="A5" s="75"/>
      <c r="B5" s="1226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3" t="s">
        <v>102</v>
      </c>
      <c r="C4" s="102"/>
      <c r="D4" s="135"/>
      <c r="E4" s="86"/>
      <c r="F4" s="73"/>
      <c r="G4" s="238"/>
    </row>
    <row r="5" spans="1:9" x14ac:dyDescent="0.25">
      <c r="A5" s="1142"/>
      <c r="B5" s="122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7" t="s">
        <v>103</v>
      </c>
      <c r="C4" s="102"/>
      <c r="D4" s="135"/>
      <c r="E4" s="86"/>
      <c r="F4" s="73"/>
      <c r="G4" s="238"/>
    </row>
    <row r="5" spans="1:9" x14ac:dyDescent="0.25">
      <c r="A5" s="1142"/>
      <c r="B5" s="122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8"/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39"/>
      <c r="C5" s="392"/>
      <c r="D5" s="134"/>
      <c r="E5" s="208"/>
      <c r="F5" s="62"/>
      <c r="G5" s="5"/>
    </row>
    <row r="6" spans="1:9" ht="20.25" x14ac:dyDescent="0.3">
      <c r="A6" s="592"/>
      <c r="B6" s="1139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326</v>
      </c>
      <c r="B1" s="1134"/>
      <c r="C1" s="1134"/>
      <c r="D1" s="1134"/>
      <c r="E1" s="1134"/>
      <c r="F1" s="1134"/>
      <c r="G1" s="1134"/>
      <c r="H1" s="11">
        <v>1</v>
      </c>
      <c r="K1" s="1138" t="s">
        <v>348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40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40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40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140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316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89"/>
      <c r="E10" s="890"/>
      <c r="F10" s="889">
        <f>D10</f>
        <v>0</v>
      </c>
      <c r="G10" s="891"/>
      <c r="H10" s="892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89"/>
      <c r="E11" s="890"/>
      <c r="F11" s="889">
        <f>D11</f>
        <v>0</v>
      </c>
      <c r="G11" s="891"/>
      <c r="H11" s="892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89"/>
      <c r="E12" s="890"/>
      <c r="F12" s="889">
        <f>D12</f>
        <v>0</v>
      </c>
      <c r="G12" s="891"/>
      <c r="H12" s="892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89"/>
      <c r="E13" s="890"/>
      <c r="F13" s="889">
        <f t="shared" ref="F13:F45" si="4">D13</f>
        <v>0</v>
      </c>
      <c r="G13" s="891"/>
      <c r="H13" s="892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6" t="s">
        <v>11</v>
      </c>
      <c r="D53" s="1137"/>
      <c r="E53" s="57">
        <f>E5+E6-F48+E7</f>
        <v>499.20000000000005</v>
      </c>
      <c r="F53" s="73"/>
      <c r="M53" s="1136" t="s">
        <v>11</v>
      </c>
      <c r="N53" s="1137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327</v>
      </c>
      <c r="B1" s="1134"/>
      <c r="C1" s="1134"/>
      <c r="D1" s="1134"/>
      <c r="E1" s="1134"/>
      <c r="F1" s="1134"/>
      <c r="G1" s="1134"/>
      <c r="H1" s="11">
        <v>1</v>
      </c>
      <c r="K1" s="1138" t="s">
        <v>345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141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41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41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141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660.53</v>
      </c>
    </row>
    <row r="7" spans="1:19" ht="15.75" thickBot="1" x14ac:dyDescent="0.3">
      <c r="B7" s="19"/>
      <c r="C7" s="392"/>
      <c r="D7" s="134"/>
      <c r="E7" s="492"/>
      <c r="F7" s="62"/>
      <c r="L7" s="19"/>
      <c r="M7" s="392">
        <v>85</v>
      </c>
      <c r="N7" s="134">
        <v>44894</v>
      </c>
      <c r="O7" s="492">
        <v>248.57</v>
      </c>
      <c r="P7" s="62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299</v>
      </c>
      <c r="H9" s="71">
        <v>90</v>
      </c>
      <c r="I9" s="105">
        <f>E6-F9+E5+E7+E4</f>
        <v>429.40999999999997</v>
      </c>
      <c r="K9" s="80" t="s">
        <v>32</v>
      </c>
      <c r="L9" s="964">
        <f>P6-M9+P5+P7+P4</f>
        <v>56</v>
      </c>
      <c r="M9" s="866"/>
      <c r="N9" s="730"/>
      <c r="O9" s="762"/>
      <c r="P9" s="730">
        <f t="shared" ref="P9:P40" si="1">N9</f>
        <v>0</v>
      </c>
      <c r="Q9" s="728"/>
      <c r="R9" s="729"/>
      <c r="S9" s="766">
        <f>O6-P9+O5+O7+O4</f>
        <v>660.53</v>
      </c>
    </row>
    <row r="10" spans="1:19" x14ac:dyDescent="0.25">
      <c r="A10" s="194"/>
      <c r="B10" s="871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317</v>
      </c>
      <c r="H10" s="71">
        <v>90</v>
      </c>
      <c r="I10" s="870">
        <f>I9-F10</f>
        <v>338.7</v>
      </c>
      <c r="K10" s="194"/>
      <c r="L10" s="964">
        <f>L9-M10</f>
        <v>56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660.53</v>
      </c>
    </row>
    <row r="11" spans="1:19" x14ac:dyDescent="0.25">
      <c r="A11" s="182"/>
      <c r="B11" s="83">
        <f t="shared" ref="B11:B40" si="2">B10-C11</f>
        <v>29</v>
      </c>
      <c r="C11" s="73"/>
      <c r="D11" s="889"/>
      <c r="E11" s="890"/>
      <c r="F11" s="889">
        <f t="shared" si="0"/>
        <v>0</v>
      </c>
      <c r="G11" s="891"/>
      <c r="H11" s="892"/>
      <c r="I11" s="105">
        <f t="shared" ref="I11:I40" si="3">I10-F11</f>
        <v>338.7</v>
      </c>
      <c r="K11" s="182"/>
      <c r="L11" s="964">
        <f t="shared" ref="L11:L40" si="4">L10-M11</f>
        <v>56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660.53</v>
      </c>
    </row>
    <row r="12" spans="1:19" x14ac:dyDescent="0.25">
      <c r="A12" s="182"/>
      <c r="B12" s="83">
        <f t="shared" si="2"/>
        <v>29</v>
      </c>
      <c r="C12" s="73"/>
      <c r="D12" s="889"/>
      <c r="E12" s="890"/>
      <c r="F12" s="889">
        <f t="shared" si="0"/>
        <v>0</v>
      </c>
      <c r="G12" s="891"/>
      <c r="H12" s="892"/>
      <c r="I12" s="105">
        <f t="shared" si="3"/>
        <v>338.7</v>
      </c>
      <c r="K12" s="182"/>
      <c r="L12" s="83">
        <f t="shared" si="4"/>
        <v>56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660.53</v>
      </c>
    </row>
    <row r="13" spans="1:19" x14ac:dyDescent="0.25">
      <c r="A13" s="82" t="s">
        <v>33</v>
      </c>
      <c r="B13" s="83">
        <f t="shared" si="2"/>
        <v>29</v>
      </c>
      <c r="C13" s="73"/>
      <c r="D13" s="889"/>
      <c r="E13" s="890"/>
      <c r="F13" s="889">
        <f t="shared" si="0"/>
        <v>0</v>
      </c>
      <c r="G13" s="891"/>
      <c r="H13" s="892"/>
      <c r="I13" s="105">
        <f t="shared" si="3"/>
        <v>338.7</v>
      </c>
      <c r="K13" s="82" t="s">
        <v>33</v>
      </c>
      <c r="L13" s="83">
        <f t="shared" si="4"/>
        <v>56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660.53</v>
      </c>
    </row>
    <row r="14" spans="1:19" x14ac:dyDescent="0.25">
      <c r="A14" s="73"/>
      <c r="B14" s="83">
        <f t="shared" si="2"/>
        <v>29</v>
      </c>
      <c r="C14" s="73"/>
      <c r="D14" s="889"/>
      <c r="E14" s="890"/>
      <c r="F14" s="889">
        <f t="shared" si="0"/>
        <v>0</v>
      </c>
      <c r="G14" s="891"/>
      <c r="H14" s="892"/>
      <c r="I14" s="105">
        <f t="shared" si="3"/>
        <v>338.7</v>
      </c>
      <c r="K14" s="73"/>
      <c r="L14" s="83">
        <f t="shared" si="4"/>
        <v>56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660.53</v>
      </c>
    </row>
    <row r="15" spans="1:19" x14ac:dyDescent="0.25">
      <c r="A15" s="73"/>
      <c r="B15" s="83">
        <f t="shared" si="2"/>
        <v>29</v>
      </c>
      <c r="C15" s="73"/>
      <c r="D15" s="889"/>
      <c r="E15" s="890"/>
      <c r="F15" s="889">
        <f t="shared" si="0"/>
        <v>0</v>
      </c>
      <c r="G15" s="891"/>
      <c r="H15" s="892"/>
      <c r="I15" s="105">
        <f t="shared" si="3"/>
        <v>338.7</v>
      </c>
      <c r="K15" s="73"/>
      <c r="L15" s="83">
        <f t="shared" si="4"/>
        <v>56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660.53</v>
      </c>
    </row>
    <row r="16" spans="1:19" x14ac:dyDescent="0.25">
      <c r="B16" s="83">
        <f t="shared" si="2"/>
        <v>29</v>
      </c>
      <c r="C16" s="73"/>
      <c r="D16" s="889"/>
      <c r="E16" s="890"/>
      <c r="F16" s="889">
        <f t="shared" si="0"/>
        <v>0</v>
      </c>
      <c r="G16" s="891"/>
      <c r="H16" s="892"/>
      <c r="I16" s="105">
        <f t="shared" si="3"/>
        <v>338.7</v>
      </c>
      <c r="L16" s="83">
        <f t="shared" si="4"/>
        <v>56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660.53</v>
      </c>
    </row>
    <row r="17" spans="1:19" x14ac:dyDescent="0.25">
      <c r="B17" s="83">
        <f t="shared" si="2"/>
        <v>29</v>
      </c>
      <c r="C17" s="73"/>
      <c r="D17" s="889"/>
      <c r="E17" s="890"/>
      <c r="F17" s="889">
        <f t="shared" si="0"/>
        <v>0</v>
      </c>
      <c r="G17" s="891"/>
      <c r="H17" s="892"/>
      <c r="I17" s="105">
        <f t="shared" si="3"/>
        <v>338.7</v>
      </c>
      <c r="L17" s="83">
        <f t="shared" si="4"/>
        <v>56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660.53</v>
      </c>
    </row>
    <row r="18" spans="1:19" x14ac:dyDescent="0.25">
      <c r="A18" s="122"/>
      <c r="B18" s="83">
        <f t="shared" si="2"/>
        <v>29</v>
      </c>
      <c r="C18" s="73"/>
      <c r="D18" s="889"/>
      <c r="E18" s="890"/>
      <c r="F18" s="889">
        <f t="shared" si="0"/>
        <v>0</v>
      </c>
      <c r="G18" s="891"/>
      <c r="H18" s="892"/>
      <c r="I18" s="105">
        <f t="shared" si="3"/>
        <v>338.7</v>
      </c>
      <c r="K18" s="122"/>
      <c r="L18" s="83">
        <f t="shared" si="4"/>
        <v>56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660.53</v>
      </c>
    </row>
    <row r="19" spans="1:19" x14ac:dyDescent="0.25">
      <c r="A19" s="122"/>
      <c r="B19" s="83">
        <f t="shared" si="2"/>
        <v>29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338.7</v>
      </c>
      <c r="K19" s="122"/>
      <c r="L19" s="83">
        <f t="shared" si="4"/>
        <v>56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660.53</v>
      </c>
    </row>
    <row r="20" spans="1:19" x14ac:dyDescent="0.25">
      <c r="A20" s="122"/>
      <c r="B20" s="83">
        <f t="shared" si="2"/>
        <v>29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338.7</v>
      </c>
      <c r="K20" s="122"/>
      <c r="L20" s="83">
        <f t="shared" si="4"/>
        <v>56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660.53</v>
      </c>
    </row>
    <row r="21" spans="1:19" x14ac:dyDescent="0.25">
      <c r="A21" s="122"/>
      <c r="B21" s="83">
        <f t="shared" si="2"/>
        <v>29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338.7</v>
      </c>
      <c r="K21" s="122"/>
      <c r="L21" s="83">
        <f t="shared" si="4"/>
        <v>56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660.53</v>
      </c>
    </row>
    <row r="22" spans="1:19" x14ac:dyDescent="0.25">
      <c r="A22" s="122"/>
      <c r="B22" s="233">
        <f t="shared" si="2"/>
        <v>29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338.7</v>
      </c>
      <c r="K22" s="122"/>
      <c r="L22" s="233">
        <f t="shared" si="4"/>
        <v>56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660.53</v>
      </c>
    </row>
    <row r="23" spans="1:19" x14ac:dyDescent="0.25">
      <c r="A23" s="123"/>
      <c r="B23" s="233">
        <f t="shared" si="2"/>
        <v>29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338.7</v>
      </c>
      <c r="K23" s="123"/>
      <c r="L23" s="233">
        <f t="shared" si="4"/>
        <v>56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660.53</v>
      </c>
    </row>
    <row r="24" spans="1:19" x14ac:dyDescent="0.25">
      <c r="A24" s="122"/>
      <c r="B24" s="233">
        <f t="shared" si="2"/>
        <v>29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338.7</v>
      </c>
      <c r="K24" s="122"/>
      <c r="L24" s="233">
        <f t="shared" si="4"/>
        <v>56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660.53</v>
      </c>
    </row>
    <row r="25" spans="1:19" x14ac:dyDescent="0.25">
      <c r="A25" s="122"/>
      <c r="B25" s="233">
        <f t="shared" si="2"/>
        <v>29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338.7</v>
      </c>
      <c r="K25" s="122"/>
      <c r="L25" s="233">
        <f t="shared" si="4"/>
        <v>56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660.53</v>
      </c>
    </row>
    <row r="26" spans="1:19" x14ac:dyDescent="0.25">
      <c r="A26" s="122"/>
      <c r="B26" s="182">
        <f t="shared" si="2"/>
        <v>29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338.7</v>
      </c>
      <c r="K26" s="122"/>
      <c r="L26" s="182">
        <f t="shared" si="4"/>
        <v>56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660.53</v>
      </c>
    </row>
    <row r="27" spans="1:19" x14ac:dyDescent="0.25">
      <c r="A27" s="122"/>
      <c r="B27" s="233">
        <f t="shared" si="2"/>
        <v>29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338.7</v>
      </c>
      <c r="K27" s="122"/>
      <c r="L27" s="233">
        <f t="shared" si="4"/>
        <v>56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660.53</v>
      </c>
    </row>
    <row r="28" spans="1:19" x14ac:dyDescent="0.25">
      <c r="A28" s="122"/>
      <c r="B28" s="182">
        <f t="shared" si="2"/>
        <v>29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338.7</v>
      </c>
      <c r="K28" s="122"/>
      <c r="L28" s="182">
        <f t="shared" si="4"/>
        <v>56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660.53</v>
      </c>
    </row>
    <row r="29" spans="1:19" x14ac:dyDescent="0.25">
      <c r="A29" s="122"/>
      <c r="B29" s="233">
        <f t="shared" si="2"/>
        <v>29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338.7</v>
      </c>
      <c r="K29" s="122"/>
      <c r="L29" s="233">
        <f t="shared" si="4"/>
        <v>56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660.53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56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660.53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56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660.53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56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660.53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56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660.53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56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660.53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56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660.53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56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660.53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56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660.53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56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660.53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56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660.53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56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660.53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56</v>
      </c>
    </row>
    <row r="46" spans="1:19" ht="15.75" thickBot="1" x14ac:dyDescent="0.3"/>
    <row r="47" spans="1:19" ht="15.75" thickBot="1" x14ac:dyDescent="0.3">
      <c r="C47" s="1136" t="s">
        <v>11</v>
      </c>
      <c r="D47" s="1137"/>
      <c r="E47" s="57">
        <f>E5+E6-F42+E7</f>
        <v>338.7</v>
      </c>
      <c r="F47" s="73"/>
      <c r="M47" s="1136" t="s">
        <v>11</v>
      </c>
      <c r="N47" s="1137"/>
      <c r="O47" s="57">
        <f>O5+O6-P42+O7</f>
        <v>660.53</v>
      </c>
      <c r="P47" s="73"/>
    </row>
    <row r="50" spans="1:17" x14ac:dyDescent="0.25">
      <c r="A50" s="226"/>
      <c r="B50" s="1142"/>
      <c r="C50" s="485"/>
      <c r="D50" s="232"/>
      <c r="E50" s="78"/>
      <c r="F50" s="62"/>
      <c r="G50" s="5"/>
      <c r="K50" s="226"/>
      <c r="L50" s="1142"/>
      <c r="M50" s="485"/>
      <c r="N50" s="232"/>
      <c r="O50" s="78"/>
      <c r="P50" s="62"/>
      <c r="Q50" s="5"/>
    </row>
    <row r="51" spans="1:17" x14ac:dyDescent="0.25">
      <c r="A51" s="226"/>
      <c r="B51" s="1142"/>
      <c r="C51" s="392"/>
      <c r="D51" s="134"/>
      <c r="E51" s="208"/>
      <c r="F51" s="62"/>
      <c r="G51" s="47"/>
      <c r="K51" s="226"/>
      <c r="L51" s="1142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">
        <v>1</v>
      </c>
      <c r="K1" s="1138" t="s">
        <v>463</v>
      </c>
      <c r="L1" s="1138"/>
      <c r="M1" s="1138"/>
      <c r="N1" s="1138"/>
      <c r="O1" s="1138"/>
      <c r="P1" s="1138"/>
      <c r="Q1" s="11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39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39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39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139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0</v>
      </c>
      <c r="R6" s="7">
        <f>O6-Q6+O7+O5-Q5+O4</f>
        <v>1510.7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288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1510.7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299</v>
      </c>
      <c r="H10" s="71">
        <v>101</v>
      </c>
      <c r="I10" s="105">
        <f>I9-F10</f>
        <v>847.65</v>
      </c>
      <c r="K10" s="194"/>
      <c r="L10" s="955">
        <f>L9-M10</f>
        <v>126</v>
      </c>
      <c r="M10" s="866"/>
      <c r="N10" s="730"/>
      <c r="O10" s="762"/>
      <c r="P10" s="730">
        <f t="shared" si="1"/>
        <v>0</v>
      </c>
      <c r="Q10" s="728"/>
      <c r="R10" s="729"/>
      <c r="S10" s="766">
        <f>S9-P10</f>
        <v>1510.7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300</v>
      </c>
      <c r="H11" s="71">
        <v>101</v>
      </c>
      <c r="I11" s="105">
        <f t="shared" ref="I11:I74" si="4">I10-F11</f>
        <v>835.25</v>
      </c>
      <c r="K11" s="182"/>
      <c r="L11" s="955">
        <f t="shared" ref="L11:L74" si="5">L10-M11</f>
        <v>126</v>
      </c>
      <c r="M11" s="866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1510.7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310</v>
      </c>
      <c r="H12" s="71">
        <v>101</v>
      </c>
      <c r="I12" s="105">
        <f t="shared" si="4"/>
        <v>773.44</v>
      </c>
      <c r="K12" s="182"/>
      <c r="L12" s="955">
        <f t="shared" si="5"/>
        <v>126</v>
      </c>
      <c r="M12" s="866"/>
      <c r="N12" s="730"/>
      <c r="O12" s="762"/>
      <c r="P12" s="730">
        <f t="shared" si="1"/>
        <v>0</v>
      </c>
      <c r="Q12" s="728"/>
      <c r="R12" s="729"/>
      <c r="S12" s="766">
        <f t="shared" si="6"/>
        <v>1510.7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311</v>
      </c>
      <c r="H13" s="71">
        <v>101</v>
      </c>
      <c r="I13" s="105">
        <f t="shared" si="4"/>
        <v>677.26</v>
      </c>
      <c r="K13" s="82" t="s">
        <v>33</v>
      </c>
      <c r="L13" s="955">
        <f t="shared" si="5"/>
        <v>126</v>
      </c>
      <c r="M13" s="866"/>
      <c r="N13" s="730"/>
      <c r="O13" s="762"/>
      <c r="P13" s="730">
        <f t="shared" si="1"/>
        <v>0</v>
      </c>
      <c r="Q13" s="728"/>
      <c r="R13" s="729"/>
      <c r="S13" s="766">
        <f t="shared" si="6"/>
        <v>1510.7</v>
      </c>
    </row>
    <row r="14" spans="1:19" x14ac:dyDescent="0.25">
      <c r="A14" s="73"/>
      <c r="B14" s="873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316</v>
      </c>
      <c r="H14" s="71">
        <v>101</v>
      </c>
      <c r="I14" s="870">
        <f t="shared" si="4"/>
        <v>665.04</v>
      </c>
      <c r="K14" s="73"/>
      <c r="L14" s="955">
        <f t="shared" si="5"/>
        <v>126</v>
      </c>
      <c r="M14" s="866"/>
      <c r="N14" s="730"/>
      <c r="O14" s="762"/>
      <c r="P14" s="730">
        <f t="shared" si="1"/>
        <v>0</v>
      </c>
      <c r="Q14" s="728"/>
      <c r="R14" s="729"/>
      <c r="S14" s="766">
        <f t="shared" si="6"/>
        <v>1510.7</v>
      </c>
    </row>
    <row r="15" spans="1:19" ht="15.75" customHeight="1" x14ac:dyDescent="0.25">
      <c r="A15" s="73"/>
      <c r="B15" s="182">
        <f t="shared" si="3"/>
        <v>55</v>
      </c>
      <c r="C15" s="866"/>
      <c r="D15" s="893"/>
      <c r="E15" s="894"/>
      <c r="F15" s="893">
        <f t="shared" si="2"/>
        <v>0</v>
      </c>
      <c r="G15" s="895"/>
      <c r="H15" s="892"/>
      <c r="I15" s="105">
        <f t="shared" si="4"/>
        <v>665.04</v>
      </c>
      <c r="K15" s="73"/>
      <c r="L15" s="955">
        <f t="shared" si="5"/>
        <v>126</v>
      </c>
      <c r="M15" s="866"/>
      <c r="N15" s="730"/>
      <c r="O15" s="762"/>
      <c r="P15" s="730">
        <f t="shared" si="1"/>
        <v>0</v>
      </c>
      <c r="Q15" s="728"/>
      <c r="R15" s="729"/>
      <c r="S15" s="766">
        <f t="shared" si="6"/>
        <v>1510.7</v>
      </c>
    </row>
    <row r="16" spans="1:19" ht="15.75" customHeight="1" x14ac:dyDescent="0.25">
      <c r="B16" s="182">
        <f t="shared" si="3"/>
        <v>55</v>
      </c>
      <c r="C16" s="15"/>
      <c r="D16" s="889"/>
      <c r="E16" s="890"/>
      <c r="F16" s="889">
        <f t="shared" si="2"/>
        <v>0</v>
      </c>
      <c r="G16" s="891"/>
      <c r="H16" s="892"/>
      <c r="I16" s="105">
        <f t="shared" si="4"/>
        <v>665.04</v>
      </c>
      <c r="L16" s="955">
        <f t="shared" si="5"/>
        <v>126</v>
      </c>
      <c r="M16" s="866"/>
      <c r="N16" s="730"/>
      <c r="O16" s="762"/>
      <c r="P16" s="730">
        <f t="shared" si="1"/>
        <v>0</v>
      </c>
      <c r="Q16" s="728"/>
      <c r="R16" s="729"/>
      <c r="S16" s="766">
        <f t="shared" si="6"/>
        <v>1510.7</v>
      </c>
    </row>
    <row r="17" spans="1:19" x14ac:dyDescent="0.25">
      <c r="B17" s="182">
        <f t="shared" si="3"/>
        <v>55</v>
      </c>
      <c r="C17" s="15"/>
      <c r="D17" s="889"/>
      <c r="E17" s="890"/>
      <c r="F17" s="889">
        <f t="shared" si="2"/>
        <v>0</v>
      </c>
      <c r="G17" s="891"/>
      <c r="H17" s="892"/>
      <c r="I17" s="105">
        <f t="shared" si="4"/>
        <v>665.04</v>
      </c>
      <c r="L17" s="955">
        <f t="shared" si="5"/>
        <v>126</v>
      </c>
      <c r="M17" s="866"/>
      <c r="N17" s="730"/>
      <c r="O17" s="762"/>
      <c r="P17" s="730">
        <f t="shared" si="1"/>
        <v>0</v>
      </c>
      <c r="Q17" s="728"/>
      <c r="R17" s="729"/>
      <c r="S17" s="766">
        <f t="shared" si="6"/>
        <v>1510.7</v>
      </c>
    </row>
    <row r="18" spans="1:19" x14ac:dyDescent="0.25">
      <c r="A18" s="122"/>
      <c r="B18" s="182">
        <f t="shared" si="3"/>
        <v>55</v>
      </c>
      <c r="C18" s="15"/>
      <c r="D18" s="889"/>
      <c r="E18" s="890"/>
      <c r="F18" s="889">
        <f t="shared" si="2"/>
        <v>0</v>
      </c>
      <c r="G18" s="891"/>
      <c r="H18" s="892"/>
      <c r="I18" s="105">
        <f t="shared" si="4"/>
        <v>665.04</v>
      </c>
      <c r="K18" s="122"/>
      <c r="L18" s="182">
        <f t="shared" si="5"/>
        <v>126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1510.7</v>
      </c>
    </row>
    <row r="19" spans="1:19" x14ac:dyDescent="0.25">
      <c r="A19" s="122"/>
      <c r="B19" s="182">
        <f t="shared" si="3"/>
        <v>55</v>
      </c>
      <c r="C19" s="15"/>
      <c r="D19" s="889"/>
      <c r="E19" s="890"/>
      <c r="F19" s="889">
        <f t="shared" si="2"/>
        <v>0</v>
      </c>
      <c r="G19" s="891"/>
      <c r="H19" s="892"/>
      <c r="I19" s="105">
        <f t="shared" si="4"/>
        <v>665.04</v>
      </c>
      <c r="K19" s="122"/>
      <c r="L19" s="182">
        <f t="shared" si="5"/>
        <v>126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1510.7</v>
      </c>
    </row>
    <row r="20" spans="1:19" x14ac:dyDescent="0.25">
      <c r="A20" s="122"/>
      <c r="B20" s="182">
        <f t="shared" si="3"/>
        <v>55</v>
      </c>
      <c r="C20" s="15"/>
      <c r="D20" s="889"/>
      <c r="E20" s="890"/>
      <c r="F20" s="889">
        <f t="shared" si="2"/>
        <v>0</v>
      </c>
      <c r="G20" s="891"/>
      <c r="H20" s="892"/>
      <c r="I20" s="105">
        <f t="shared" si="4"/>
        <v>665.04</v>
      </c>
      <c r="K20" s="122"/>
      <c r="L20" s="182">
        <f t="shared" si="5"/>
        <v>126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1510.7</v>
      </c>
    </row>
    <row r="21" spans="1:19" x14ac:dyDescent="0.25">
      <c r="A21" s="122"/>
      <c r="B21" s="182">
        <f t="shared" si="3"/>
        <v>55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4"/>
        <v>665.04</v>
      </c>
      <c r="K21" s="122"/>
      <c r="L21" s="182">
        <f t="shared" si="5"/>
        <v>126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1510.7</v>
      </c>
    </row>
    <row r="22" spans="1:19" x14ac:dyDescent="0.25">
      <c r="A22" s="122"/>
      <c r="B22" s="182">
        <f t="shared" si="3"/>
        <v>55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4"/>
        <v>665.04</v>
      </c>
      <c r="K22" s="122"/>
      <c r="L22" s="182">
        <f t="shared" si="5"/>
        <v>126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1510.7</v>
      </c>
    </row>
    <row r="23" spans="1:19" x14ac:dyDescent="0.25">
      <c r="A23" s="123"/>
      <c r="B23" s="182">
        <f t="shared" si="3"/>
        <v>55</v>
      </c>
      <c r="C23" s="15"/>
      <c r="D23" s="889"/>
      <c r="E23" s="890"/>
      <c r="F23" s="889">
        <f t="shared" si="2"/>
        <v>0</v>
      </c>
      <c r="G23" s="891"/>
      <c r="H23" s="892"/>
      <c r="I23" s="105">
        <f t="shared" si="4"/>
        <v>665.04</v>
      </c>
      <c r="K23" s="123"/>
      <c r="L23" s="182">
        <f t="shared" si="5"/>
        <v>126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1510.7</v>
      </c>
    </row>
    <row r="24" spans="1:19" x14ac:dyDescent="0.25">
      <c r="A24" s="122"/>
      <c r="B24" s="182">
        <f t="shared" si="3"/>
        <v>55</v>
      </c>
      <c r="C24" s="15"/>
      <c r="D24" s="889"/>
      <c r="E24" s="890"/>
      <c r="F24" s="889">
        <f t="shared" si="2"/>
        <v>0</v>
      </c>
      <c r="G24" s="891"/>
      <c r="H24" s="892"/>
      <c r="I24" s="105">
        <f t="shared" si="4"/>
        <v>665.04</v>
      </c>
      <c r="K24" s="122"/>
      <c r="L24" s="182">
        <f t="shared" si="5"/>
        <v>126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1510.7</v>
      </c>
    </row>
    <row r="25" spans="1:19" x14ac:dyDescent="0.25">
      <c r="A25" s="122"/>
      <c r="B25" s="182">
        <f t="shared" si="3"/>
        <v>55</v>
      </c>
      <c r="C25" s="15"/>
      <c r="D25" s="889"/>
      <c r="E25" s="890"/>
      <c r="F25" s="889">
        <f t="shared" si="2"/>
        <v>0</v>
      </c>
      <c r="G25" s="891"/>
      <c r="H25" s="892"/>
      <c r="I25" s="105">
        <f t="shared" si="4"/>
        <v>665.04</v>
      </c>
      <c r="K25" s="122"/>
      <c r="L25" s="182">
        <f t="shared" si="5"/>
        <v>126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1510.7</v>
      </c>
    </row>
    <row r="26" spans="1:19" x14ac:dyDescent="0.25">
      <c r="A26" s="122"/>
      <c r="B26" s="182">
        <f t="shared" si="3"/>
        <v>55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4"/>
        <v>665.04</v>
      </c>
      <c r="K26" s="122"/>
      <c r="L26" s="182">
        <f t="shared" si="5"/>
        <v>126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1510.7</v>
      </c>
    </row>
    <row r="27" spans="1:19" x14ac:dyDescent="0.25">
      <c r="A27" s="122"/>
      <c r="B27" s="182">
        <f t="shared" si="3"/>
        <v>55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4"/>
        <v>665.04</v>
      </c>
      <c r="K27" s="122"/>
      <c r="L27" s="182">
        <f t="shared" si="5"/>
        <v>126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1510.7</v>
      </c>
    </row>
    <row r="28" spans="1:19" x14ac:dyDescent="0.25">
      <c r="A28" s="122"/>
      <c r="B28" s="182">
        <f t="shared" si="3"/>
        <v>55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4"/>
        <v>665.04</v>
      </c>
      <c r="K28" s="122"/>
      <c r="L28" s="182">
        <f t="shared" si="5"/>
        <v>126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1510.7</v>
      </c>
    </row>
    <row r="29" spans="1:19" x14ac:dyDescent="0.25">
      <c r="A29" s="122"/>
      <c r="B29" s="182">
        <f t="shared" si="3"/>
        <v>55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4"/>
        <v>665.04</v>
      </c>
      <c r="K29" s="122"/>
      <c r="L29" s="182">
        <f t="shared" si="5"/>
        <v>126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1510.7</v>
      </c>
    </row>
    <row r="30" spans="1:19" x14ac:dyDescent="0.25">
      <c r="A30" s="122"/>
      <c r="B30" s="182">
        <f t="shared" si="3"/>
        <v>55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4"/>
        <v>665.04</v>
      </c>
      <c r="K30" s="122"/>
      <c r="L30" s="182">
        <f t="shared" si="5"/>
        <v>126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1510.7</v>
      </c>
    </row>
    <row r="31" spans="1:19" x14ac:dyDescent="0.25">
      <c r="A31" s="122"/>
      <c r="B31" s="182">
        <f t="shared" si="3"/>
        <v>55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4"/>
        <v>665.04</v>
      </c>
      <c r="K31" s="122"/>
      <c r="L31" s="182">
        <f t="shared" si="5"/>
        <v>126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1510.7</v>
      </c>
    </row>
    <row r="32" spans="1:19" x14ac:dyDescent="0.25">
      <c r="A32" s="122"/>
      <c r="B32" s="182">
        <f t="shared" si="3"/>
        <v>55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4"/>
        <v>665.04</v>
      </c>
      <c r="K32" s="122"/>
      <c r="L32" s="182">
        <f t="shared" si="5"/>
        <v>126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1510.7</v>
      </c>
    </row>
    <row r="33" spans="1:19" x14ac:dyDescent="0.25">
      <c r="A33" s="122"/>
      <c r="B33" s="182">
        <f t="shared" si="3"/>
        <v>55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4"/>
        <v>665.04</v>
      </c>
      <c r="K33" s="122"/>
      <c r="L33" s="182">
        <f t="shared" si="5"/>
        <v>126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1510.7</v>
      </c>
    </row>
    <row r="34" spans="1:19" x14ac:dyDescent="0.25">
      <c r="A34" s="122"/>
      <c r="B34" s="182">
        <f t="shared" si="3"/>
        <v>55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4"/>
        <v>665.04</v>
      </c>
      <c r="K34" s="122"/>
      <c r="L34" s="182">
        <f t="shared" si="5"/>
        <v>126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1510.7</v>
      </c>
    </row>
    <row r="35" spans="1:19" x14ac:dyDescent="0.25">
      <c r="A35" s="122"/>
      <c r="B35" s="182">
        <f t="shared" si="3"/>
        <v>55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4"/>
        <v>665.04</v>
      </c>
      <c r="K35" s="122"/>
      <c r="L35" s="182">
        <f t="shared" si="5"/>
        <v>126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1510.7</v>
      </c>
    </row>
    <row r="36" spans="1:19" x14ac:dyDescent="0.25">
      <c r="A36" s="122" t="s">
        <v>22</v>
      </c>
      <c r="B36" s="182">
        <f t="shared" si="3"/>
        <v>55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4"/>
        <v>665.04</v>
      </c>
      <c r="K36" s="122" t="s">
        <v>22</v>
      </c>
      <c r="L36" s="182">
        <f t="shared" si="5"/>
        <v>126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1510.7</v>
      </c>
    </row>
    <row r="37" spans="1:19" x14ac:dyDescent="0.25">
      <c r="A37" s="123"/>
      <c r="B37" s="182">
        <f t="shared" si="3"/>
        <v>55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4"/>
        <v>665.04</v>
      </c>
      <c r="K37" s="123"/>
      <c r="L37" s="182">
        <f t="shared" si="5"/>
        <v>126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1510.7</v>
      </c>
    </row>
    <row r="38" spans="1:19" x14ac:dyDescent="0.25">
      <c r="A38" s="122"/>
      <c r="B38" s="182">
        <f t="shared" si="3"/>
        <v>55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4"/>
        <v>665.04</v>
      </c>
      <c r="K38" s="122"/>
      <c r="L38" s="182">
        <f t="shared" si="5"/>
        <v>126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1510.7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126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1510.7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126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1510.7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126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1510.7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126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1510.7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126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1510.7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126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1510.7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126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1510.7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126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1510.7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126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1510.7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126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1510.7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126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1510.7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126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1510.7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126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1510.7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126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1510.7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126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1510.7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126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1510.7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126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1510.7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126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1510.7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126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1510.7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126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1510.7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126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1510.7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126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1510.7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126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1510.7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126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1510.7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126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1510.7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126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1510.7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126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1510.7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126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1510.7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126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1510.7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126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1510.7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126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1510.7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126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1510.7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126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1510.7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126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1510.7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126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1510.7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126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1510.7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126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1510.7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1510.7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126</v>
      </c>
    </row>
    <row r="82" spans="3:16" ht="15.75" thickBot="1" x14ac:dyDescent="0.3"/>
    <row r="83" spans="3:16" ht="15.75" thickBot="1" x14ac:dyDescent="0.3">
      <c r="C83" s="1136" t="s">
        <v>11</v>
      </c>
      <c r="D83" s="1137"/>
      <c r="E83" s="57">
        <f>E5+E6-F78+E7</f>
        <v>640.68999999999994</v>
      </c>
      <c r="F83" s="73"/>
      <c r="M83" s="1136" t="s">
        <v>11</v>
      </c>
      <c r="N83" s="1137"/>
      <c r="O83" s="57">
        <f>O5+O6-P78+O7</f>
        <v>1510.7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0" activePane="bottomLeft" state="frozen"/>
      <selection pane="bottomLeft" activeCell="W20" sqref="W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34" t="s">
        <v>328</v>
      </c>
      <c r="B1" s="1134"/>
      <c r="C1" s="1134"/>
      <c r="D1" s="1134"/>
      <c r="E1" s="1134"/>
      <c r="F1" s="1134"/>
      <c r="G1" s="1134"/>
      <c r="H1" s="11">
        <v>1</v>
      </c>
      <c r="L1" s="1138" t="s">
        <v>454</v>
      </c>
      <c r="M1" s="1138"/>
      <c r="N1" s="1138"/>
      <c r="O1" s="1138"/>
      <c r="P1" s="1138"/>
      <c r="Q1" s="1138"/>
      <c r="R1" s="1138"/>
      <c r="S1" s="11">
        <v>2</v>
      </c>
      <c r="W1" s="1138" t="str">
        <f>L1</f>
        <v>INVENTARIO    DEL MES DE  NOVIEMBRE 2022</v>
      </c>
      <c r="X1" s="1138"/>
      <c r="Y1" s="1138"/>
      <c r="Z1" s="1138"/>
      <c r="AA1" s="1138"/>
      <c r="AB1" s="1138"/>
      <c r="AC1" s="113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43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43" t="s">
        <v>73</v>
      </c>
      <c r="N4" s="244"/>
      <c r="O4" s="134"/>
      <c r="P4" s="479"/>
      <c r="Q4" s="73"/>
      <c r="R4" s="155"/>
      <c r="S4" s="155"/>
      <c r="W4" s="450"/>
      <c r="X4" s="1143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46" t="s">
        <v>98</v>
      </c>
      <c r="B5" s="1144"/>
      <c r="C5" s="244">
        <v>127</v>
      </c>
      <c r="D5" s="134">
        <v>44849</v>
      </c>
      <c r="E5" s="479">
        <v>5195.42</v>
      </c>
      <c r="F5" s="73">
        <v>169</v>
      </c>
      <c r="G5" s="5"/>
      <c r="L5" s="1146" t="s">
        <v>98</v>
      </c>
      <c r="M5" s="1144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45" t="s">
        <v>455</v>
      </c>
      <c r="X5" s="1144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46"/>
      <c r="B6" s="1144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146"/>
      <c r="M6" s="1144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  <c r="W6" s="1145"/>
      <c r="X6" s="1144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44"/>
      <c r="C7" s="234"/>
      <c r="D7" s="232"/>
      <c r="E7" s="479"/>
      <c r="F7" s="73"/>
      <c r="L7" s="917"/>
      <c r="M7" s="1144"/>
      <c r="N7" s="234"/>
      <c r="O7" s="232"/>
      <c r="P7" s="479"/>
      <c r="Q7" s="73"/>
      <c r="W7" s="1057"/>
      <c r="X7" s="1144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317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5">
        <f>Q6-N10+Q5+Q4+Q7+Q8</f>
        <v>203</v>
      </c>
      <c r="N10" s="866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6">
        <f>Q10*S10</f>
        <v>0</v>
      </c>
      <c r="V10" s="764"/>
      <c r="W10" s="80" t="s">
        <v>32</v>
      </c>
      <c r="X10" s="955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6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319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5">
        <f>M10-N11</f>
        <v>203</v>
      </c>
      <c r="N11" s="866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6">
        <f t="shared" ref="U11:U74" si="4">Q11*S11</f>
        <v>0</v>
      </c>
      <c r="V11" s="764"/>
      <c r="W11" s="194"/>
      <c r="X11" s="955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6">
        <f t="shared" ref="AF11:AF74" si="5">AB11*AD11</f>
        <v>0</v>
      </c>
    </row>
    <row r="12" spans="1:32" x14ac:dyDescent="0.25">
      <c r="A12" s="182"/>
      <c r="B12" s="182">
        <f t="shared" ref="B12:B75" si="6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7">I11-F12</f>
        <v>4552.2100000000009</v>
      </c>
      <c r="J12" s="17">
        <f t="shared" si="3"/>
        <v>0</v>
      </c>
      <c r="L12" s="182"/>
      <c r="M12" s="955">
        <f t="shared" ref="M12:M75" si="8">M11-N12</f>
        <v>203</v>
      </c>
      <c r="N12" s="866"/>
      <c r="O12" s="730"/>
      <c r="P12" s="762"/>
      <c r="Q12" s="730">
        <f t="shared" si="1"/>
        <v>0</v>
      </c>
      <c r="R12" s="728"/>
      <c r="S12" s="729"/>
      <c r="T12" s="766">
        <f t="shared" ref="T12:T75" si="9">T11-Q12</f>
        <v>6122.2000000000007</v>
      </c>
      <c r="U12" s="936">
        <f t="shared" si="4"/>
        <v>0</v>
      </c>
      <c r="V12" s="764"/>
      <c r="W12" s="182"/>
      <c r="X12" s="955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6">
        <f t="shared" si="5"/>
        <v>0</v>
      </c>
    </row>
    <row r="13" spans="1:32" x14ac:dyDescent="0.25">
      <c r="A13" s="182"/>
      <c r="B13" s="182">
        <f t="shared" si="6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7"/>
        <v>4552.2100000000009</v>
      </c>
      <c r="J13" s="17">
        <f t="shared" si="3"/>
        <v>0</v>
      </c>
      <c r="L13" s="182"/>
      <c r="M13" s="955">
        <f t="shared" si="8"/>
        <v>203</v>
      </c>
      <c r="N13" s="866"/>
      <c r="O13" s="730"/>
      <c r="P13" s="762"/>
      <c r="Q13" s="730">
        <f t="shared" si="1"/>
        <v>0</v>
      </c>
      <c r="R13" s="728"/>
      <c r="S13" s="729"/>
      <c r="T13" s="766">
        <f t="shared" si="9"/>
        <v>6122.2000000000007</v>
      </c>
      <c r="U13" s="936">
        <f t="shared" si="4"/>
        <v>0</v>
      </c>
      <c r="V13" s="764"/>
      <c r="W13" s="182"/>
      <c r="X13" s="955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6">
        <f t="shared" si="5"/>
        <v>0</v>
      </c>
    </row>
    <row r="14" spans="1:32" x14ac:dyDescent="0.25">
      <c r="A14" s="82" t="s">
        <v>33</v>
      </c>
      <c r="B14" s="182">
        <f t="shared" si="6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7"/>
        <v>4552.2100000000009</v>
      </c>
      <c r="J14" s="17">
        <f t="shared" si="3"/>
        <v>0</v>
      </c>
      <c r="L14" s="82" t="s">
        <v>33</v>
      </c>
      <c r="M14" s="955">
        <f t="shared" si="8"/>
        <v>203</v>
      </c>
      <c r="N14" s="866"/>
      <c r="O14" s="730"/>
      <c r="P14" s="762"/>
      <c r="Q14" s="730">
        <f t="shared" si="1"/>
        <v>0</v>
      </c>
      <c r="R14" s="728"/>
      <c r="S14" s="729"/>
      <c r="T14" s="766">
        <f t="shared" si="9"/>
        <v>6122.2000000000007</v>
      </c>
      <c r="U14" s="936">
        <f t="shared" si="4"/>
        <v>0</v>
      </c>
      <c r="V14" s="764"/>
      <c r="W14" s="82" t="s">
        <v>33</v>
      </c>
      <c r="X14" s="955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6">
        <f t="shared" si="5"/>
        <v>0</v>
      </c>
    </row>
    <row r="15" spans="1:32" x14ac:dyDescent="0.25">
      <c r="A15" s="73"/>
      <c r="B15" s="182">
        <f t="shared" si="6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7"/>
        <v>4552.2100000000009</v>
      </c>
      <c r="J15" s="17">
        <f t="shared" si="3"/>
        <v>0</v>
      </c>
      <c r="L15" s="73"/>
      <c r="M15" s="955">
        <f t="shared" si="8"/>
        <v>203</v>
      </c>
      <c r="N15" s="866"/>
      <c r="O15" s="730"/>
      <c r="P15" s="762"/>
      <c r="Q15" s="730">
        <f t="shared" si="1"/>
        <v>0</v>
      </c>
      <c r="R15" s="728"/>
      <c r="S15" s="729"/>
      <c r="T15" s="766">
        <f t="shared" si="9"/>
        <v>6122.2000000000007</v>
      </c>
      <c r="U15" s="936">
        <f t="shared" si="4"/>
        <v>0</v>
      </c>
      <c r="V15" s="764"/>
      <c r="W15" s="73"/>
      <c r="X15" s="955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6">
        <f t="shared" si="5"/>
        <v>0</v>
      </c>
    </row>
    <row r="16" spans="1:32" x14ac:dyDescent="0.25">
      <c r="A16" s="73"/>
      <c r="B16" s="182">
        <f t="shared" si="6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7"/>
        <v>4552.2100000000009</v>
      </c>
      <c r="J16" s="17">
        <f t="shared" si="3"/>
        <v>0</v>
      </c>
      <c r="L16" s="73"/>
      <c r="M16" s="182">
        <f t="shared" si="8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9"/>
        <v>6122.2000000000007</v>
      </c>
      <c r="U16" s="17">
        <f t="shared" si="4"/>
        <v>0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7"/>
        <v>4552.2100000000009</v>
      </c>
      <c r="J17" s="17">
        <f t="shared" si="3"/>
        <v>0</v>
      </c>
      <c r="M17" s="182">
        <f t="shared" si="8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9"/>
        <v>6122.2000000000007</v>
      </c>
      <c r="U17" s="17">
        <f t="shared" si="4"/>
        <v>0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7"/>
        <v>4552.2100000000009</v>
      </c>
      <c r="J18" s="17">
        <f t="shared" si="3"/>
        <v>0</v>
      </c>
      <c r="M18" s="182">
        <f t="shared" si="8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9"/>
        <v>6122.2000000000007</v>
      </c>
      <c r="U18" s="17">
        <f t="shared" si="4"/>
        <v>0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7"/>
        <v>4552.2100000000009</v>
      </c>
      <c r="J19" s="17">
        <f t="shared" si="3"/>
        <v>0</v>
      </c>
      <c r="L19" s="122"/>
      <c r="M19" s="182">
        <f t="shared" si="8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6122.2000000000007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7"/>
        <v>4552.2100000000009</v>
      </c>
      <c r="J20" s="17">
        <f t="shared" si="3"/>
        <v>0</v>
      </c>
      <c r="L20" s="122"/>
      <c r="M20" s="182">
        <f t="shared" si="8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6122.2000000000007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7"/>
        <v>4552.2100000000009</v>
      </c>
      <c r="J21" s="17">
        <f t="shared" si="3"/>
        <v>0</v>
      </c>
      <c r="L21" s="122"/>
      <c r="M21" s="182">
        <f t="shared" si="8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6122.2000000000007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7"/>
        <v>4552.2100000000009</v>
      </c>
      <c r="J22" s="17">
        <f t="shared" si="3"/>
        <v>0</v>
      </c>
      <c r="L22" s="122"/>
      <c r="M22" s="182">
        <f t="shared" si="8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6122.2000000000007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7"/>
        <v>4552.2100000000009</v>
      </c>
      <c r="J23" s="17">
        <f t="shared" si="3"/>
        <v>0</v>
      </c>
      <c r="L23" s="122"/>
      <c r="M23" s="182">
        <f t="shared" si="8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6122.2000000000007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7"/>
        <v>4552.2100000000009</v>
      </c>
      <c r="J24" s="17">
        <f t="shared" si="3"/>
        <v>0</v>
      </c>
      <c r="L24" s="123"/>
      <c r="M24" s="182">
        <f t="shared" si="8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6122.2000000000007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7"/>
        <v>4552.2100000000009</v>
      </c>
      <c r="J25" s="17">
        <f t="shared" si="3"/>
        <v>0</v>
      </c>
      <c r="L25" s="122"/>
      <c r="M25" s="182">
        <f t="shared" si="8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6122.2000000000007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7"/>
        <v>4552.2100000000009</v>
      </c>
      <c r="J26" s="17">
        <f t="shared" si="3"/>
        <v>0</v>
      </c>
      <c r="L26" s="122"/>
      <c r="M26" s="182">
        <f t="shared" si="8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6122.2000000000007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7"/>
        <v>4552.2100000000009</v>
      </c>
      <c r="J27" s="17">
        <f t="shared" si="3"/>
        <v>0</v>
      </c>
      <c r="L27" s="122"/>
      <c r="M27" s="182">
        <f t="shared" si="8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6122.2000000000007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7"/>
        <v>4552.2100000000009</v>
      </c>
      <c r="J28" s="17">
        <f t="shared" si="3"/>
        <v>0</v>
      </c>
      <c r="L28" s="122"/>
      <c r="M28" s="182">
        <f t="shared" si="8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6122.2000000000007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7"/>
        <v>4552.2100000000009</v>
      </c>
      <c r="J29" s="17">
        <f t="shared" si="3"/>
        <v>0</v>
      </c>
      <c r="L29" s="122"/>
      <c r="M29" s="182">
        <f t="shared" si="8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6122.2000000000007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7"/>
        <v>4552.2100000000009</v>
      </c>
      <c r="J30" s="17">
        <f t="shared" si="3"/>
        <v>0</v>
      </c>
      <c r="L30" s="122"/>
      <c r="M30" s="182">
        <f t="shared" si="8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6122.2000000000007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7"/>
        <v>4552.2100000000009</v>
      </c>
      <c r="J31" s="17">
        <f t="shared" si="3"/>
        <v>0</v>
      </c>
      <c r="L31" s="122"/>
      <c r="M31" s="182">
        <f t="shared" si="8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6122.2000000000007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7"/>
        <v>4552.2100000000009</v>
      </c>
      <c r="J32" s="17">
        <f t="shared" si="3"/>
        <v>0</v>
      </c>
      <c r="L32" s="122"/>
      <c r="M32" s="182">
        <f t="shared" si="8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6122.2000000000007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7"/>
        <v>4552.2100000000009</v>
      </c>
      <c r="J33" s="17">
        <f t="shared" si="3"/>
        <v>0</v>
      </c>
      <c r="L33" s="122"/>
      <c r="M33" s="182">
        <f t="shared" si="8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6122.2000000000007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7"/>
        <v>4552.2100000000009</v>
      </c>
      <c r="J34" s="17">
        <f t="shared" si="3"/>
        <v>0</v>
      </c>
      <c r="L34" s="122"/>
      <c r="M34" s="182">
        <f t="shared" si="8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6122.2000000000007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7"/>
        <v>4552.2100000000009</v>
      </c>
      <c r="J35" s="17">
        <f t="shared" si="3"/>
        <v>0</v>
      </c>
      <c r="L35" s="122"/>
      <c r="M35" s="182">
        <f t="shared" si="8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6122.2000000000007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7"/>
        <v>4552.2100000000009</v>
      </c>
      <c r="J36" s="17">
        <f t="shared" si="3"/>
        <v>0</v>
      </c>
      <c r="L36" s="122"/>
      <c r="M36" s="182">
        <f t="shared" si="8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6122.2000000000007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7"/>
        <v>4552.2100000000009</v>
      </c>
      <c r="J37" s="17">
        <f t="shared" si="3"/>
        <v>0</v>
      </c>
      <c r="L37" s="122" t="s">
        <v>22</v>
      </c>
      <c r="M37" s="182">
        <f t="shared" si="8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6122.2000000000007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7"/>
        <v>4552.2100000000009</v>
      </c>
      <c r="J38" s="17">
        <f t="shared" si="3"/>
        <v>0</v>
      </c>
      <c r="L38" s="123"/>
      <c r="M38" s="182">
        <f t="shared" si="8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6122.2000000000007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7"/>
        <v>4552.2100000000009</v>
      </c>
      <c r="J39" s="17">
        <f t="shared" si="3"/>
        <v>0</v>
      </c>
      <c r="L39" s="122"/>
      <c r="M39" s="182">
        <f t="shared" si="8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6122.2000000000007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4552.2100000000009</v>
      </c>
      <c r="J40" s="17">
        <f t="shared" si="3"/>
        <v>0</v>
      </c>
      <c r="L40" s="122"/>
      <c r="M40" s="182">
        <f t="shared" si="8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6122.2000000000007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4552.2100000000009</v>
      </c>
      <c r="J41" s="17">
        <f t="shared" si="3"/>
        <v>0</v>
      </c>
      <c r="L41" s="122"/>
      <c r="M41" s="182">
        <f t="shared" si="8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6122.2000000000007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4552.2100000000009</v>
      </c>
      <c r="J42" s="17">
        <f t="shared" si="3"/>
        <v>0</v>
      </c>
      <c r="L42" s="122"/>
      <c r="M42" s="182">
        <f t="shared" si="8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6122.2000000000007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4552.2100000000009</v>
      </c>
      <c r="J43" s="17">
        <f t="shared" si="3"/>
        <v>0</v>
      </c>
      <c r="L43" s="122"/>
      <c r="M43" s="182">
        <f t="shared" si="8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6122.2000000000007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4552.2100000000009</v>
      </c>
      <c r="J44" s="17">
        <f t="shared" si="3"/>
        <v>0</v>
      </c>
      <c r="L44" s="122"/>
      <c r="M44" s="182">
        <f t="shared" si="8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6122.2000000000007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4552.2100000000009</v>
      </c>
      <c r="J45" s="17">
        <f t="shared" si="3"/>
        <v>0</v>
      </c>
      <c r="L45" s="122"/>
      <c r="M45" s="182">
        <f t="shared" si="8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6122.2000000000007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4552.2100000000009</v>
      </c>
      <c r="J46" s="17">
        <f t="shared" si="3"/>
        <v>0</v>
      </c>
      <c r="L46" s="122"/>
      <c r="M46" s="182">
        <f t="shared" si="8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6122.2000000000007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4552.2100000000009</v>
      </c>
      <c r="J47" s="17">
        <f t="shared" si="3"/>
        <v>0</v>
      </c>
      <c r="L47" s="122"/>
      <c r="M47" s="182">
        <f t="shared" si="8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6122.2000000000007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4552.2100000000009</v>
      </c>
      <c r="J48" s="17">
        <f t="shared" si="3"/>
        <v>0</v>
      </c>
      <c r="L48" s="122"/>
      <c r="M48" s="182">
        <f t="shared" si="8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6122.2000000000007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4552.2100000000009</v>
      </c>
      <c r="J49" s="17">
        <f t="shared" si="3"/>
        <v>0</v>
      </c>
      <c r="L49" s="122"/>
      <c r="M49" s="182">
        <f t="shared" si="8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6122.2000000000007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4552.2100000000009</v>
      </c>
      <c r="J50" s="17">
        <f t="shared" si="3"/>
        <v>0</v>
      </c>
      <c r="L50" s="122"/>
      <c r="M50" s="182">
        <f t="shared" si="8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6122.2000000000007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4552.2100000000009</v>
      </c>
      <c r="J51" s="17">
        <f t="shared" si="3"/>
        <v>0</v>
      </c>
      <c r="L51" s="122"/>
      <c r="M51" s="182">
        <f t="shared" si="8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6122.2000000000007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4552.2100000000009</v>
      </c>
      <c r="J52" s="17">
        <f t="shared" si="3"/>
        <v>0</v>
      </c>
      <c r="L52" s="122"/>
      <c r="M52" s="182">
        <f t="shared" si="8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6122.2000000000007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4552.2100000000009</v>
      </c>
      <c r="J53" s="17">
        <f t="shared" si="3"/>
        <v>0</v>
      </c>
      <c r="L53" s="122"/>
      <c r="M53" s="182">
        <f t="shared" si="8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6122.2000000000007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4552.2100000000009</v>
      </c>
      <c r="J54" s="17">
        <f t="shared" si="3"/>
        <v>0</v>
      </c>
      <c r="L54" s="122"/>
      <c r="M54" s="182">
        <f t="shared" si="8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6122.2000000000007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4552.2100000000009</v>
      </c>
      <c r="J55" s="17">
        <f t="shared" si="3"/>
        <v>0</v>
      </c>
      <c r="L55" s="122"/>
      <c r="M55" s="182">
        <f t="shared" si="8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6122.2000000000007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4552.2100000000009</v>
      </c>
      <c r="J56" s="17">
        <f t="shared" si="3"/>
        <v>0</v>
      </c>
      <c r="L56" s="122"/>
      <c r="M56" s="182">
        <f t="shared" si="8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6122.2000000000007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4552.2100000000009</v>
      </c>
      <c r="J57" s="17">
        <f t="shared" si="3"/>
        <v>0</v>
      </c>
      <c r="L57" s="122"/>
      <c r="M57" s="182">
        <f t="shared" si="8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6122.2000000000007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148</v>
      </c>
      <c r="C58" s="15"/>
      <c r="D58" s="69"/>
      <c r="E58" s="202"/>
      <c r="F58" s="69">
        <v>0</v>
      </c>
      <c r="G58" s="70"/>
      <c r="H58" s="71"/>
      <c r="I58" s="105">
        <f t="shared" si="7"/>
        <v>4552.2100000000009</v>
      </c>
      <c r="J58" s="17">
        <f t="shared" si="3"/>
        <v>0</v>
      </c>
      <c r="L58" s="122"/>
      <c r="M58" s="182">
        <f t="shared" si="8"/>
        <v>203</v>
      </c>
      <c r="N58" s="15"/>
      <c r="O58" s="69"/>
      <c r="P58" s="202"/>
      <c r="Q58" s="69">
        <v>0</v>
      </c>
      <c r="R58" s="70"/>
      <c r="S58" s="71"/>
      <c r="T58" s="105">
        <f t="shared" si="9"/>
        <v>6122.2000000000007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148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4552.2100000000009</v>
      </c>
      <c r="J59" s="17">
        <f t="shared" si="3"/>
        <v>0</v>
      </c>
      <c r="L59" s="122"/>
      <c r="M59" s="182">
        <f t="shared" si="8"/>
        <v>203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6122.2000000000007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148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4552.2100000000009</v>
      </c>
      <c r="J60" s="17">
        <f t="shared" si="3"/>
        <v>0</v>
      </c>
      <c r="L60" s="122"/>
      <c r="M60" s="182">
        <f t="shared" si="8"/>
        <v>203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6122.2000000000007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148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4552.2100000000009</v>
      </c>
      <c r="J61" s="17">
        <f t="shared" si="3"/>
        <v>0</v>
      </c>
      <c r="L61" s="122"/>
      <c r="M61" s="182">
        <f t="shared" si="8"/>
        <v>203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6122.2000000000007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148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4552.2100000000009</v>
      </c>
      <c r="J62" s="17">
        <f t="shared" si="3"/>
        <v>0</v>
      </c>
      <c r="L62" s="122"/>
      <c r="M62" s="182">
        <f t="shared" si="8"/>
        <v>203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6122.2000000000007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148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4552.2100000000009</v>
      </c>
      <c r="J63" s="17">
        <f t="shared" si="3"/>
        <v>0</v>
      </c>
      <c r="L63" s="122"/>
      <c r="M63" s="182">
        <f t="shared" si="8"/>
        <v>203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6122.2000000000007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148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4552.2100000000009</v>
      </c>
      <c r="J64" s="17">
        <f t="shared" si="3"/>
        <v>0</v>
      </c>
      <c r="L64" s="122"/>
      <c r="M64" s="182">
        <f t="shared" si="8"/>
        <v>203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6122.2000000000007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148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4552.2100000000009</v>
      </c>
      <c r="J65" s="17">
        <f t="shared" si="3"/>
        <v>0</v>
      </c>
      <c r="L65" s="122"/>
      <c r="M65" s="182">
        <f t="shared" si="8"/>
        <v>203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6122.2000000000007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148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4552.2100000000009</v>
      </c>
      <c r="J66" s="17">
        <f t="shared" si="3"/>
        <v>0</v>
      </c>
      <c r="L66" s="122"/>
      <c r="M66" s="182">
        <f t="shared" si="8"/>
        <v>203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6122.2000000000007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148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4552.2100000000009</v>
      </c>
      <c r="J67" s="17">
        <f t="shared" si="3"/>
        <v>0</v>
      </c>
      <c r="L67" s="122"/>
      <c r="M67" s="182">
        <f t="shared" si="8"/>
        <v>203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6122.2000000000007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148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4552.2100000000009</v>
      </c>
      <c r="J68" s="17">
        <f t="shared" si="3"/>
        <v>0</v>
      </c>
      <c r="L68" s="122"/>
      <c r="M68" s="182">
        <f t="shared" si="8"/>
        <v>203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6122.2000000000007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148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4552.2100000000009</v>
      </c>
      <c r="J69" s="17">
        <f t="shared" si="3"/>
        <v>0</v>
      </c>
      <c r="L69" s="122"/>
      <c r="M69" s="182">
        <f t="shared" si="8"/>
        <v>203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6122.2000000000007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148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4552.2100000000009</v>
      </c>
      <c r="J70" s="17">
        <f t="shared" si="3"/>
        <v>0</v>
      </c>
      <c r="L70" s="122"/>
      <c r="M70" s="182">
        <f t="shared" si="8"/>
        <v>203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6122.2000000000007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148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4552.2100000000009</v>
      </c>
      <c r="J71" s="17">
        <f t="shared" si="3"/>
        <v>0</v>
      </c>
      <c r="L71" s="122"/>
      <c r="M71" s="182">
        <f t="shared" si="8"/>
        <v>203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6122.2000000000007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148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4552.2100000000009</v>
      </c>
      <c r="J72" s="17">
        <f t="shared" si="3"/>
        <v>0</v>
      </c>
      <c r="L72" s="122"/>
      <c r="M72" s="182">
        <f t="shared" si="8"/>
        <v>203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6122.2000000000007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148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4552.2100000000009</v>
      </c>
      <c r="J73" s="17">
        <f t="shared" si="3"/>
        <v>0</v>
      </c>
      <c r="L73" s="122"/>
      <c r="M73" s="182">
        <f t="shared" si="8"/>
        <v>203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6122.2000000000007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148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4552.2100000000009</v>
      </c>
      <c r="J74" s="17">
        <f t="shared" si="3"/>
        <v>0</v>
      </c>
      <c r="L74" s="122"/>
      <c r="M74" s="182">
        <f t="shared" si="8"/>
        <v>203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6122.2000000000007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4552.2100000000009</v>
      </c>
      <c r="J75" s="17">
        <f t="shared" ref="J75:J77" si="15">F75*H75</f>
        <v>0</v>
      </c>
      <c r="L75" s="122"/>
      <c r="M75" s="182">
        <f t="shared" si="8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6122.2000000000007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4552.2100000000009</v>
      </c>
      <c r="J76" s="17">
        <f t="shared" si="15"/>
        <v>0</v>
      </c>
      <c r="L76" s="122"/>
      <c r="M76" s="182">
        <f t="shared" ref="M76" si="20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6122.2000000000007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4552.2100000000009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6122.2000000000007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36" t="s">
        <v>11</v>
      </c>
      <c r="D84" s="1137"/>
      <c r="E84" s="57">
        <f>E5+E6-F79+E7+E4</f>
        <v>4552.21</v>
      </c>
      <c r="F84" s="73"/>
      <c r="N84" s="1136" t="s">
        <v>11</v>
      </c>
      <c r="O84" s="1137"/>
      <c r="P84" s="57">
        <f>P5+P6-Q79+P7+P4</f>
        <v>6122.2000000000007</v>
      </c>
      <c r="Q84" s="73"/>
      <c r="Y84" s="1136" t="s">
        <v>11</v>
      </c>
      <c r="Z84" s="1137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2022-12-05T15:20:08Z</dcterms:modified>
</cp:coreProperties>
</file>