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38" l="1"/>
  <c r="Q22" i="38" l="1"/>
  <c r="Q123" i="38" l="1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L10" i="197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79" i="197" l="1"/>
  <c r="S13" i="197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48" i="57"/>
  <c r="Q13" i="38"/>
  <c r="Q9" i="38"/>
  <c r="O84" i="197" l="1"/>
  <c r="Q7" i="197"/>
  <c r="R7" i="197" s="1"/>
  <c r="Q6" i="57"/>
  <c r="R6" i="57" s="1"/>
  <c r="O53" i="57"/>
  <c r="Q21" i="38"/>
  <c r="Q121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K6" i="188" l="1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1" i="38"/>
  <c r="T121" i="38" s="1"/>
  <c r="S122" i="38"/>
  <c r="T122" i="38"/>
  <c r="S123" i="38"/>
  <c r="T123" i="38" s="1"/>
  <c r="S124" i="38"/>
  <c r="T124" i="38" s="1"/>
  <c r="S125" i="38"/>
  <c r="T125" i="38" s="1"/>
  <c r="S126" i="38"/>
  <c r="T126" i="38" s="1"/>
  <c r="S127" i="38"/>
  <c r="T127" i="38"/>
  <c r="S128" i="38"/>
  <c r="T128" i="38"/>
  <c r="S129" i="38"/>
  <c r="T129" i="38"/>
  <c r="S130" i="38"/>
  <c r="T130" i="38"/>
  <c r="S131" i="38"/>
  <c r="T131" i="38"/>
  <c r="S132" i="38"/>
  <c r="T132" i="38"/>
  <c r="S133" i="38"/>
  <c r="T133" i="38"/>
  <c r="S134" i="38"/>
  <c r="T134" i="38"/>
  <c r="S135" i="38"/>
  <c r="T135" i="38"/>
  <c r="S136" i="38"/>
  <c r="T136" i="38"/>
  <c r="S137" i="38"/>
  <c r="T137" i="38"/>
  <c r="S138" i="38"/>
  <c r="T138" i="38"/>
  <c r="S139" i="38"/>
  <c r="T139" i="38"/>
  <c r="S140" i="38"/>
  <c r="T140" i="38"/>
  <c r="S141" i="38"/>
  <c r="T141" i="38"/>
  <c r="S142" i="38"/>
  <c r="T142" i="38"/>
  <c r="S143" i="38"/>
  <c r="T143" i="38"/>
  <c r="S144" i="38"/>
  <c r="T144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10" i="117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Q79" i="129" l="1"/>
  <c r="Q102" i="117"/>
  <c r="R5" i="117" s="1"/>
  <c r="S5" i="117" s="1"/>
  <c r="P105" i="117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84" i="129" l="1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Q10" i="217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F22" i="65"/>
  <c r="K22" i="65" s="1"/>
  <c r="D22" i="65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E40" i="159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J29" i="128" l="1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5" i="38" l="1"/>
  <c r="I125" i="38"/>
  <c r="I124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I137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8" i="38"/>
  <c r="S157" i="38"/>
  <c r="T157" i="38" s="1"/>
  <c r="S156" i="38"/>
  <c r="T156" i="38" s="1"/>
  <c r="S155" i="38"/>
  <c r="T155" i="38" s="1"/>
  <c r="S154" i="38"/>
  <c r="T154" i="38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I122" i="38"/>
  <c r="I123" i="38"/>
  <c r="I126" i="38"/>
  <c r="I127" i="38"/>
  <c r="I128" i="38"/>
  <c r="I129" i="38"/>
  <c r="I130" i="38"/>
  <c r="I131" i="38"/>
  <c r="I132" i="38"/>
  <c r="I133" i="38"/>
  <c r="I134" i="38"/>
  <c r="I135" i="38"/>
  <c r="I136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55" i="38"/>
  <c r="I156" i="38"/>
  <c r="I157" i="38"/>
  <c r="I154" i="38"/>
  <c r="I153" i="38"/>
  <c r="I148" i="38"/>
  <c r="I149" i="38"/>
  <c r="I150" i="38"/>
  <c r="I151" i="38"/>
  <c r="I15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8" i="38" l="1"/>
  <c r="T158" i="38" s="1"/>
  <c r="I15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D77" i="40"/>
  <c r="F77" i="40" s="1"/>
  <c r="K77" i="40" s="1"/>
  <c r="F76" i="40"/>
  <c r="K76" i="40" s="1"/>
  <c r="D76" i="40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3" i="38"/>
  <c r="T163" i="38" s="1"/>
  <c r="S164" i="38"/>
  <c r="T164" i="38" s="1"/>
  <c r="S165" i="38"/>
  <c r="T165" i="38" s="1"/>
  <c r="S166" i="38"/>
  <c r="T166" i="38" s="1"/>
  <c r="S167" i="38"/>
  <c r="T167" i="38" s="1"/>
  <c r="B33" i="154" l="1"/>
  <c r="F10" i="154"/>
  <c r="I165" i="38"/>
  <c r="I164" i="38"/>
  <c r="I16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I141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I142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I143" i="38" l="1"/>
  <c r="S145" i="38"/>
  <c r="T145" i="38" s="1"/>
  <c r="I145" i="38"/>
  <c r="S159" i="38"/>
  <c r="T159" i="38" s="1"/>
  <c r="I159" i="38"/>
  <c r="S160" i="38"/>
  <c r="T160" i="38" s="1"/>
  <c r="I16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I144" i="38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I121" i="38"/>
  <c r="S161" i="38" l="1"/>
  <c r="T161" i="38" s="1"/>
  <c r="S162" i="38"/>
  <c r="T162" i="38" s="1"/>
  <c r="S146" i="38"/>
  <c r="T146" i="38" s="1"/>
  <c r="I161" i="38"/>
  <c r="I166" i="38"/>
  <c r="S168" i="38"/>
  <c r="T168" i="38" s="1"/>
  <c r="S169" i="38"/>
  <c r="T169" i="38" s="1"/>
  <c r="I16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S191" i="38"/>
  <c r="T191" i="38" s="1"/>
  <c r="S192" i="38"/>
  <c r="T19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9" i="38" l="1"/>
  <c r="T179" i="38" s="1"/>
  <c r="I179" i="38"/>
  <c r="S173" i="38"/>
  <c r="T173" i="38" s="1"/>
  <c r="S172" i="38"/>
  <c r="T172" i="38" s="1"/>
  <c r="S171" i="38"/>
  <c r="T171" i="38" s="1"/>
  <c r="I173" i="38"/>
  <c r="I172" i="38"/>
  <c r="I171" i="38"/>
  <c r="S177" i="38" l="1"/>
  <c r="T177" i="38" s="1"/>
  <c r="I177" i="38"/>
  <c r="S170" i="38" l="1"/>
  <c r="T170" i="38" s="1"/>
  <c r="S174" i="38"/>
  <c r="T174" i="38" s="1"/>
  <c r="S175" i="38"/>
  <c r="T175" i="38" s="1"/>
  <c r="S176" i="38"/>
  <c r="T176" i="38" s="1"/>
  <c r="S178" i="38"/>
  <c r="T178" i="38" s="1"/>
  <c r="S180" i="38"/>
  <c r="T180" i="38" s="1"/>
  <c r="S181" i="38"/>
  <c r="T181" i="38" s="1"/>
  <c r="S182" i="38"/>
  <c r="T182" i="38" s="1"/>
  <c r="I174" i="38"/>
  <c r="I175" i="38"/>
  <c r="I17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0" i="38" l="1"/>
  <c r="I169" i="38"/>
  <c r="I17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2" i="38" l="1"/>
  <c r="I184" i="38" l="1"/>
  <c r="I183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5" i="1" l="1"/>
  <c r="I93" i="38" l="1"/>
  <c r="I94" i="38"/>
  <c r="I95" i="38"/>
  <c r="I196" i="38" l="1"/>
  <c r="I197" i="38"/>
  <c r="I198" i="38"/>
  <c r="I199" i="38"/>
  <c r="I200" i="38"/>
  <c r="I201" i="38"/>
  <c r="I202" i="38"/>
  <c r="I203" i="38"/>
  <c r="I204" i="38"/>
  <c r="I205" i="38"/>
  <c r="I206" i="38"/>
  <c r="I207" i="38"/>
  <c r="I162" i="38" l="1"/>
  <c r="S147" i="38" l="1"/>
  <c r="T147" i="38" s="1"/>
  <c r="I147" i="38" l="1"/>
  <c r="CT5" i="1" l="1"/>
  <c r="SC32" i="1" l="1"/>
  <c r="SC33" i="1" s="1"/>
  <c r="SA32" i="1"/>
  <c r="RS32" i="1"/>
  <c r="RS33" i="1" s="1"/>
  <c r="RQ32" i="1"/>
  <c r="SE5" i="1"/>
  <c r="RU5" i="1"/>
  <c r="I18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6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8" i="38"/>
  <c r="M208" i="38"/>
  <c r="K208" i="38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8" i="38"/>
  <c r="I208" i="38"/>
  <c r="H20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<sst xmlns="http://schemas.openxmlformats.org/spreadsheetml/2006/main" count="3256" uniqueCount="428">
  <si>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</si>
  <si>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</si>
  <si>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</si>
  <si>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</si>
  <si>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</si>
  <si>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</si>
  <si>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</si>
  <si>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</si>
  <si>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</si>
  <si>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</si>
  <si>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</si>
  <si>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</si>
  <si>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</si>
  <si>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</si>
  <si>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</si>
  <si>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</si>
  <si>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</si>
  <si>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</si>
  <si>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</si>
  <si>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</si>
  <si>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</si>
  <si>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</si>
  <si>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</si>
  <si>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</si>
  <si>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</si>
  <si>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</si>
  <si>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</si>
  <si>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</si>
  <si>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</si>
  <si>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</si>
  <si>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</si>
  <si>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</si>
  <si>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</si>
  <si>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</si>
  <si>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</si>
  <si>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</si>
  <si>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</si>
  <si>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</si>
  <si>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</si>
  <si>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</si>
  <si>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</si>
  <si>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</si>
  <si>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</si>
  <si>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</si>
  <si>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</si>
  <si>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</si>
  <si>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</si>
  <si>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</si>
  <si>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</si>
  <si>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</si>
  <si>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</si>
  <si>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</si>
  <si>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</si>
  <si>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</si>
  <si>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</si>
  <si>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</si>
  <si>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</si>
  <si>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</si>
  <si>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</si>
  <si>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</si>
  <si>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</si>
  <si>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</si>
  <si>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</si>
  <si>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</si>
  <si>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</si>
  <si>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</si>
  <si>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</si>
  <si>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</si>
  <si>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</si>
  <si>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</si>
  <si>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</si>
  <si>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</si>
  <si>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</si>
  <si>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</si>
  <si>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</si>
  <si>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</si>
  <si>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</si>
  <si>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</si>
  <si>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</si>
  <si>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</si>
  <si>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</si>
  <si>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</si>
  <si>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</si>
  <si>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</si>
  <si>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</si>
  <si>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</si>
  <si>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</si>
  <si>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</si>
  <si>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</si>
  <si>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</si>
  <si>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</si>
  <si>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</si>
  <si>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</si>
  <si>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</si>
  <si>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 xml:space="preserve"> I N N O V A 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</si>
  <si>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</si>
  <si>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</si>
  <si>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</si>
  <si>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</si>
  <si>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</si>
  <si>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</si>
  <si>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</si>
  <si>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</si>
  <si>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</si>
  <si>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</si>
  <si>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</si>
  <si>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</si>
  <si>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</si>
  <si>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</si>
  <si>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</si>
  <si>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</si>
  <si>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</si>
  <si>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</si>
  <si>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</si>
  <si>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</si>
  <si>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</si>
  <si>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</si>
  <si>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</si>
  <si>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</si>
  <si>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</si>
  <si>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</si>
  <si>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</si>
  <si>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</si>
  <si>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</si>
  <si>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</si>
  <si>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</si>
  <si>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</si>
  <si>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</si>
  <si>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</si>
  <si>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</si>
  <si>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</si>
  <si>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</si>
  <si>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</si>
  <si>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</si>
  <si>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</si>
  <si>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</si>
  <si>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</si>
  <si>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</si>
  <si>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</si>
  <si>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</si>
  <si>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</si>
  <si>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</si>
  <si>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</si>
  <si>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</si>
  <si>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</si>
  <si>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</si>
  <si>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</si>
  <si>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</si>
  <si>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</si>
  <si>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</si>
  <si>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</si>
  <si>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</si>
  <si>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</si>
  <si>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</si>
  <si>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</si>
  <si>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</si>
  <si>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</si>
  <si>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</si>
  <si>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</si>
  <si>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</si>
  <si>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</si>
  <si>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</si>
  <si>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</si>
  <si>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</si>
  <si>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</si>
  <si>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</si>
  <si>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</si>
  <si>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</si>
  <si>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</si>
  <si>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</si>
  <si>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</si>
  <si>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</si>
  <si>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</si>
  <si>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</si>
  <si>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</si>
  <si>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</si>
  <si>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</si>
  <si>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</si>
  <si>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</si>
  <si>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</si>
  <si>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</si>
  <si>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</si>
  <si>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</si>
  <si>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</si>
  <si>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</si>
  <si>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</si>
  <si>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</si>
  <si>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</si>
  <si>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</si>
  <si>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</si>
  <si>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</si>
  <si>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</si>
  <si>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</si>
  <si>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</si>
  <si>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</si>
  <si>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</si>
  <si>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</si>
  <si>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</si>
  <si>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</si>
  <si>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</si>
  <si>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</si>
  <si>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</si>
  <si>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</si>
  <si>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</si>
  <si>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</si>
  <si>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</si>
  <si>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</si>
  <si>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</si>
  <si>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</si>
  <si>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</si>
  <si>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</si>
  <si>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</si>
  <si>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</si>
  <si>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</si>
  <si>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</si>
  <si>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</si>
  <si>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</si>
  <si>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</si>
  <si>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</si>
  <si>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</si>
  <si>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</si>
  <si>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</si>
  <si>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</si>
  <si>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</si>
  <si>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</si>
  <si>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</si>
  <si>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</si>
  <si>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</si>
  <si>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</si>
  <si>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</si>
  <si>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</si>
  <si>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</si>
  <si>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</si>
  <si>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</si>
  <si>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</si>
  <si>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</si>
  <si>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</si>
  <si>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</si>
  <si>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</si>
  <si>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</si>
  <si>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</si>
  <si>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</si>
  <si>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</si>
  <si>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</si>
  <si>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</si>
  <si>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</si>
  <si>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</si>
  <si>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</si>
  <si>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</si>
  <si>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</si>
  <si>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</si>
  <si>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</si>
  <si>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</si>
  <si>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</si>
  <si>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</si>
  <si>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</si>
  <si>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</si>
  <si>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</si>
  <si>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</si>
  <si>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</si>
  <si>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</si>
  <si>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</si>
  <si>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</si>
  <si>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</si>
  <si>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</si>
  <si>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</si>
  <si>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</si>
  <si>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</si>
  <si>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</si>
  <si>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</si>
  <si>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</si>
  <si>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</si>
  <si>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</si>
  <si>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</si>
  <si>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</si>
  <si>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</si>
  <si>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</si>
  <si>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</si>
  <si>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</si>
  <si>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</si>
  <si>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</si>
  <si>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</si>
  <si>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</si>
  <si>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</si>
  <si>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</si>
  <si>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</si>
  <si>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</si>
  <si>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</si>
  <si>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</si>
  <si>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</si>
  <si>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</si>
  <si>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</si>
  <si>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</si>
  <si>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</si>
  <si>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</si>
  <si>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</si>
  <si>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</si>
  <si>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</si>
  <si>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INVENTAROP     DEL MES DE ABRIL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</si>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</sst>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0" fontId="87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89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0" fillId="0" borderId="0" xfId="0" applyNumberFormat="1" applyFont="1" applyFill="1" applyAlignment="1">
      <alignment horizontal="right"/>
    </xf>
    <xf numFmtId="168" fontId="90" fillId="0" borderId="15" xfId="0" applyNumberFormat="1" applyFont="1" applyFill="1" applyBorder="1"/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67" fontId="75" fillId="0" borderId="33" xfId="0" applyNumberFormat="1" applyFont="1" applyFill="1" applyBorder="1" applyAlignment="1">
      <alignment horizontal="center" wrapText="1"/>
    </xf>
    <xf numFmtId="167" fontId="91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textRotation="1" wrapText="1"/>
    </xf>
    <xf numFmtId="1" fontId="75" fillId="0" borderId="33" xfId="0" applyNumberFormat="1" applyFont="1" applyFill="1" applyBorder="1" applyAlignment="1">
      <alignment horizontal="center" textRotation="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53" fillId="0" borderId="33" xfId="0" applyFont="1" applyFill="1" applyBorder="1" applyAlignment="1">
      <alignment horizontal="center" vertical="center" wrapText="1"/>
    </xf>
    <xf numFmtId="0" fontId="92" fillId="0" borderId="33" xfId="0" applyFont="1" applyFill="1" applyBorder="1" applyAlignment="1">
      <alignment horizont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41" fillId="30" borderId="90" xfId="0" applyFont="1" applyFill="1" applyBorder="1" applyAlignment="1">
      <alignment horizontal="center" vertical="center" wrapText="1"/>
    </xf>
    <xf numFmtId="0" fontId="41" fillId="30" borderId="103" xfId="0" applyFont="1" applyFill="1" applyBorder="1" applyAlignment="1">
      <alignment horizontal="center" vertic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66"/>
      <color rgb="FFFFCCFF"/>
      <color rgb="FFCC99FF"/>
      <color rgb="FF0000FF"/>
      <color rgb="FF99FFCC"/>
      <color rgb="FF00FF00"/>
      <color rgb="FFFF3399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21">
                  <c:v>11704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21">
                  <c:v>624735.58400000003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665779.5</c:v>
                </c:pt>
                <c:pt idx="19">
                  <c:v>0</c:v>
                </c:pt>
                <c:pt idx="20">
                  <c:v>0</c:v>
                </c:pt>
                <c:pt idx="21">
                  <c:v>624735.58400000003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34.636430883512475</c:v>
                </c:pt>
                <c:pt idx="19">
                  <c:v>0.1</c:v>
                </c:pt>
                <c:pt idx="20">
                  <c:v>0.1</c:v>
                </c:pt>
                <c:pt idx="21">
                  <c:v>33.675912280871479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9"/>
  <sheetViews>
    <sheetView tabSelected="1" zoomScaleNormal="100" workbookViewId="0">
      <pane xSplit="1" ySplit="2" topLeftCell="D23" activePane="bottomRight" state="frozen"/>
      <selection pane="topRight" activeCell="B1" sqref="B1"/>
      <selection pane="bottomLeft" activeCell="A3" sqref="A3"/>
      <selection pane="bottomRight" activeCell="L34" sqref="L3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34" bestFit="1" customWidth="1"/>
    <col min="7" max="7" width="7.28515625" style="12" customWidth="1"/>
    <col min="8" max="8" width="14.7109375" style="934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6" customWidth="1"/>
    <col min="13" max="13" width="14.140625" bestFit="1" customWidth="1"/>
    <col min="14" max="14" width="16" style="710" customWidth="1"/>
    <col min="15" max="15" width="16.28515625" style="1253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7" t="s">
        <v>280</v>
      </c>
      <c r="C1" s="468"/>
      <c r="D1" s="469"/>
      <c r="E1" s="470"/>
      <c r="F1" s="914"/>
      <c r="G1" s="471"/>
      <c r="H1" s="914"/>
      <c r="I1" s="472"/>
      <c r="J1" s="473"/>
      <c r="K1" s="1330" t="s">
        <v>26</v>
      </c>
      <c r="L1" s="550"/>
      <c r="M1" s="1332" t="s">
        <v>27</v>
      </c>
      <c r="N1" s="704"/>
      <c r="P1" s="818" t="s">
        <v>38</v>
      </c>
      <c r="Q1" s="1328" t="s">
        <v>28</v>
      </c>
      <c r="R1" s="55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15" t="s">
        <v>3</v>
      </c>
      <c r="G2" s="66" t="s">
        <v>8</v>
      </c>
      <c r="H2" s="935" t="s">
        <v>5</v>
      </c>
      <c r="I2" s="260" t="s">
        <v>6</v>
      </c>
      <c r="K2" s="1331"/>
      <c r="L2" s="551" t="s">
        <v>29</v>
      </c>
      <c r="M2" s="1333"/>
      <c r="N2" s="705" t="s">
        <v>29</v>
      </c>
      <c r="O2" s="1254" t="s">
        <v>30</v>
      </c>
      <c r="P2" s="819" t="s">
        <v>39</v>
      </c>
      <c r="Q2" s="1329"/>
      <c r="R2" s="56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6">
        <f>PIERNA!F3</f>
        <v>0</v>
      </c>
      <c r="G3" s="97">
        <f>PIERNA!G3</f>
        <v>0</v>
      </c>
      <c r="H3" s="936">
        <f>PIERNA!H3</f>
        <v>0</v>
      </c>
      <c r="I3" s="102">
        <f>PIERNA!I3</f>
        <v>0</v>
      </c>
      <c r="J3" s="289"/>
      <c r="K3" s="105"/>
      <c r="L3" s="552"/>
      <c r="M3" s="343"/>
      <c r="N3" s="704"/>
      <c r="O3" s="1255"/>
      <c r="P3" s="379"/>
      <c r="Q3" s="233"/>
      <c r="R3" s="558"/>
      <c r="S3" s="962">
        <f t="shared" ref="S3:S31" si="0">Q3+M3+K3+P3</f>
        <v>0</v>
      </c>
      <c r="T3" s="962" t="e">
        <f>S3/H3</f>
        <v>#DIV/0!</v>
      </c>
    </row>
    <row r="4" spans="1:29" s="148" customFormat="1" ht="35.25" customHeight="1" x14ac:dyDescent="0.3">
      <c r="A4" s="97">
        <v>1</v>
      </c>
      <c r="B4" s="893" t="str">
        <f>PIERNA!B4</f>
        <v>SEABOARD FOODS</v>
      </c>
      <c r="C4" s="814" t="str">
        <f>PIERNA!C4</f>
        <v>Seaboard</v>
      </c>
      <c r="D4" s="1156" t="str">
        <f>PIERNA!D4</f>
        <v>PED. 97609745</v>
      </c>
      <c r="E4" s="638">
        <f>PIERNA!E4</f>
        <v>45058</v>
      </c>
      <c r="F4" s="917">
        <f>PIERNA!F4</f>
        <v>18845.7</v>
      </c>
      <c r="G4" s="361">
        <f>PIERNA!G4</f>
        <v>21</v>
      </c>
      <c r="H4" s="937">
        <f>PIERNA!H4</f>
        <v>18938.599999999999</v>
      </c>
      <c r="I4" s="578">
        <f>PIERNA!I4</f>
        <v>-92.899999999997817</v>
      </c>
      <c r="J4" s="726" t="s">
        <v>320</v>
      </c>
      <c r="K4" s="624">
        <v>11424</v>
      </c>
      <c r="L4" s="637" t="s">
        <v>361</v>
      </c>
      <c r="M4" s="624">
        <v>37120</v>
      </c>
      <c r="N4" s="627" t="s">
        <v>362</v>
      </c>
      <c r="O4" s="1256">
        <v>2172349</v>
      </c>
      <c r="P4" s="480"/>
      <c r="Q4" s="480">
        <f>41284.16*17.912</f>
        <v>739481.87392000004</v>
      </c>
      <c r="R4" s="629" t="s">
        <v>344</v>
      </c>
      <c r="S4" s="962">
        <f>Q4</f>
        <v>739481.87392000004</v>
      </c>
      <c r="T4" s="962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8" t="str">
        <f>PIERNA!B5</f>
        <v>SEABOARD FOODS</v>
      </c>
      <c r="C5" s="260" t="str">
        <f>PIERNA!C5</f>
        <v>Seaboard</v>
      </c>
      <c r="D5" s="526" t="str">
        <f>PIERNA!D5</f>
        <v>PED. 97606957</v>
      </c>
      <c r="E5" s="527">
        <f>PIERNA!E5</f>
        <v>45058</v>
      </c>
      <c r="F5" s="917">
        <f>PIERNA!F5</f>
        <v>19252.3</v>
      </c>
      <c r="G5" s="361">
        <f>PIERNA!G5</f>
        <v>21</v>
      </c>
      <c r="H5" s="937">
        <f>PIERNA!H5</f>
        <v>19292.2</v>
      </c>
      <c r="I5" s="578">
        <f>PIERNA!I5</f>
        <v>-39.900000000001455</v>
      </c>
      <c r="J5" s="611" t="s">
        <v>321</v>
      </c>
      <c r="K5" s="366">
        <v>12434</v>
      </c>
      <c r="L5" s="637" t="s">
        <v>361</v>
      </c>
      <c r="M5" s="624">
        <v>37120</v>
      </c>
      <c r="N5" s="627" t="s">
        <v>362</v>
      </c>
      <c r="O5" s="1256">
        <v>2172350</v>
      </c>
      <c r="P5" s="480"/>
      <c r="Q5" s="480">
        <f>42051.39*17.912</f>
        <v>753224.49767999991</v>
      </c>
      <c r="R5" s="629" t="s">
        <v>344</v>
      </c>
      <c r="S5" s="962">
        <f>Q5+M5+K5+P5</f>
        <v>802778.49767999991</v>
      </c>
      <c r="T5" s="962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9" t="str">
        <f>PIERNA!B6</f>
        <v>TYSON FRESH MEAT</v>
      </c>
      <c r="C6" s="260" t="str">
        <f>PIERNA!C6</f>
        <v xml:space="preserve">I B P </v>
      </c>
      <c r="D6" s="526" t="str">
        <f>PIERNA!D6</f>
        <v>PED. 97607642</v>
      </c>
      <c r="E6" s="527">
        <f>PIERNA!E6</f>
        <v>45059</v>
      </c>
      <c r="F6" s="917">
        <f>PIERNA!F6</f>
        <v>18424.22</v>
      </c>
      <c r="G6" s="361">
        <f>PIERNA!G6</f>
        <v>20</v>
      </c>
      <c r="H6" s="937">
        <f>PIERNA!H6</f>
        <v>18510.09</v>
      </c>
      <c r="I6" s="578">
        <f>PIERNA!I6</f>
        <v>-85.869999999998981</v>
      </c>
      <c r="J6" s="726" t="s">
        <v>363</v>
      </c>
      <c r="K6" s="624">
        <v>12274</v>
      </c>
      <c r="L6" s="637" t="s">
        <v>361</v>
      </c>
      <c r="M6" s="624">
        <v>37120</v>
      </c>
      <c r="N6" s="627" t="s">
        <v>362</v>
      </c>
      <c r="O6" s="1256">
        <v>144128</v>
      </c>
      <c r="P6" s="480"/>
      <c r="Q6" s="481">
        <f>40040.81*17.613</f>
        <v>705238.78652999992</v>
      </c>
      <c r="R6" s="630" t="s">
        <v>362</v>
      </c>
      <c r="S6" s="962">
        <f t="shared" si="0"/>
        <v>754632.78652999992</v>
      </c>
      <c r="T6" s="962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0" t="str">
        <f>PIERNA!B7</f>
        <v>SEABOARD FOODS</v>
      </c>
      <c r="C7" s="260" t="str">
        <f>PIERNA!C7</f>
        <v>Seaboard</v>
      </c>
      <c r="D7" s="526" t="str">
        <f>PIERNA!D7</f>
        <v>PED. 97766185</v>
      </c>
      <c r="E7" s="527">
        <f>PIERNA!E7</f>
        <v>45062</v>
      </c>
      <c r="F7" s="917">
        <f>PIERNA!F7</f>
        <v>19031.84</v>
      </c>
      <c r="G7" s="361">
        <f>PIERNA!G7</f>
        <v>21</v>
      </c>
      <c r="H7" s="937">
        <f>PIERNA!H7</f>
        <v>19075.099999999999</v>
      </c>
      <c r="I7" s="578">
        <f>PIERNA!I7</f>
        <v>-43.259999999998399</v>
      </c>
      <c r="J7" s="1242" t="s">
        <v>322</v>
      </c>
      <c r="K7" s="1239">
        <f>12434+7714</f>
        <v>20148</v>
      </c>
      <c r="L7" s="1238" t="s">
        <v>373</v>
      </c>
      <c r="M7" s="624">
        <v>37120</v>
      </c>
      <c r="N7" s="627" t="s">
        <v>365</v>
      </c>
      <c r="O7" s="1256">
        <v>2173889</v>
      </c>
      <c r="P7" s="480"/>
      <c r="Q7" s="366">
        <f>43235.72*17.844</f>
        <v>771498.18768000009</v>
      </c>
      <c r="R7" s="629" t="s">
        <v>345</v>
      </c>
      <c r="S7" s="962">
        <f t="shared" si="0"/>
        <v>828766.18768000009</v>
      </c>
      <c r="T7" s="962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6" t="str">
        <f>PIERNA!D8</f>
        <v>PED. 97817820</v>
      </c>
      <c r="E8" s="527">
        <f>PIERNA!E8</f>
        <v>45063</v>
      </c>
      <c r="F8" s="917">
        <f>PIERNA!F8</f>
        <v>18996.79</v>
      </c>
      <c r="G8" s="361">
        <f>PIERNA!G8</f>
        <v>21</v>
      </c>
      <c r="H8" s="937">
        <f>PIERNA!H8</f>
        <v>19058.099999999999</v>
      </c>
      <c r="I8" s="578">
        <f>PIERNA!I8</f>
        <v>-61.309999999997672</v>
      </c>
      <c r="J8" s="861" t="s">
        <v>323</v>
      </c>
      <c r="K8" s="624">
        <v>10124</v>
      </c>
      <c r="L8" s="635" t="s">
        <v>367</v>
      </c>
      <c r="M8" s="624">
        <v>37120</v>
      </c>
      <c r="N8" s="627" t="s">
        <v>367</v>
      </c>
      <c r="O8" s="1257">
        <v>2174213</v>
      </c>
      <c r="P8" s="480"/>
      <c r="Q8" s="366">
        <f>44608.39*17.67</f>
        <v>788230.25130000012</v>
      </c>
      <c r="R8" s="627" t="s">
        <v>346</v>
      </c>
      <c r="S8" s="962">
        <f t="shared" si="0"/>
        <v>835474.25130000012</v>
      </c>
      <c r="T8" s="962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8" t="str">
        <f>PIERNA!B9</f>
        <v>SEABOAARD FOODS</v>
      </c>
      <c r="C9" s="260" t="str">
        <f>PIERNA!C9</f>
        <v>Seaboard</v>
      </c>
      <c r="D9" s="526" t="str">
        <f>PIERNA!D9</f>
        <v>PED. 97874197</v>
      </c>
      <c r="E9" s="527">
        <f>PIERNA!E9</f>
        <v>45003</v>
      </c>
      <c r="F9" s="917">
        <f>PIERNA!F9</f>
        <v>18802.7</v>
      </c>
      <c r="G9" s="361">
        <f>PIERNA!G9</f>
        <v>21</v>
      </c>
      <c r="H9" s="937">
        <f>PIERNA!H9</f>
        <v>18855.400000000001</v>
      </c>
      <c r="I9" s="578">
        <f>PIERNA!I9</f>
        <v>-52.700000000000728</v>
      </c>
      <c r="J9" s="726" t="s">
        <v>358</v>
      </c>
      <c r="K9" s="624">
        <v>10124</v>
      </c>
      <c r="L9" s="635" t="s">
        <v>367</v>
      </c>
      <c r="M9" s="624">
        <v>37120</v>
      </c>
      <c r="N9" s="631" t="s">
        <v>336</v>
      </c>
      <c r="O9" s="1256">
        <v>2174713</v>
      </c>
      <c r="P9" s="480"/>
      <c r="Q9" s="366">
        <f>44316.71*17.655</f>
        <v>782411.51505000005</v>
      </c>
      <c r="R9" s="633" t="s">
        <v>361</v>
      </c>
      <c r="S9" s="962">
        <f>Q9+M9+K9</f>
        <v>829655.51505000005</v>
      </c>
      <c r="T9" s="962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6" t="str">
        <f>PIERNA!D10</f>
        <v>PED. 97875163</v>
      </c>
      <c r="E10" s="527">
        <f>PIERNA!E10</f>
        <v>45064</v>
      </c>
      <c r="F10" s="917">
        <f>PIERNA!F10</f>
        <v>18943.060000000001</v>
      </c>
      <c r="G10" s="361">
        <f>PIERNA!G10</f>
        <v>21</v>
      </c>
      <c r="H10" s="937">
        <f>PIERNA!H10</f>
        <v>19038.900000000001</v>
      </c>
      <c r="I10" s="578">
        <f>PIERNA!I10</f>
        <v>-95.840000000000146</v>
      </c>
      <c r="J10" s="726" t="s">
        <v>359</v>
      </c>
      <c r="K10" s="624">
        <v>12274</v>
      </c>
      <c r="L10" s="635" t="s">
        <v>367</v>
      </c>
      <c r="M10" s="624">
        <v>37120</v>
      </c>
      <c r="N10" s="631" t="s">
        <v>336</v>
      </c>
      <c r="O10" s="1256">
        <v>2174598</v>
      </c>
      <c r="P10" s="480"/>
      <c r="Q10" s="480">
        <f>44563.8*17.67</f>
        <v>787442.34600000014</v>
      </c>
      <c r="R10" s="633" t="s">
        <v>346</v>
      </c>
      <c r="S10" s="962">
        <f>Q10+M10+K10</f>
        <v>836836.34600000014</v>
      </c>
      <c r="T10" s="962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6" t="str">
        <f>PIERNA!D11</f>
        <v>PED. 97927920</v>
      </c>
      <c r="E11" s="527">
        <f>PIERNA!E11</f>
        <v>45065</v>
      </c>
      <c r="F11" s="917">
        <f>PIERNA!F11</f>
        <v>18706.13</v>
      </c>
      <c r="G11" s="361">
        <f>PIERNA!G11</f>
        <v>20</v>
      </c>
      <c r="H11" s="937">
        <f>PIERNA!H11</f>
        <v>18729.63</v>
      </c>
      <c r="I11" s="578">
        <f>PIERNA!I11</f>
        <v>-23.5</v>
      </c>
      <c r="J11" s="726" t="s">
        <v>364</v>
      </c>
      <c r="K11" s="624">
        <v>10374</v>
      </c>
      <c r="L11" s="635" t="s">
        <v>372</v>
      </c>
      <c r="M11" s="624">
        <v>37120</v>
      </c>
      <c r="N11" s="631" t="s">
        <v>369</v>
      </c>
      <c r="O11" s="1257">
        <v>1453314</v>
      </c>
      <c r="P11" s="480"/>
      <c r="Q11" s="480">
        <f>43530.03*17.74</f>
        <v>772222.73219999997</v>
      </c>
      <c r="R11" s="633" t="s">
        <v>368</v>
      </c>
      <c r="S11" s="962">
        <f t="shared" si="0"/>
        <v>819716.73219999997</v>
      </c>
      <c r="T11" s="962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6" t="str">
        <f>PIERNA!D12</f>
        <v>PED. 97823135</v>
      </c>
      <c r="E12" s="527">
        <f>PIERNA!E12</f>
        <v>45065</v>
      </c>
      <c r="F12" s="917">
        <f>PIERNA!F12</f>
        <v>18919.97</v>
      </c>
      <c r="G12" s="361">
        <f>PIERNA!G12</f>
        <v>21</v>
      </c>
      <c r="H12" s="937">
        <f>PIERNA!H12</f>
        <v>18956.400000000001</v>
      </c>
      <c r="I12" s="578">
        <f>PIERNA!I12</f>
        <v>-36.430000000000291</v>
      </c>
      <c r="J12" s="726" t="s">
        <v>360</v>
      </c>
      <c r="K12" s="624">
        <v>12434</v>
      </c>
      <c r="L12" s="635" t="s">
        <v>365</v>
      </c>
      <c r="M12" s="624">
        <v>37120</v>
      </c>
      <c r="N12" s="631" t="s">
        <v>336</v>
      </c>
      <c r="O12" s="1257">
        <v>2173888</v>
      </c>
      <c r="P12" s="480"/>
      <c r="Q12" s="480">
        <f>42966.36*17.844</f>
        <v>766691.72784000007</v>
      </c>
      <c r="R12" s="633" t="s">
        <v>345</v>
      </c>
      <c r="S12" s="962">
        <f>Q12+M12+K12</f>
        <v>816245.72784000007</v>
      </c>
      <c r="T12" s="962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0" t="str">
        <f>PIERNA!B13</f>
        <v>SEABOARD FOODS</v>
      </c>
      <c r="C13" s="260" t="str">
        <f>PIERNA!C13</f>
        <v>Seaboard</v>
      </c>
      <c r="D13" s="526" t="str">
        <f>PIERNA!D13</f>
        <v>PED. 97926014</v>
      </c>
      <c r="E13" s="527">
        <f>PIERNA!E13</f>
        <v>45065</v>
      </c>
      <c r="F13" s="917">
        <f>PIERNA!F13</f>
        <v>18806.53</v>
      </c>
      <c r="G13" s="361">
        <f>PIERNA!G13</f>
        <v>21</v>
      </c>
      <c r="H13" s="937">
        <f>PIERNA!H13</f>
        <v>18843.099999999999</v>
      </c>
      <c r="I13" s="578">
        <f>PIERNA!I13</f>
        <v>-36.569999999999709</v>
      </c>
      <c r="J13" s="1241" t="s">
        <v>370</v>
      </c>
      <c r="K13" s="1239">
        <f>12424+7714</f>
        <v>20138</v>
      </c>
      <c r="L13" s="1240" t="s">
        <v>374</v>
      </c>
      <c r="M13" s="624">
        <v>37120</v>
      </c>
      <c r="N13" s="631" t="s">
        <v>369</v>
      </c>
      <c r="O13" s="1257">
        <v>2174713</v>
      </c>
      <c r="P13" s="480"/>
      <c r="Q13" s="366">
        <f>44288.99*17.655</f>
        <v>781922.11845000007</v>
      </c>
      <c r="R13" s="633" t="s">
        <v>361</v>
      </c>
      <c r="S13" s="962">
        <f t="shared" si="0"/>
        <v>839180.11845000007</v>
      </c>
      <c r="T13" s="962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82" t="str">
        <f>PIERNA!B14</f>
        <v>ALFONSO ESPINDOLA</v>
      </c>
      <c r="C14" s="260" t="str">
        <f>PIERNA!C14</f>
        <v>Seaboard</v>
      </c>
      <c r="D14" s="526" t="str">
        <f>PIERNA!D14</f>
        <v>PED. 97999110</v>
      </c>
      <c r="E14" s="527">
        <f>PIERNA!E14</f>
        <v>45068</v>
      </c>
      <c r="F14" s="917">
        <f>PIERNA!F14</f>
        <v>18820.63</v>
      </c>
      <c r="G14" s="361">
        <f>PIERNA!G14</f>
        <v>21</v>
      </c>
      <c r="H14" s="937">
        <f>PIERNA!H14</f>
        <v>18949.400000000001</v>
      </c>
      <c r="I14" s="578">
        <f>PIERNA!I14</f>
        <v>-128.77000000000044</v>
      </c>
      <c r="J14" s="1283" t="s">
        <v>384</v>
      </c>
      <c r="K14" s="1284"/>
      <c r="L14" s="1285"/>
      <c r="M14" s="1284"/>
      <c r="N14" s="1286"/>
      <c r="O14" s="1256">
        <v>3137</v>
      </c>
      <c r="P14" s="1293" t="s">
        <v>337</v>
      </c>
      <c r="Q14" s="366">
        <v>805371.6</v>
      </c>
      <c r="R14" s="634" t="s">
        <v>413</v>
      </c>
      <c r="S14" s="962">
        <f>Q14+M14+K14</f>
        <v>805371.6</v>
      </c>
      <c r="T14" s="962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5" t="str">
        <f>PIERNA!B15</f>
        <v>SEABOARD FOODS</v>
      </c>
      <c r="C15" s="260" t="str">
        <f>PIERNA!C15</f>
        <v>Seaboard</v>
      </c>
      <c r="D15" s="526" t="str">
        <f>PIERNA!D15</f>
        <v>PED. 98075261</v>
      </c>
      <c r="E15" s="527">
        <f>PIERNA!E15</f>
        <v>45069</v>
      </c>
      <c r="F15" s="917">
        <f>PIERNA!F15</f>
        <v>18699.009999999998</v>
      </c>
      <c r="G15" s="361">
        <f>PIERNA!G15</f>
        <v>21</v>
      </c>
      <c r="H15" s="937">
        <f>PIERNA!H15</f>
        <v>18719.599999999999</v>
      </c>
      <c r="I15" s="578">
        <f>PIERNA!I15</f>
        <v>-20.590000000000146</v>
      </c>
      <c r="J15" s="810" t="s">
        <v>385</v>
      </c>
      <c r="K15" s="624">
        <v>12273.99</v>
      </c>
      <c r="L15" s="632" t="s">
        <v>396</v>
      </c>
      <c r="M15" s="624">
        <v>37120</v>
      </c>
      <c r="N15" s="635" t="s">
        <v>399</v>
      </c>
      <c r="O15" s="1257">
        <v>2176849</v>
      </c>
      <c r="P15" s="480"/>
      <c r="Q15" s="366">
        <f>41806.51*17.465</f>
        <v>730150.69715000002</v>
      </c>
      <c r="R15" s="636" t="s">
        <v>397</v>
      </c>
      <c r="S15" s="962">
        <f t="shared" si="0"/>
        <v>779544.68715000001</v>
      </c>
      <c r="T15" s="962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0" t="str">
        <f>PIERNA!B16</f>
        <v>SEABOARD FOODS</v>
      </c>
      <c r="C16" s="260" t="str">
        <f>PIERNA!C16</f>
        <v>Seaboard</v>
      </c>
      <c r="D16" s="526" t="str">
        <f>PIERNA!D16</f>
        <v>PED. 98074967</v>
      </c>
      <c r="E16" s="527">
        <f>PIERNA!E16</f>
        <v>45069</v>
      </c>
      <c r="F16" s="917">
        <f>PIERNA!F16</f>
        <v>18844.98</v>
      </c>
      <c r="G16" s="361">
        <f>PIERNA!G16</f>
        <v>21</v>
      </c>
      <c r="H16" s="937">
        <f>PIERNA!H16</f>
        <v>18837.8</v>
      </c>
      <c r="I16" s="578">
        <f>PIERNA!I16</f>
        <v>7.180000000000291</v>
      </c>
      <c r="J16" s="811" t="s">
        <v>386</v>
      </c>
      <c r="K16" s="624">
        <v>11423.99</v>
      </c>
      <c r="L16" s="632" t="s">
        <v>398</v>
      </c>
      <c r="M16" s="624">
        <v>37120</v>
      </c>
      <c r="N16" s="635" t="s">
        <v>400</v>
      </c>
      <c r="O16" s="1257">
        <v>2176850</v>
      </c>
      <c r="P16" s="480"/>
      <c r="Q16" s="480">
        <f>42069.89*17.465</f>
        <v>734750.62884999998</v>
      </c>
      <c r="R16" s="633" t="s">
        <v>397</v>
      </c>
      <c r="S16" s="962">
        <f t="shared" si="0"/>
        <v>783294.61884999997</v>
      </c>
      <c r="T16" s="962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8" t="str">
        <f>PIERNA!B17</f>
        <v>SEABOARD FOODS</v>
      </c>
      <c r="C17" s="260" t="str">
        <f>PIERNA!C17</f>
        <v>Seaboard</v>
      </c>
      <c r="D17" s="526" t="str">
        <f>PIERNA!D17</f>
        <v>PED. 98241792</v>
      </c>
      <c r="E17" s="527">
        <f>PIERNA!E17</f>
        <v>45071</v>
      </c>
      <c r="F17" s="917">
        <f>PIERNA!F17</f>
        <v>19022.84</v>
      </c>
      <c r="G17" s="361">
        <f>PIERNA!G17</f>
        <v>21</v>
      </c>
      <c r="H17" s="937">
        <f>PIERNA!H17</f>
        <v>19063.099999999999</v>
      </c>
      <c r="I17" s="578">
        <f>PIERNA!I17</f>
        <v>-40.259999999998399</v>
      </c>
      <c r="J17" s="812" t="s">
        <v>387</v>
      </c>
      <c r="K17" s="624">
        <v>12274</v>
      </c>
      <c r="L17" s="632" t="s">
        <v>404</v>
      </c>
      <c r="M17" s="624">
        <v>37120</v>
      </c>
      <c r="N17" s="635" t="s">
        <v>405</v>
      </c>
      <c r="O17" s="1257">
        <v>2178130</v>
      </c>
      <c r="P17" s="480"/>
      <c r="Q17" s="480">
        <f>40724.16*17.74</f>
        <v>722446.59840000002</v>
      </c>
      <c r="R17" s="633" t="s">
        <v>336</v>
      </c>
      <c r="S17" s="962">
        <f>Q17+M17+K17</f>
        <v>771840.59840000002</v>
      </c>
      <c r="T17" s="962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5" t="str">
        <f>PIERNA!B18</f>
        <v>SEABOARD FOODS</v>
      </c>
      <c r="C18" s="260" t="str">
        <f>PIERNA!C18</f>
        <v>Seaboard</v>
      </c>
      <c r="D18" s="526" t="str">
        <f>PIERNA!D18</f>
        <v>PED. 98242242</v>
      </c>
      <c r="E18" s="527">
        <f>PIERNA!E18</f>
        <v>45072</v>
      </c>
      <c r="F18" s="917">
        <f>PIERNA!F18</f>
        <v>19080.77</v>
      </c>
      <c r="G18" s="361">
        <f>PIERNA!G18</f>
        <v>21</v>
      </c>
      <c r="H18" s="937">
        <f>PIERNA!H18</f>
        <v>19155.3</v>
      </c>
      <c r="I18" s="578">
        <f>PIERNA!I18</f>
        <v>-74.529999999998836</v>
      </c>
      <c r="J18" s="726" t="s">
        <v>388</v>
      </c>
      <c r="K18" s="624">
        <v>12434</v>
      </c>
      <c r="L18" s="632" t="s">
        <v>404</v>
      </c>
      <c r="M18" s="624">
        <v>37120</v>
      </c>
      <c r="N18" s="635" t="s">
        <v>405</v>
      </c>
      <c r="O18" s="1256">
        <v>2178129</v>
      </c>
      <c r="P18" s="820"/>
      <c r="Q18" s="480">
        <f>40921.84*17.495</f>
        <v>715927.59080000001</v>
      </c>
      <c r="R18" s="634" t="s">
        <v>365</v>
      </c>
      <c r="S18" s="962">
        <f>Q18+M18+K18</f>
        <v>765481.59080000001</v>
      </c>
      <c r="T18" s="962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8" t="str">
        <f>PIERNA!B19</f>
        <v>SEABOARD FOODS</v>
      </c>
      <c r="C19" s="260" t="str">
        <f>PIERNA!C19</f>
        <v>Seaboard</v>
      </c>
      <c r="D19" s="526" t="str">
        <f>PIERNA!D19</f>
        <v>PED. 98241789</v>
      </c>
      <c r="E19" s="527">
        <f>PIERNA!E19</f>
        <v>45072</v>
      </c>
      <c r="F19" s="917">
        <f>PIERNA!F19</f>
        <v>19124.71</v>
      </c>
      <c r="G19" s="361">
        <f>PIERNA!G19</f>
        <v>21</v>
      </c>
      <c r="H19" s="937">
        <f>PIERNA!H19</f>
        <v>19217.7</v>
      </c>
      <c r="I19" s="578">
        <f>PIERNA!I19</f>
        <v>-92.990000000001601</v>
      </c>
      <c r="J19" s="726" t="s">
        <v>389</v>
      </c>
      <c r="K19" s="624">
        <v>10124</v>
      </c>
      <c r="L19" s="632" t="s">
        <v>404</v>
      </c>
      <c r="M19" s="624">
        <v>37120</v>
      </c>
      <c r="N19" s="635" t="s">
        <v>405</v>
      </c>
      <c r="O19" s="1256">
        <v>2178131</v>
      </c>
      <c r="P19" s="821"/>
      <c r="Q19" s="480">
        <f>41052.65*17.69</f>
        <v>726221.37850000011</v>
      </c>
      <c r="R19" s="627" t="s">
        <v>371</v>
      </c>
      <c r="S19" s="962">
        <f>Q19+M19+K19</f>
        <v>773465.37850000011</v>
      </c>
      <c r="T19" s="962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0" t="str">
        <f>PIERNA!B20</f>
        <v>SEABOARD FOODS</v>
      </c>
      <c r="C20" s="260" t="str">
        <f>PIERNA!C20</f>
        <v>Seaboard</v>
      </c>
      <c r="D20" s="526" t="str">
        <f>PIERNA!D20</f>
        <v>PED. 98241575</v>
      </c>
      <c r="E20" s="527">
        <f>PIERNA!E20</f>
        <v>45072</v>
      </c>
      <c r="F20" s="917">
        <f>PIERNA!F20</f>
        <v>18942.34</v>
      </c>
      <c r="G20" s="361">
        <f>PIERNA!G20</f>
        <v>21</v>
      </c>
      <c r="H20" s="937">
        <f>PIERNA!H20</f>
        <v>18966.5</v>
      </c>
      <c r="I20" s="578">
        <f>PIERNA!I20</f>
        <v>-24.159999999999854</v>
      </c>
      <c r="J20" s="861" t="s">
        <v>390</v>
      </c>
      <c r="K20" s="624">
        <v>12424</v>
      </c>
      <c r="L20" s="632" t="s">
        <v>404</v>
      </c>
      <c r="M20" s="624">
        <v>37120</v>
      </c>
      <c r="N20" s="635" t="s">
        <v>405</v>
      </c>
      <c r="O20" s="1256">
        <v>2178132</v>
      </c>
      <c r="P20" s="480"/>
      <c r="Q20" s="480">
        <f>40517.77*17.69</f>
        <v>716759.35129999998</v>
      </c>
      <c r="R20" s="627" t="s">
        <v>371</v>
      </c>
      <c r="S20" s="962">
        <f t="shared" si="0"/>
        <v>766303.35129999998</v>
      </c>
      <c r="T20" s="962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6" t="str">
        <f>PIERNA!D21</f>
        <v>PED. 98242236</v>
      </c>
      <c r="E21" s="527">
        <f>PIERNA!E21</f>
        <v>45072</v>
      </c>
      <c r="F21" s="917">
        <f>PIERNA!F21</f>
        <v>18833.41</v>
      </c>
      <c r="G21" s="361">
        <f>PIERNA!G21</f>
        <v>20</v>
      </c>
      <c r="H21" s="937">
        <f>PIERNA!H21</f>
        <v>18924.21</v>
      </c>
      <c r="I21" s="578">
        <f>PIERNA!I21</f>
        <v>-90.799999999999272</v>
      </c>
      <c r="J21" s="726" t="s">
        <v>391</v>
      </c>
      <c r="K21" s="624">
        <v>12274</v>
      </c>
      <c r="L21" s="632" t="s">
        <v>404</v>
      </c>
      <c r="M21" s="624">
        <v>37120</v>
      </c>
      <c r="N21" s="635" t="s">
        <v>405</v>
      </c>
      <c r="O21" s="1257">
        <v>1463110</v>
      </c>
      <c r="P21" s="480"/>
      <c r="Q21" s="480">
        <f>40114.74*17.84</f>
        <v>715646.96159999992</v>
      </c>
      <c r="R21" s="627" t="s">
        <v>404</v>
      </c>
      <c r="S21" s="962">
        <f t="shared" si="0"/>
        <v>765040.96159999992</v>
      </c>
      <c r="T21" s="962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72" t="str">
        <f>PIERNA!B22</f>
        <v>SEABOARD FOODS</v>
      </c>
      <c r="C22" s="260" t="str">
        <f>PIERNA!C22</f>
        <v>Seaboard</v>
      </c>
      <c r="D22" s="526" t="str">
        <f>PIERNA!D22</f>
        <v>PED. 983901339</v>
      </c>
      <c r="E22" s="527">
        <f>PIERNA!E22</f>
        <v>45076</v>
      </c>
      <c r="F22" s="917">
        <f>PIERNA!F22</f>
        <v>19236.41</v>
      </c>
      <c r="G22" s="361">
        <f>PIERNA!G22</f>
        <v>21</v>
      </c>
      <c r="H22" s="937">
        <f>PIERNA!H22</f>
        <v>19277.599999999999</v>
      </c>
      <c r="I22" s="578">
        <f>PIERNA!I22</f>
        <v>-41.18999999999869</v>
      </c>
      <c r="J22" s="861" t="s">
        <v>412</v>
      </c>
      <c r="K22" s="624"/>
      <c r="L22" s="632"/>
      <c r="M22" s="624"/>
      <c r="N22" s="631"/>
      <c r="O22" s="1257">
        <v>2179476</v>
      </c>
      <c r="P22" s="821"/>
      <c r="Q22" s="480">
        <f>36987.75*18</f>
        <v>665779.5</v>
      </c>
      <c r="R22" s="627" t="s">
        <v>399</v>
      </c>
      <c r="S22" s="962">
        <f>Q22+M22+K22</f>
        <v>665779.5</v>
      </c>
      <c r="T22" s="962">
        <f t="shared" si="1"/>
        <v>34.636430883512475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86" t="str">
        <f>PIERNA!B23</f>
        <v>SEABOARD FOODS</v>
      </c>
      <c r="C23" s="260" t="str">
        <f>PIERNA!C23</f>
        <v>Seaboard</v>
      </c>
      <c r="D23" s="526" t="str">
        <f>PIERNA!D23</f>
        <v>PED. 98454065</v>
      </c>
      <c r="E23" s="527">
        <f>PIERNA!E23</f>
        <v>45077</v>
      </c>
      <c r="F23" s="917">
        <f>PIERNA!F23</f>
        <v>19009.29</v>
      </c>
      <c r="G23" s="361">
        <f>PIERNA!G23</f>
        <v>21</v>
      </c>
      <c r="H23" s="937">
        <f>PIERNA!H23</f>
        <v>18890.2</v>
      </c>
      <c r="I23" s="578">
        <f>PIERNA!I23</f>
        <v>119.09000000000015</v>
      </c>
      <c r="J23" s="861" t="s">
        <v>423</v>
      </c>
      <c r="K23" s="624"/>
      <c r="L23" s="632"/>
      <c r="M23" s="624"/>
      <c r="N23" s="1119"/>
      <c r="O23" s="1257"/>
      <c r="P23" s="1143"/>
      <c r="Q23" s="480"/>
      <c r="R23" s="627"/>
      <c r="S23" s="962">
        <f>Q23+M23+K23</f>
        <v>0</v>
      </c>
      <c r="T23" s="96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8" t="str">
        <f>PIERNA!B24</f>
        <v>SEABOARD FOODS</v>
      </c>
      <c r="C24" s="260" t="str">
        <f>PIERNA!C24</f>
        <v>Seaboard</v>
      </c>
      <c r="D24" s="531" t="str">
        <f>PIERNA!D24</f>
        <v>PED. 98428905</v>
      </c>
      <c r="E24" s="527">
        <f>PIERNA!E24</f>
        <v>45077</v>
      </c>
      <c r="F24" s="917">
        <f>PIERNA!F24</f>
        <v>18618.919999999998</v>
      </c>
      <c r="G24" s="361">
        <f>PIERNA!G24</f>
        <v>21</v>
      </c>
      <c r="H24" s="937">
        <f>PIERNA!H24</f>
        <v>18636.599999999999</v>
      </c>
      <c r="I24" s="578">
        <f>PIERNA!I24</f>
        <v>-17.680000000000291</v>
      </c>
      <c r="J24" s="861" t="s">
        <v>424</v>
      </c>
      <c r="K24" s="624"/>
      <c r="L24" s="632"/>
      <c r="M24" s="624"/>
      <c r="N24" s="631"/>
      <c r="O24" s="1256"/>
      <c r="P24" s="480"/>
      <c r="Q24" s="480"/>
      <c r="R24" s="627"/>
      <c r="S24" s="962">
        <f t="shared" si="0"/>
        <v>0</v>
      </c>
      <c r="T24" s="962">
        <f t="shared" si="1"/>
        <v>0.1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8" t="str">
        <f>PIERNA!HM5</f>
        <v>SAM FARMS LLC</v>
      </c>
      <c r="C25" s="365" t="str">
        <f>PIERNA!HN5</f>
        <v xml:space="preserve">I B P </v>
      </c>
      <c r="D25" s="531" t="str">
        <f>PIERNA!HO5</f>
        <v>PED. 8399074</v>
      </c>
      <c r="E25" s="527">
        <f>PIERNA!E25</f>
        <v>45077</v>
      </c>
      <c r="F25" s="917">
        <f>PIERNA!HQ5</f>
        <v>18575.939999999999</v>
      </c>
      <c r="G25" s="361">
        <f>PIERNA!HR5</f>
        <v>20</v>
      </c>
      <c r="H25" s="937">
        <f>PIERNA!HS5</f>
        <v>18606.66</v>
      </c>
      <c r="I25" s="578">
        <f>PIERNA!I25</f>
        <v>-30.720000000001164</v>
      </c>
      <c r="J25" s="1295" t="s">
        <v>425</v>
      </c>
      <c r="K25" s="624"/>
      <c r="L25" s="632"/>
      <c r="M25" s="624"/>
      <c r="N25" s="631"/>
      <c r="O25" s="1256">
        <v>11704</v>
      </c>
      <c r="P25" s="480"/>
      <c r="Q25" s="480">
        <f>35496.34*17.6</f>
        <v>624735.58400000003</v>
      </c>
      <c r="R25" s="627" t="s">
        <v>426</v>
      </c>
      <c r="S25" s="962">
        <f t="shared" si="0"/>
        <v>624735.58400000003</v>
      </c>
      <c r="T25" s="962">
        <f t="shared" si="1"/>
        <v>33.675912280871479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2">
        <f>PIERNA!HW5</f>
        <v>0</v>
      </c>
      <c r="C26" s="260">
        <f>PIERNA!HX5</f>
        <v>0</v>
      </c>
      <c r="D26" s="531">
        <f>PIERNA!HY5</f>
        <v>0</v>
      </c>
      <c r="E26" s="527">
        <f>PIERNA!HZ5</f>
        <v>0</v>
      </c>
      <c r="F26" s="917">
        <f>PIERNA!IA5</f>
        <v>0</v>
      </c>
      <c r="G26" s="532">
        <f>PIERNA!IB5</f>
        <v>0</v>
      </c>
      <c r="H26" s="937">
        <f>PIERNA!IC5</f>
        <v>0</v>
      </c>
      <c r="I26" s="578">
        <f>PIERNA!I26</f>
        <v>0</v>
      </c>
      <c r="J26" s="861"/>
      <c r="K26" s="624"/>
      <c r="L26" s="626"/>
      <c r="M26" s="624"/>
      <c r="N26" s="627"/>
      <c r="O26" s="1256"/>
      <c r="P26" s="821"/>
      <c r="Q26" s="480"/>
      <c r="R26" s="629"/>
      <c r="S26" s="962">
        <f t="shared" si="0"/>
        <v>0</v>
      </c>
      <c r="T26" s="962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1">
        <f>PIERNA!II5</f>
        <v>0</v>
      </c>
      <c r="E27" s="527">
        <f>PIERNA!IJ5</f>
        <v>0</v>
      </c>
      <c r="F27" s="917">
        <f>PIERNA!IK5</f>
        <v>0</v>
      </c>
      <c r="G27" s="532">
        <f>PIERNA!IL5</f>
        <v>0</v>
      </c>
      <c r="H27" s="937">
        <f>PIERNA!IM5</f>
        <v>0</v>
      </c>
      <c r="I27" s="578">
        <f>PIERNA!I27</f>
        <v>0</v>
      </c>
      <c r="J27" s="861"/>
      <c r="K27" s="366"/>
      <c r="L27" s="632"/>
      <c r="M27" s="624"/>
      <c r="N27" s="631"/>
      <c r="O27" s="1256"/>
      <c r="P27" s="821"/>
      <c r="Q27" s="1087"/>
      <c r="R27" s="1089"/>
      <c r="S27" s="962">
        <f>Q27+M27+K27+P27</f>
        <v>0</v>
      </c>
      <c r="T27" s="96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14">
        <f>PIERNA!IR5</f>
        <v>0</v>
      </c>
      <c r="D28" s="853">
        <f>PIERNA!IS5</f>
        <v>0</v>
      </c>
      <c r="E28" s="638">
        <f>PIERNA!IT5</f>
        <v>0</v>
      </c>
      <c r="F28" s="918">
        <f>PIERNA!IU5</f>
        <v>0</v>
      </c>
      <c r="G28" s="532">
        <f>PIERNA!IV5</f>
        <v>0</v>
      </c>
      <c r="H28" s="937">
        <f>PIERNA!IW5</f>
        <v>0</v>
      </c>
      <c r="I28" s="578">
        <f>PIERNA!I28</f>
        <v>0</v>
      </c>
      <c r="J28" s="780"/>
      <c r="K28" s="366"/>
      <c r="L28" s="632"/>
      <c r="M28" s="624"/>
      <c r="N28" s="631"/>
      <c r="O28" s="1256"/>
      <c r="P28" s="480"/>
      <c r="Q28" s="480"/>
      <c r="R28" s="629"/>
      <c r="S28" s="962">
        <f t="shared" si="0"/>
        <v>0</v>
      </c>
      <c r="T28" s="96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77">
        <f>PIERNA!JA5</f>
        <v>0</v>
      </c>
      <c r="C29" s="814">
        <f>PIERNA!JB5</f>
        <v>0</v>
      </c>
      <c r="D29" s="853">
        <f>PIERNA!JC5</f>
        <v>0</v>
      </c>
      <c r="E29" s="638">
        <f>PIERNA!JD5</f>
        <v>0</v>
      </c>
      <c r="F29" s="918">
        <f>PIERNA!JE5</f>
        <v>0</v>
      </c>
      <c r="G29" s="532">
        <f>PIERNA!JF5</f>
        <v>0</v>
      </c>
      <c r="H29" s="937">
        <f>PIERNA!JG5</f>
        <v>0</v>
      </c>
      <c r="I29" s="578">
        <f>PIERNA!I29</f>
        <v>0</v>
      </c>
      <c r="J29" s="861"/>
      <c r="K29" s="366"/>
      <c r="L29" s="626"/>
      <c r="M29" s="624"/>
      <c r="N29" s="627"/>
      <c r="O29" s="1258"/>
      <c r="P29" s="480"/>
      <c r="Q29" s="1087"/>
      <c r="R29" s="1089"/>
      <c r="S29" s="962">
        <f t="shared" si="0"/>
        <v>0</v>
      </c>
      <c r="T29" s="96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14">
        <f>PIERNA!JL5</f>
        <v>0</v>
      </c>
      <c r="D30" s="853">
        <f>PIERNA!JM5</f>
        <v>0</v>
      </c>
      <c r="E30" s="854">
        <f>PIERNA!JN5</f>
        <v>0</v>
      </c>
      <c r="F30" s="919">
        <f>PIERNA!JO5</f>
        <v>0</v>
      </c>
      <c r="G30" s="367">
        <f>PIERNA!JP5</f>
        <v>0</v>
      </c>
      <c r="H30" s="938">
        <f>PIERNA!JQ5</f>
        <v>0</v>
      </c>
      <c r="I30" s="578">
        <f>PIERNA!I30</f>
        <v>0</v>
      </c>
      <c r="J30" s="780"/>
      <c r="K30" s="366"/>
      <c r="L30" s="626"/>
      <c r="M30" s="624"/>
      <c r="N30" s="627"/>
      <c r="O30" s="1258"/>
      <c r="P30" s="480"/>
      <c r="Q30" s="480"/>
      <c r="R30" s="629"/>
      <c r="S30" s="962">
        <f>Q30+M30+K30</f>
        <v>0</v>
      </c>
      <c r="T30" s="96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74">
        <f>PIERNA!JV5</f>
        <v>0</v>
      </c>
      <c r="D31" s="853">
        <f>PIERNA!JW5</f>
        <v>0</v>
      </c>
      <c r="E31" s="854">
        <f>PIERNA!JX5</f>
        <v>0</v>
      </c>
      <c r="F31" s="919">
        <f>PIERNA!JY5</f>
        <v>0</v>
      </c>
      <c r="G31" s="367">
        <f>PIERNA!JZ5</f>
        <v>0</v>
      </c>
      <c r="H31" s="938">
        <f>PIERNA!KA5</f>
        <v>0</v>
      </c>
      <c r="I31" s="578">
        <f>PIERNA!I31</f>
        <v>0</v>
      </c>
      <c r="J31" s="861"/>
      <c r="K31" s="366"/>
      <c r="L31" s="626"/>
      <c r="M31" s="624"/>
      <c r="N31" s="627"/>
      <c r="O31" s="1258"/>
      <c r="P31" s="480"/>
      <c r="Q31" s="1087"/>
      <c r="R31" s="1088"/>
      <c r="S31" s="962">
        <f t="shared" si="0"/>
        <v>0</v>
      </c>
      <c r="T31" s="96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14">
        <f>PIERNA!KF5</f>
        <v>0</v>
      </c>
      <c r="D32" s="853">
        <f>PIERNA!KG5</f>
        <v>0</v>
      </c>
      <c r="E32" s="854">
        <f>PIERNA!KH5</f>
        <v>0</v>
      </c>
      <c r="F32" s="919">
        <f>PIERNA!KI5</f>
        <v>0</v>
      </c>
      <c r="G32" s="367">
        <f>PIERNA!KJ5</f>
        <v>0</v>
      </c>
      <c r="H32" s="938">
        <f>PIERNA!H32</f>
        <v>0</v>
      </c>
      <c r="I32" s="578">
        <f>PIERNA!I32</f>
        <v>0</v>
      </c>
      <c r="J32" s="1144"/>
      <c r="K32" s="1090"/>
      <c r="L32" s="626"/>
      <c r="M32" s="624"/>
      <c r="N32" s="627"/>
      <c r="O32" s="1258"/>
      <c r="P32" s="480"/>
      <c r="Q32" s="480"/>
      <c r="R32" s="629"/>
      <c r="S32" s="962">
        <f>Q32+M32+K32+P32</f>
        <v>0</v>
      </c>
      <c r="T32" s="96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14">
        <f>PIERNA!KP5</f>
        <v>0</v>
      </c>
      <c r="D33" s="853">
        <f>PIERNA!KQ5</f>
        <v>0</v>
      </c>
      <c r="E33" s="854">
        <f>PIERNA!KR5</f>
        <v>0</v>
      </c>
      <c r="F33" s="920">
        <f>PIERNA!KS5</f>
        <v>0</v>
      </c>
      <c r="G33" s="534">
        <f>PIERNA!KT5</f>
        <v>0</v>
      </c>
      <c r="H33" s="938">
        <f>PIERNA!KU5</f>
        <v>0</v>
      </c>
      <c r="I33" s="579">
        <f>PIERNA!I33</f>
        <v>0</v>
      </c>
      <c r="J33" s="1481" t="s">
        <v>153</v>
      </c>
      <c r="K33" s="1482"/>
      <c r="L33" s="1478" t="s">
        <v>427</v>
      </c>
      <c r="M33" s="1479"/>
      <c r="N33" s="1479"/>
      <c r="O33" s="1480"/>
      <c r="P33" s="480"/>
      <c r="Q33" s="1087"/>
      <c r="R33" s="1088"/>
      <c r="S33" s="962">
        <f>Q33+M33+K33+P33</f>
        <v>0</v>
      </c>
      <c r="T33" s="96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5">
        <f>PIERNA!C34</f>
        <v>0</v>
      </c>
      <c r="D34" s="853">
        <f>PIERNA!D34</f>
        <v>0</v>
      </c>
      <c r="E34" s="854">
        <f>PIERNA!E34</f>
        <v>0</v>
      </c>
      <c r="F34" s="920">
        <f>PIERNA!F34</f>
        <v>0</v>
      </c>
      <c r="G34" s="534">
        <f>PIERNA!G34</f>
        <v>0</v>
      </c>
      <c r="H34" s="938">
        <f>PIERNA!H34</f>
        <v>0</v>
      </c>
      <c r="I34" s="578">
        <f>PIERNA!I34</f>
        <v>0</v>
      </c>
      <c r="J34" s="1483" t="s">
        <v>154</v>
      </c>
      <c r="K34" s="1484"/>
      <c r="L34" s="626"/>
      <c r="M34" s="624"/>
      <c r="N34" s="627"/>
      <c r="O34" s="1258"/>
      <c r="P34" s="480"/>
      <c r="Q34" s="481"/>
      <c r="R34" s="630"/>
      <c r="S34" s="962">
        <f>Q34+M34+K34+P34</f>
        <v>0</v>
      </c>
      <c r="T34" s="96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1">
        <f>PIERNA!D35</f>
        <v>0</v>
      </c>
      <c r="E35" s="533">
        <f>PIERNA!E35</f>
        <v>0</v>
      </c>
      <c r="F35" s="921">
        <f>PIERNA!F35</f>
        <v>0</v>
      </c>
      <c r="G35" s="535">
        <f>PIERNA!G35</f>
        <v>0</v>
      </c>
      <c r="H35" s="938">
        <f>PIERNA!H35</f>
        <v>0</v>
      </c>
      <c r="I35" s="578">
        <f>PIERNA!I35</f>
        <v>0</v>
      </c>
      <c r="J35" s="861"/>
      <c r="K35" s="366"/>
      <c r="L35" s="626"/>
      <c r="M35" s="624"/>
      <c r="N35" s="627"/>
      <c r="O35" s="1258"/>
      <c r="P35" s="480"/>
      <c r="Q35" s="366"/>
      <c r="R35" s="629"/>
      <c r="S35" s="962">
        <f>Q35+M35+K35</f>
        <v>0</v>
      </c>
      <c r="T35" s="96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1">
        <f>PIERNA!D36</f>
        <v>0</v>
      </c>
      <c r="E36" s="533">
        <f>PIERNA!E36</f>
        <v>0</v>
      </c>
      <c r="F36" s="921">
        <f>PIERNA!F36</f>
        <v>0</v>
      </c>
      <c r="G36" s="535">
        <f>PIERNA!G36</f>
        <v>0</v>
      </c>
      <c r="H36" s="938">
        <f>PIERNA!H36</f>
        <v>0</v>
      </c>
      <c r="I36" s="578">
        <f>PIERNA!I36</f>
        <v>0</v>
      </c>
      <c r="J36" s="861"/>
      <c r="K36" s="366"/>
      <c r="L36" s="626"/>
      <c r="M36" s="624"/>
      <c r="N36" s="631"/>
      <c r="O36" s="1258"/>
      <c r="P36" s="480"/>
      <c r="Q36" s="366"/>
      <c r="R36" s="627"/>
      <c r="S36" s="962">
        <f t="shared" ref="S36:S39" si="9">Q36+M36+K36</f>
        <v>0</v>
      </c>
      <c r="T36" s="96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6">
        <f>PIERNA!D37</f>
        <v>0</v>
      </c>
      <c r="E37" s="527">
        <f>PIERNA!E37</f>
        <v>0</v>
      </c>
      <c r="F37" s="917">
        <f>PIERNA!F37</f>
        <v>0</v>
      </c>
      <c r="G37" s="361">
        <f>PIERNA!G37</f>
        <v>0</v>
      </c>
      <c r="H37" s="937">
        <f>PIERNA!H37</f>
        <v>0</v>
      </c>
      <c r="I37" s="578">
        <f>PIERNA!I37</f>
        <v>0</v>
      </c>
      <c r="J37" s="861"/>
      <c r="K37" s="366"/>
      <c r="L37" s="626"/>
      <c r="M37" s="624"/>
      <c r="N37" s="627"/>
      <c r="O37" s="1258"/>
      <c r="P37" s="480"/>
      <c r="Q37" s="480"/>
      <c r="R37" s="627"/>
      <c r="S37" s="962">
        <f>Q37+M37+K37</f>
        <v>0</v>
      </c>
      <c r="T37" s="96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7">
        <f>PIERNA!E38</f>
        <v>0</v>
      </c>
      <c r="F38" s="922">
        <f>PIERNA!F38</f>
        <v>0</v>
      </c>
      <c r="G38" s="361">
        <f>PIERNA!G38</f>
        <v>0</v>
      </c>
      <c r="H38" s="939">
        <f>PIERNA!H38</f>
        <v>0</v>
      </c>
      <c r="I38" s="578">
        <f>PIERNA!I38</f>
        <v>0</v>
      </c>
      <c r="J38" s="861"/>
      <c r="K38" s="366"/>
      <c r="L38" s="637"/>
      <c r="M38" s="624"/>
      <c r="N38" s="627"/>
      <c r="O38" s="1258"/>
      <c r="P38" s="480"/>
      <c r="Q38" s="480"/>
      <c r="R38" s="629"/>
      <c r="S38" s="962">
        <f t="shared" si="9"/>
        <v>0</v>
      </c>
      <c r="T38" s="96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23">
        <f>PIERNA!F39</f>
        <v>0</v>
      </c>
      <c r="G39" s="97">
        <f>PIERNA!G39</f>
        <v>0</v>
      </c>
      <c r="H39" s="932">
        <f>PIERNA!H39</f>
        <v>0</v>
      </c>
      <c r="I39" s="102">
        <f>PIERNA!I39</f>
        <v>0</v>
      </c>
      <c r="J39" s="1350"/>
      <c r="K39" s="1351"/>
      <c r="L39" s="637"/>
      <c r="M39" s="624"/>
      <c r="N39" s="627"/>
      <c r="O39" s="1258"/>
      <c r="P39" s="480"/>
      <c r="Q39" s="480"/>
      <c r="R39" s="629"/>
      <c r="S39" s="962">
        <f t="shared" si="9"/>
        <v>0</v>
      </c>
      <c r="T39" s="96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23">
        <f>PIERNA!F40</f>
        <v>0</v>
      </c>
      <c r="G40" s="97">
        <f>PIERNA!G40</f>
        <v>0</v>
      </c>
      <c r="H40" s="932">
        <f>PIERNA!H40</f>
        <v>0</v>
      </c>
      <c r="I40" s="102">
        <f>PIERNA!I40</f>
        <v>0</v>
      </c>
      <c r="J40" s="1352"/>
      <c r="K40" s="1353"/>
      <c r="L40" s="626"/>
      <c r="M40" s="624"/>
      <c r="N40" s="627"/>
      <c r="O40" s="1258"/>
      <c r="P40" s="480"/>
      <c r="Q40" s="480"/>
      <c r="R40" s="629"/>
      <c r="S40" s="962">
        <f>Q40+M40+K40+P40</f>
        <v>0</v>
      </c>
      <c r="T40" s="96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23">
        <f>PIERNA!F41</f>
        <v>0</v>
      </c>
      <c r="G41" s="97">
        <f>PIERNA!G41</f>
        <v>0</v>
      </c>
      <c r="H41" s="932">
        <f>PIERNA!H41</f>
        <v>0</v>
      </c>
      <c r="I41" s="102">
        <f>PIERNA!I41</f>
        <v>0</v>
      </c>
      <c r="J41" s="611"/>
      <c r="K41" s="366"/>
      <c r="L41" s="626"/>
      <c r="M41" s="624"/>
      <c r="N41" s="627"/>
      <c r="O41" s="1258"/>
      <c r="P41" s="480"/>
      <c r="Q41" s="480"/>
      <c r="R41" s="629"/>
      <c r="S41" s="962">
        <f>Q41+M41+K41+P41</f>
        <v>0</v>
      </c>
      <c r="T41" s="96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6">
        <f>PIERNA!F42</f>
        <v>0</v>
      </c>
      <c r="G42" s="97">
        <f>PIERNA!G42</f>
        <v>0</v>
      </c>
      <c r="H42" s="936">
        <f>PIERNA!H42</f>
        <v>0</v>
      </c>
      <c r="I42" s="102">
        <f>PIERNA!I42</f>
        <v>0</v>
      </c>
      <c r="J42" s="611"/>
      <c r="K42" s="624"/>
      <c r="L42" s="626"/>
      <c r="M42" s="624"/>
      <c r="N42" s="627"/>
      <c r="O42" s="1258"/>
      <c r="P42" s="480"/>
      <c r="Q42" s="480"/>
      <c r="R42" s="629"/>
      <c r="S42" s="962">
        <f t="shared" ref="S42:S59" si="10">Q42+M42+K42</f>
        <v>0</v>
      </c>
      <c r="T42" s="96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6">
        <f>PIERNA!F43</f>
        <v>0</v>
      </c>
      <c r="G43" s="97">
        <f>PIERNA!G43</f>
        <v>0</v>
      </c>
      <c r="H43" s="936">
        <f>PIERNA!H43</f>
        <v>0</v>
      </c>
      <c r="I43" s="102">
        <f>PIERNA!I43</f>
        <v>0</v>
      </c>
      <c r="J43" s="611"/>
      <c r="K43" s="624"/>
      <c r="L43" s="626"/>
      <c r="M43" s="624"/>
      <c r="N43" s="627"/>
      <c r="O43" s="1258"/>
      <c r="P43" s="480"/>
      <c r="Q43" s="480"/>
      <c r="R43" s="629"/>
      <c r="S43" s="962">
        <f t="shared" si="10"/>
        <v>0</v>
      </c>
      <c r="T43" s="96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6">
        <f>PIERNA!F44</f>
        <v>0</v>
      </c>
      <c r="G44" s="97">
        <f>PIERNA!G44</f>
        <v>0</v>
      </c>
      <c r="H44" s="936">
        <f>PIERNA!H44</f>
        <v>0</v>
      </c>
      <c r="I44" s="102">
        <f>PIERNA!I44</f>
        <v>0</v>
      </c>
      <c r="J44" s="611"/>
      <c r="K44" s="624"/>
      <c r="L44" s="626"/>
      <c r="M44" s="624"/>
      <c r="N44" s="631"/>
      <c r="O44" s="1258"/>
      <c r="P44" s="480"/>
      <c r="Q44" s="366"/>
      <c r="R44" s="629"/>
      <c r="S44" s="962">
        <f>Q44+M44+K44</f>
        <v>0</v>
      </c>
      <c r="T44" s="96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6">
        <f>PIERNA!F45</f>
        <v>0</v>
      </c>
      <c r="G45" s="97">
        <f>PIERNA!G45</f>
        <v>0</v>
      </c>
      <c r="H45" s="936">
        <f>PIERNA!H45</f>
        <v>0</v>
      </c>
      <c r="I45" s="102">
        <f>PIERNA!I45</f>
        <v>0</v>
      </c>
      <c r="J45" s="611"/>
      <c r="K45" s="624"/>
      <c r="L45" s="626"/>
      <c r="M45" s="624"/>
      <c r="N45" s="631"/>
      <c r="O45" s="1258"/>
      <c r="P45" s="480"/>
      <c r="Q45" s="366"/>
      <c r="R45" s="629"/>
      <c r="S45" s="962">
        <f>Q45+M45+K45</f>
        <v>0</v>
      </c>
      <c r="T45" s="96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6">
        <f>PIERNA!F46</f>
        <v>0</v>
      </c>
      <c r="G46" s="97">
        <f>PIERNA!G46</f>
        <v>0</v>
      </c>
      <c r="H46" s="936">
        <f>PIERNA!H46</f>
        <v>0</v>
      </c>
      <c r="I46" s="102">
        <f>PIERNA!I46</f>
        <v>0</v>
      </c>
      <c r="J46" s="611"/>
      <c r="K46" s="624"/>
      <c r="L46" s="626"/>
      <c r="M46" s="624"/>
      <c r="N46" s="631"/>
      <c r="O46" s="1258"/>
      <c r="P46" s="480"/>
      <c r="Q46" s="366"/>
      <c r="R46" s="629"/>
      <c r="S46" s="962">
        <f>Q46+M46+K46</f>
        <v>0</v>
      </c>
      <c r="T46" s="96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6">
        <f>PIERNA!F47</f>
        <v>0</v>
      </c>
      <c r="G47" s="97">
        <f>PIERNA!G47</f>
        <v>0</v>
      </c>
      <c r="H47" s="936">
        <f>PIERNA!H47</f>
        <v>0</v>
      </c>
      <c r="I47" s="102">
        <f>PIERNA!I47</f>
        <v>0</v>
      </c>
      <c r="J47" s="611"/>
      <c r="K47" s="624"/>
      <c r="L47" s="626"/>
      <c r="M47" s="769"/>
      <c r="N47" s="631"/>
      <c r="O47" s="1259"/>
      <c r="P47" s="480"/>
      <c r="Q47" s="366"/>
      <c r="R47" s="629"/>
      <c r="S47" s="962">
        <f>Q47+M47+K47</f>
        <v>0</v>
      </c>
      <c r="T47" s="96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6">
        <f>PIERNA!F48</f>
        <v>0</v>
      </c>
      <c r="G48" s="97">
        <f>PIERNA!G48</f>
        <v>0</v>
      </c>
      <c r="H48" s="936">
        <f>PIERNA!H48</f>
        <v>0</v>
      </c>
      <c r="I48" s="102">
        <f>PIERNA!I48</f>
        <v>0</v>
      </c>
      <c r="J48" s="611"/>
      <c r="K48" s="624"/>
      <c r="L48" s="626"/>
      <c r="M48" s="770"/>
      <c r="N48" s="631"/>
      <c r="O48" s="1258"/>
      <c r="P48" s="480"/>
      <c r="Q48" s="366"/>
      <c r="R48" s="629"/>
      <c r="S48" s="962">
        <f>Q48+M48+K48</f>
        <v>0</v>
      </c>
      <c r="T48" s="96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6">
        <f>PIERNA!F49</f>
        <v>0</v>
      </c>
      <c r="G49" s="97">
        <f>PIERNA!G49</f>
        <v>0</v>
      </c>
      <c r="H49" s="936">
        <f>PIERNA!H49</f>
        <v>0</v>
      </c>
      <c r="I49" s="102">
        <f>PIERNA!I49</f>
        <v>0</v>
      </c>
      <c r="J49" s="611"/>
      <c r="K49" s="624"/>
      <c r="L49" s="626"/>
      <c r="M49" s="770"/>
      <c r="N49" s="631"/>
      <c r="O49" s="1258"/>
      <c r="P49" s="480"/>
      <c r="Q49" s="366"/>
      <c r="R49" s="629"/>
      <c r="S49" s="962">
        <f t="shared" ref="S49:S53" si="13">Q49+M49+K49</f>
        <v>0</v>
      </c>
      <c r="T49" s="96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6">
        <f>PIERNA!F50</f>
        <v>0</v>
      </c>
      <c r="G50" s="97">
        <f>PIERNA!G50</f>
        <v>0</v>
      </c>
      <c r="H50" s="936">
        <f>PIERNA!H50</f>
        <v>0</v>
      </c>
      <c r="I50" s="102">
        <f>PIERNA!I50</f>
        <v>0</v>
      </c>
      <c r="J50" s="611"/>
      <c r="K50" s="624"/>
      <c r="L50" s="626"/>
      <c r="M50" s="770"/>
      <c r="N50" s="631"/>
      <c r="O50" s="1258"/>
      <c r="P50" s="480"/>
      <c r="Q50" s="366"/>
      <c r="R50" s="629"/>
      <c r="S50" s="962">
        <f t="shared" si="13"/>
        <v>0</v>
      </c>
      <c r="T50" s="96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6">
        <f>PIERNA!F51</f>
        <v>0</v>
      </c>
      <c r="G51" s="97">
        <f>PIERNA!G51</f>
        <v>0</v>
      </c>
      <c r="H51" s="936">
        <f>PIERNA!H51</f>
        <v>0</v>
      </c>
      <c r="I51" s="102">
        <f>PIERNA!I51</f>
        <v>0</v>
      </c>
      <c r="J51" s="611"/>
      <c r="K51" s="624"/>
      <c r="L51" s="626"/>
      <c r="M51" s="770"/>
      <c r="N51" s="631"/>
      <c r="O51" s="1258"/>
      <c r="P51" s="822"/>
      <c r="Q51" s="366"/>
      <c r="R51" s="629"/>
      <c r="S51" s="962">
        <f t="shared" si="13"/>
        <v>0</v>
      </c>
      <c r="T51" s="96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6">
        <f>PIERNA!F52</f>
        <v>0</v>
      </c>
      <c r="G52" s="97">
        <f>PIERNA!G52</f>
        <v>0</v>
      </c>
      <c r="H52" s="936">
        <f>PIERNA!H52</f>
        <v>0</v>
      </c>
      <c r="I52" s="102">
        <f>PIERNA!I52</f>
        <v>0</v>
      </c>
      <c r="J52" s="611"/>
      <c r="K52" s="624"/>
      <c r="L52" s="626"/>
      <c r="M52" s="770"/>
      <c r="N52" s="631"/>
      <c r="O52" s="1258"/>
      <c r="P52" s="480"/>
      <c r="Q52" s="366"/>
      <c r="R52" s="771"/>
      <c r="S52" s="962">
        <f t="shared" si="13"/>
        <v>0</v>
      </c>
      <c r="T52" s="96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6">
        <f>PIERNA!SL5</f>
        <v>0</v>
      </c>
      <c r="G53" s="97">
        <f>PIERNA!SM5</f>
        <v>0</v>
      </c>
      <c r="H53" s="936">
        <f>PIERNA!SN5</f>
        <v>0</v>
      </c>
      <c r="I53" s="102">
        <f>PIERNA!I53</f>
        <v>0</v>
      </c>
      <c r="J53" s="611"/>
      <c r="K53" s="624"/>
      <c r="L53" s="626"/>
      <c r="M53" s="770"/>
      <c r="N53" s="631"/>
      <c r="O53" s="1258"/>
      <c r="P53" s="480"/>
      <c r="Q53" s="366"/>
      <c r="R53" s="771"/>
      <c r="S53" s="962">
        <f t="shared" si="13"/>
        <v>0</v>
      </c>
      <c r="T53" s="96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6">
        <f>PIERNA!F53</f>
        <v>0</v>
      </c>
      <c r="G54" s="97">
        <f>PIERNA!G53</f>
        <v>0</v>
      </c>
      <c r="H54" s="936">
        <f>PIERNA!H53</f>
        <v>0</v>
      </c>
      <c r="I54" s="102">
        <f>PIERNA!I54</f>
        <v>0</v>
      </c>
      <c r="J54" s="611"/>
      <c r="K54" s="624"/>
      <c r="L54" s="626"/>
      <c r="M54" s="770"/>
      <c r="N54" s="631"/>
      <c r="O54" s="1258"/>
      <c r="P54" s="480"/>
      <c r="Q54" s="366"/>
      <c r="R54" s="771"/>
      <c r="S54" s="962">
        <f t="shared" si="10"/>
        <v>0</v>
      </c>
      <c r="T54" s="96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24">
        <f>PIERNA!TF5</f>
        <v>0</v>
      </c>
      <c r="G55" s="97">
        <f>PIERNA!TG5</f>
        <v>0</v>
      </c>
      <c r="H55" s="936">
        <f>PIERNA!TH5</f>
        <v>0</v>
      </c>
      <c r="I55" s="102">
        <f>PIERNA!I55</f>
        <v>0</v>
      </c>
      <c r="J55" s="611"/>
      <c r="K55" s="624"/>
      <c r="L55" s="626"/>
      <c r="M55" s="770"/>
      <c r="N55" s="631"/>
      <c r="O55" s="1258"/>
      <c r="P55" s="480"/>
      <c r="Q55" s="366"/>
      <c r="R55" s="771"/>
      <c r="S55" s="962">
        <f t="shared" si="10"/>
        <v>0</v>
      </c>
      <c r="T55" s="96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6">
        <f>PIERNA!TP5</f>
        <v>0</v>
      </c>
      <c r="G56" s="97">
        <f>PIERNA!TQ5</f>
        <v>0</v>
      </c>
      <c r="H56" s="936">
        <f>PIERNA!TR5</f>
        <v>0</v>
      </c>
      <c r="I56" s="102">
        <f>PIERNA!I56</f>
        <v>0</v>
      </c>
      <c r="J56" s="611"/>
      <c r="K56" s="624"/>
      <c r="L56" s="626"/>
      <c r="M56" s="770"/>
      <c r="N56" s="631"/>
      <c r="O56" s="1258"/>
      <c r="P56" s="480"/>
      <c r="Q56" s="366"/>
      <c r="R56" s="771"/>
      <c r="S56" s="962">
        <f t="shared" si="10"/>
        <v>0</v>
      </c>
      <c r="T56" s="96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6">
        <f>PIERNA!F57</f>
        <v>0</v>
      </c>
      <c r="G57" s="158">
        <f>PIERNA!G57</f>
        <v>0</v>
      </c>
      <c r="H57" s="936">
        <f>PIERNA!H57</f>
        <v>0</v>
      </c>
      <c r="I57" s="102">
        <f>PIERNA!I57</f>
        <v>0</v>
      </c>
      <c r="J57" s="611"/>
      <c r="K57" s="624"/>
      <c r="L57" s="626"/>
      <c r="M57" s="770"/>
      <c r="N57" s="631"/>
      <c r="O57" s="1258"/>
      <c r="P57" s="480"/>
      <c r="Q57" s="366"/>
      <c r="R57" s="771"/>
      <c r="S57" s="962">
        <f t="shared" si="10"/>
        <v>0</v>
      </c>
      <c r="T57" s="96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6">
        <f>PIERNA!F58</f>
        <v>0</v>
      </c>
      <c r="G58" s="97">
        <f>PIERNA!G58</f>
        <v>0</v>
      </c>
      <c r="H58" s="936">
        <f>PIERNA!H58</f>
        <v>0</v>
      </c>
      <c r="I58" s="102">
        <f>PIERNA!I58</f>
        <v>0</v>
      </c>
      <c r="J58" s="611"/>
      <c r="K58" s="624"/>
      <c r="L58" s="626"/>
      <c r="M58" s="770"/>
      <c r="N58" s="631"/>
      <c r="O58" s="1258"/>
      <c r="P58" s="480"/>
      <c r="Q58" s="366"/>
      <c r="R58" s="771"/>
      <c r="S58" s="962">
        <f t="shared" si="10"/>
        <v>0</v>
      </c>
      <c r="T58" s="96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6">
        <f>PIERNA!F59</f>
        <v>0</v>
      </c>
      <c r="G59" s="97">
        <f>PIERNA!G59</f>
        <v>0</v>
      </c>
      <c r="H59" s="936">
        <f>PIERNA!H59</f>
        <v>0</v>
      </c>
      <c r="I59" s="102">
        <f>PIERNA!I59</f>
        <v>0</v>
      </c>
      <c r="J59" s="611"/>
      <c r="K59" s="624"/>
      <c r="L59" s="626"/>
      <c r="M59" s="770"/>
      <c r="N59" s="631"/>
      <c r="O59" s="1258"/>
      <c r="P59" s="480"/>
      <c r="Q59" s="366"/>
      <c r="R59" s="771"/>
      <c r="S59" s="962">
        <f t="shared" si="10"/>
        <v>0</v>
      </c>
      <c r="T59" s="96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6">
        <f>PIERNA!F60</f>
        <v>0</v>
      </c>
      <c r="G60" s="97">
        <f>PIERNA!G60</f>
        <v>0</v>
      </c>
      <c r="H60" s="936">
        <f>PIERNA!H60</f>
        <v>0</v>
      </c>
      <c r="I60" s="102">
        <f>PIERNA!I60</f>
        <v>0</v>
      </c>
      <c r="J60" s="611"/>
      <c r="K60" s="807"/>
      <c r="L60" s="727"/>
      <c r="M60" s="770"/>
      <c r="N60" s="631"/>
      <c r="O60" s="1258"/>
      <c r="P60" s="480"/>
      <c r="Q60" s="366"/>
      <c r="R60" s="771"/>
      <c r="S60" s="962">
        <f>Q60+M60+L60</f>
        <v>0</v>
      </c>
      <c r="T60" s="96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6">
        <f>PIERNA!F61</f>
        <v>0</v>
      </c>
      <c r="G61" s="97">
        <f>PIERNA!G61</f>
        <v>0</v>
      </c>
      <c r="H61" s="936">
        <f>PIERNA!H61</f>
        <v>0</v>
      </c>
      <c r="I61" s="102">
        <f>PIERNA!I61</f>
        <v>0</v>
      </c>
      <c r="J61" s="611"/>
      <c r="K61" s="624"/>
      <c r="L61" s="626"/>
      <c r="M61" s="770"/>
      <c r="N61" s="631"/>
      <c r="O61" s="1258"/>
      <c r="P61" s="480"/>
      <c r="Q61" s="366"/>
      <c r="R61" s="771"/>
      <c r="S61" s="962">
        <f t="shared" ref="S61:S71" si="14">Q61+M61+K61</f>
        <v>0</v>
      </c>
      <c r="T61" s="96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6">
        <f>PIERNA!F62</f>
        <v>0</v>
      </c>
      <c r="G62" s="156">
        <f>PIERNA!G62</f>
        <v>0</v>
      </c>
      <c r="H62" s="936">
        <f>PIERNA!H62</f>
        <v>0</v>
      </c>
      <c r="I62" s="102">
        <f>PIERNA!I62</f>
        <v>0</v>
      </c>
      <c r="J62" s="611"/>
      <c r="K62" s="624"/>
      <c r="L62" s="626"/>
      <c r="M62" s="770"/>
      <c r="N62" s="631"/>
      <c r="O62" s="1258"/>
      <c r="P62" s="480"/>
      <c r="Q62" s="366"/>
      <c r="R62" s="771"/>
      <c r="S62" s="962">
        <f t="shared" si="14"/>
        <v>0</v>
      </c>
      <c r="T62" s="96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6">
        <f>PIERNA!F63</f>
        <v>0</v>
      </c>
      <c r="G63" s="156">
        <f>PIERNA!G63</f>
        <v>0</v>
      </c>
      <c r="H63" s="936">
        <f>PIERNA!H63</f>
        <v>0</v>
      </c>
      <c r="I63" s="102">
        <f>PIERNA!I63</f>
        <v>0</v>
      </c>
      <c r="J63" s="611"/>
      <c r="K63" s="624"/>
      <c r="L63" s="626"/>
      <c r="M63" s="770"/>
      <c r="N63" s="631"/>
      <c r="O63" s="1258"/>
      <c r="P63" s="480"/>
      <c r="Q63" s="366"/>
      <c r="R63" s="771"/>
      <c r="S63" s="962">
        <f t="shared" si="14"/>
        <v>0</v>
      </c>
      <c r="T63" s="96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6">
        <f>PIERNA!F64</f>
        <v>0</v>
      </c>
      <c r="G64" s="156">
        <f>PIERNA!G64</f>
        <v>0</v>
      </c>
      <c r="H64" s="936">
        <f>PIERNA!H64</f>
        <v>0</v>
      </c>
      <c r="I64" s="102">
        <f>PIERNA!I64</f>
        <v>0</v>
      </c>
      <c r="J64" s="611"/>
      <c r="K64" s="624"/>
      <c r="L64" s="626"/>
      <c r="M64" s="770"/>
      <c r="N64" s="631"/>
      <c r="O64" s="1258"/>
      <c r="P64" s="480"/>
      <c r="Q64" s="366"/>
      <c r="R64" s="771"/>
      <c r="S64" s="962">
        <f t="shared" si="14"/>
        <v>0</v>
      </c>
      <c r="T64" s="96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6">
        <f>PIERNA!F65</f>
        <v>0</v>
      </c>
      <c r="G65" s="156">
        <f>PIERNA!G65</f>
        <v>0</v>
      </c>
      <c r="H65" s="936">
        <f>PIERNA!H65</f>
        <v>0</v>
      </c>
      <c r="I65" s="102">
        <f>PIERNA!I65</f>
        <v>0</v>
      </c>
      <c r="J65" s="611"/>
      <c r="K65" s="624"/>
      <c r="L65" s="626"/>
      <c r="M65" s="770"/>
      <c r="N65" s="631"/>
      <c r="O65" s="1258"/>
      <c r="P65" s="480"/>
      <c r="Q65" s="366"/>
      <c r="R65" s="771"/>
      <c r="S65" s="962">
        <f t="shared" si="14"/>
        <v>0</v>
      </c>
      <c r="T65" s="96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6">
        <f>PIERNA!F61</f>
        <v>0</v>
      </c>
      <c r="G66" s="156">
        <f>PIERNA!G61</f>
        <v>0</v>
      </c>
      <c r="H66" s="936">
        <f>PIERNA!H61</f>
        <v>0</v>
      </c>
      <c r="I66" s="102">
        <f>PIERNA!I66</f>
        <v>0</v>
      </c>
      <c r="J66" s="611"/>
      <c r="K66" s="624"/>
      <c r="L66" s="626"/>
      <c r="M66" s="770"/>
      <c r="N66" s="631"/>
      <c r="O66" s="1258"/>
      <c r="P66" s="480"/>
      <c r="Q66" s="366"/>
      <c r="R66" s="771"/>
      <c r="S66" s="962">
        <f t="shared" si="14"/>
        <v>0</v>
      </c>
      <c r="T66" s="96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6">
        <f>PIERNA!F62</f>
        <v>0</v>
      </c>
      <c r="G67" s="156">
        <f>PIERNA!G62</f>
        <v>0</v>
      </c>
      <c r="H67" s="936">
        <f>PIERNA!H62</f>
        <v>0</v>
      </c>
      <c r="I67" s="102">
        <f>PIERNA!I67</f>
        <v>0</v>
      </c>
      <c r="J67" s="611"/>
      <c r="K67" s="624"/>
      <c r="L67" s="626"/>
      <c r="M67" s="770"/>
      <c r="N67" s="631"/>
      <c r="O67" s="1258"/>
      <c r="P67" s="480"/>
      <c r="Q67" s="366"/>
      <c r="R67" s="771"/>
      <c r="S67" s="962">
        <f t="shared" si="14"/>
        <v>0</v>
      </c>
      <c r="T67" s="96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6">
        <f>PIERNA!F63</f>
        <v>0</v>
      </c>
      <c r="G68" s="156">
        <f>PIERNA!G63</f>
        <v>0</v>
      </c>
      <c r="H68" s="936">
        <f>PIERNA!H63</f>
        <v>0</v>
      </c>
      <c r="I68" s="102">
        <f>PIERNA!I68</f>
        <v>0</v>
      </c>
      <c r="J68" s="611"/>
      <c r="K68" s="624"/>
      <c r="L68" s="626"/>
      <c r="M68" s="770"/>
      <c r="N68" s="631"/>
      <c r="O68" s="1258"/>
      <c r="P68" s="480"/>
      <c r="Q68" s="366"/>
      <c r="R68" s="771"/>
      <c r="S68" s="962">
        <f t="shared" si="14"/>
        <v>0</v>
      </c>
      <c r="T68" s="96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6">
        <f>PIERNA!F64</f>
        <v>0</v>
      </c>
      <c r="G69" s="156">
        <f>PIERNA!G64</f>
        <v>0</v>
      </c>
      <c r="H69" s="936">
        <f>PIERNA!H64</f>
        <v>0</v>
      </c>
      <c r="I69" s="102">
        <f>PIERNA!I69</f>
        <v>0</v>
      </c>
      <c r="J69" s="611"/>
      <c r="K69" s="624"/>
      <c r="L69" s="626"/>
      <c r="M69" s="770"/>
      <c r="N69" s="631"/>
      <c r="O69" s="1258"/>
      <c r="P69" s="480"/>
      <c r="Q69" s="366"/>
      <c r="R69" s="771"/>
      <c r="S69" s="962">
        <f t="shared" si="14"/>
        <v>0</v>
      </c>
      <c r="T69" s="96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6">
        <f>PIERNA!F65</f>
        <v>0</v>
      </c>
      <c r="G70" s="156">
        <f>PIERNA!G65</f>
        <v>0</v>
      </c>
      <c r="H70" s="936">
        <f>PIERNA!H65</f>
        <v>0</v>
      </c>
      <c r="I70" s="102">
        <f>PIERNA!I70</f>
        <v>0</v>
      </c>
      <c r="J70" s="724"/>
      <c r="K70" s="624"/>
      <c r="L70" s="626"/>
      <c r="M70" s="770"/>
      <c r="N70" s="631"/>
      <c r="O70" s="1258"/>
      <c r="P70" s="480"/>
      <c r="Q70" s="366"/>
      <c r="R70" s="771"/>
      <c r="S70" s="962">
        <f t="shared" si="14"/>
        <v>0</v>
      </c>
      <c r="T70" s="96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6">
        <f>PIERNA!F66</f>
        <v>0</v>
      </c>
      <c r="G71" s="156">
        <f>PIERNA!G66</f>
        <v>0</v>
      </c>
      <c r="H71" s="936">
        <f>PIERNA!H66</f>
        <v>0</v>
      </c>
      <c r="I71" s="102">
        <f>PIERNA!I71</f>
        <v>0</v>
      </c>
      <c r="J71" s="724"/>
      <c r="K71" s="624"/>
      <c r="L71" s="626"/>
      <c r="M71" s="770"/>
      <c r="N71" s="631"/>
      <c r="O71" s="1258"/>
      <c r="P71" s="480"/>
      <c r="Q71" s="366"/>
      <c r="R71" s="771"/>
      <c r="S71" s="962">
        <f t="shared" si="14"/>
        <v>0</v>
      </c>
      <c r="T71" s="96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6">
        <f>PIERNA!F67</f>
        <v>0</v>
      </c>
      <c r="G72" s="156">
        <f>PIERNA!G67</f>
        <v>0</v>
      </c>
      <c r="H72" s="936">
        <f>PIERNA!H67</f>
        <v>0</v>
      </c>
      <c r="I72" s="102">
        <f>PIERNA!I72</f>
        <v>0</v>
      </c>
      <c r="J72" s="724"/>
      <c r="K72" s="624"/>
      <c r="L72" s="626"/>
      <c r="M72" s="770"/>
      <c r="N72" s="631"/>
      <c r="O72" s="1258"/>
      <c r="P72" s="480"/>
      <c r="Q72" s="366"/>
      <c r="R72" s="771"/>
      <c r="S72" s="962">
        <f t="shared" ref="S72:S157" si="15">Q72+M72+K72</f>
        <v>0</v>
      </c>
      <c r="T72" s="96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6">
        <f>PIERNA!F68</f>
        <v>0</v>
      </c>
      <c r="G73" s="156">
        <f>PIERNA!G68</f>
        <v>0</v>
      </c>
      <c r="H73" s="936">
        <f>PIERNA!H68</f>
        <v>0</v>
      </c>
      <c r="I73" s="102">
        <f>PIERNA!I73</f>
        <v>0</v>
      </c>
      <c r="J73" s="724"/>
      <c r="K73" s="624"/>
      <c r="L73" s="626"/>
      <c r="M73" s="770"/>
      <c r="N73" s="631"/>
      <c r="O73" s="1258"/>
      <c r="P73" s="480"/>
      <c r="Q73" s="366"/>
      <c r="R73" s="771"/>
      <c r="S73" s="962">
        <f t="shared" si="15"/>
        <v>0</v>
      </c>
      <c r="T73" s="96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6">
        <f>PIERNA!F69</f>
        <v>0</v>
      </c>
      <c r="G74" s="156">
        <f>PIERNA!G69</f>
        <v>0</v>
      </c>
      <c r="H74" s="936">
        <f>PIERNA!H69</f>
        <v>0</v>
      </c>
      <c r="I74" s="102">
        <f>PIERNA!I74</f>
        <v>0</v>
      </c>
      <c r="J74" s="724"/>
      <c r="K74" s="624"/>
      <c r="L74" s="626"/>
      <c r="M74" s="770"/>
      <c r="N74" s="631"/>
      <c r="O74" s="1258"/>
      <c r="P74" s="480"/>
      <c r="Q74" s="366"/>
      <c r="R74" s="771"/>
      <c r="S74" s="962">
        <f t="shared" si="15"/>
        <v>0</v>
      </c>
      <c r="T74" s="96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6">
        <f>PIERNA!F70</f>
        <v>0</v>
      </c>
      <c r="G75" s="156">
        <f>PIERNA!G70</f>
        <v>0</v>
      </c>
      <c r="H75" s="936">
        <f>PIERNA!H70</f>
        <v>0</v>
      </c>
      <c r="I75" s="102">
        <f>PIERNA!I75</f>
        <v>0</v>
      </c>
      <c r="J75" s="724"/>
      <c r="K75" s="624"/>
      <c r="L75" s="626"/>
      <c r="M75" s="770"/>
      <c r="N75" s="631"/>
      <c r="O75" s="1258"/>
      <c r="P75" s="480"/>
      <c r="Q75" s="366"/>
      <c r="R75" s="771"/>
      <c r="S75" s="962">
        <f t="shared" si="15"/>
        <v>0</v>
      </c>
      <c r="T75" s="96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6">
        <f>PIERNA!F71</f>
        <v>0</v>
      </c>
      <c r="G76" s="156">
        <f>PIERNA!G71</f>
        <v>0</v>
      </c>
      <c r="H76" s="936">
        <f>PIERNA!H71</f>
        <v>0</v>
      </c>
      <c r="I76" s="102">
        <f>PIERNA!I76</f>
        <v>0</v>
      </c>
      <c r="J76" s="724"/>
      <c r="K76" s="624"/>
      <c r="L76" s="626"/>
      <c r="M76" s="770"/>
      <c r="N76" s="631"/>
      <c r="O76" s="1258"/>
      <c r="P76" s="480"/>
      <c r="Q76" s="366"/>
      <c r="R76" s="771"/>
      <c r="S76" s="962">
        <f t="shared" si="15"/>
        <v>0</v>
      </c>
      <c r="T76" s="96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6">
        <f>PIERNA!F72</f>
        <v>0</v>
      </c>
      <c r="G77" s="156">
        <f>PIERNA!G72</f>
        <v>0</v>
      </c>
      <c r="H77" s="936">
        <f>PIERNA!H72</f>
        <v>0</v>
      </c>
      <c r="I77" s="102">
        <f>PIERNA!I77</f>
        <v>0</v>
      </c>
      <c r="J77" s="724"/>
      <c r="K77" s="624"/>
      <c r="L77" s="626"/>
      <c r="M77" s="770"/>
      <c r="N77" s="631"/>
      <c r="O77" s="1258"/>
      <c r="P77" s="480"/>
      <c r="Q77" s="366"/>
      <c r="R77" s="771"/>
      <c r="S77" s="962">
        <f t="shared" si="15"/>
        <v>0</v>
      </c>
      <c r="T77" s="96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6">
        <f>PIERNA!F73</f>
        <v>0</v>
      </c>
      <c r="G78" s="156">
        <f>PIERNA!G73</f>
        <v>0</v>
      </c>
      <c r="H78" s="936">
        <f>PIERNA!H73</f>
        <v>0</v>
      </c>
      <c r="I78" s="102">
        <f>PIERNA!I78</f>
        <v>0</v>
      </c>
      <c r="J78" s="724"/>
      <c r="K78" s="624"/>
      <c r="L78" s="626"/>
      <c r="M78" s="770"/>
      <c r="N78" s="631"/>
      <c r="O78" s="1258"/>
      <c r="P78" s="480"/>
      <c r="Q78" s="366"/>
      <c r="R78" s="771"/>
      <c r="S78" s="962">
        <f t="shared" si="15"/>
        <v>0</v>
      </c>
      <c r="T78" s="96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6">
        <f>PIERNA!F74</f>
        <v>0</v>
      </c>
      <c r="G79" s="156">
        <f>PIERNA!G74</f>
        <v>0</v>
      </c>
      <c r="H79" s="936">
        <f>PIERNA!H74</f>
        <v>0</v>
      </c>
      <c r="I79" s="102">
        <f>PIERNA!I79</f>
        <v>0</v>
      </c>
      <c r="J79" s="724"/>
      <c r="K79" s="624"/>
      <c r="L79" s="626"/>
      <c r="M79" s="770"/>
      <c r="N79" s="631"/>
      <c r="O79" s="1258"/>
      <c r="P79" s="480"/>
      <c r="Q79" s="366"/>
      <c r="R79" s="771"/>
      <c r="S79" s="962">
        <f t="shared" si="15"/>
        <v>0</v>
      </c>
      <c r="T79" s="96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6">
        <f>PIERNA!F75</f>
        <v>0</v>
      </c>
      <c r="G80" s="156">
        <f>PIERNA!G75</f>
        <v>0</v>
      </c>
      <c r="H80" s="936">
        <f>PIERNA!H75</f>
        <v>0</v>
      </c>
      <c r="I80" s="102">
        <f>PIERNA!I80</f>
        <v>0</v>
      </c>
      <c r="J80" s="724"/>
      <c r="K80" s="624"/>
      <c r="L80" s="626"/>
      <c r="M80" s="770"/>
      <c r="N80" s="631"/>
      <c r="O80" s="1258"/>
      <c r="P80" s="480"/>
      <c r="Q80" s="366"/>
      <c r="R80" s="771"/>
      <c r="S80" s="962">
        <f t="shared" si="15"/>
        <v>0</v>
      </c>
      <c r="T80" s="96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6">
        <f>PIERNA!F76</f>
        <v>0</v>
      </c>
      <c r="G81" s="156">
        <f>PIERNA!G76</f>
        <v>0</v>
      </c>
      <c r="H81" s="936">
        <f>PIERNA!H76</f>
        <v>0</v>
      </c>
      <c r="I81" s="102">
        <f>PIERNA!I81</f>
        <v>0</v>
      </c>
      <c r="J81" s="724"/>
      <c r="K81" s="624"/>
      <c r="L81" s="626"/>
      <c r="M81" s="770"/>
      <c r="N81" s="631"/>
      <c r="O81" s="1258"/>
      <c r="P81" s="480"/>
      <c r="Q81" s="366"/>
      <c r="R81" s="771"/>
      <c r="S81" s="962">
        <f t="shared" si="15"/>
        <v>0</v>
      </c>
      <c r="T81" s="96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6">
        <f>PIERNA!F77</f>
        <v>0</v>
      </c>
      <c r="G82" s="156">
        <f>PIERNA!G77</f>
        <v>0</v>
      </c>
      <c r="H82" s="936">
        <f>PIERNA!H77</f>
        <v>0</v>
      </c>
      <c r="I82" s="102">
        <f>PIERNA!I82</f>
        <v>0</v>
      </c>
      <c r="J82" s="724"/>
      <c r="K82" s="624"/>
      <c r="L82" s="626"/>
      <c r="M82" s="770"/>
      <c r="N82" s="631"/>
      <c r="O82" s="1258"/>
      <c r="P82" s="480"/>
      <c r="Q82" s="366"/>
      <c r="R82" s="771"/>
      <c r="S82" s="962">
        <f t="shared" si="15"/>
        <v>0</v>
      </c>
      <c r="T82" s="96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6">
        <f>PIERNA!F78</f>
        <v>0</v>
      </c>
      <c r="G83" s="156">
        <f>PIERNA!G78</f>
        <v>0</v>
      </c>
      <c r="H83" s="936">
        <f>PIERNA!H78</f>
        <v>0</v>
      </c>
      <c r="I83" s="102">
        <f>PIERNA!I83</f>
        <v>0</v>
      </c>
      <c r="J83" s="724"/>
      <c r="K83" s="624"/>
      <c r="L83" s="626"/>
      <c r="M83" s="770"/>
      <c r="N83" s="631"/>
      <c r="O83" s="1258"/>
      <c r="P83" s="480"/>
      <c r="Q83" s="366"/>
      <c r="R83" s="771"/>
      <c r="S83" s="962">
        <f t="shared" si="15"/>
        <v>0</v>
      </c>
      <c r="T83" s="96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6">
        <f>PIERNA!F79</f>
        <v>0</v>
      </c>
      <c r="G84" s="156">
        <f>PIERNA!G79</f>
        <v>0</v>
      </c>
      <c r="H84" s="936">
        <f>PIERNA!H79</f>
        <v>0</v>
      </c>
      <c r="I84" s="102">
        <f>PIERNA!I84</f>
        <v>0</v>
      </c>
      <c r="J84" s="724"/>
      <c r="K84" s="624"/>
      <c r="L84" s="626"/>
      <c r="M84" s="770"/>
      <c r="N84" s="631"/>
      <c r="O84" s="1258"/>
      <c r="P84" s="480"/>
      <c r="Q84" s="366"/>
      <c r="R84" s="771"/>
      <c r="S84" s="962">
        <f t="shared" si="15"/>
        <v>0</v>
      </c>
      <c r="T84" s="96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6">
        <f>PIERNA!F80</f>
        <v>0</v>
      </c>
      <c r="G85" s="156">
        <f>PIERNA!G80</f>
        <v>0</v>
      </c>
      <c r="H85" s="936">
        <f>PIERNA!H80</f>
        <v>0</v>
      </c>
      <c r="I85" s="102">
        <f>PIERNA!I85</f>
        <v>0</v>
      </c>
      <c r="J85" s="724"/>
      <c r="K85" s="624"/>
      <c r="L85" s="626"/>
      <c r="M85" s="770"/>
      <c r="N85" s="631"/>
      <c r="O85" s="1258"/>
      <c r="P85" s="480"/>
      <c r="Q85" s="366"/>
      <c r="R85" s="771"/>
      <c r="S85" s="962">
        <f t="shared" si="15"/>
        <v>0</v>
      </c>
      <c r="T85" s="96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6">
        <f>PIERNA!F81</f>
        <v>0</v>
      </c>
      <c r="G86" s="156">
        <f>PIERNA!G81</f>
        <v>0</v>
      </c>
      <c r="H86" s="936">
        <f>PIERNA!H81</f>
        <v>0</v>
      </c>
      <c r="I86" s="102">
        <f>PIERNA!I86</f>
        <v>0</v>
      </c>
      <c r="J86" s="724"/>
      <c r="K86" s="624"/>
      <c r="L86" s="626"/>
      <c r="M86" s="770"/>
      <c r="N86" s="631"/>
      <c r="O86" s="1258"/>
      <c r="P86" s="480"/>
      <c r="Q86" s="366"/>
      <c r="R86" s="771"/>
      <c r="S86" s="962">
        <f t="shared" si="15"/>
        <v>0</v>
      </c>
      <c r="T86" s="96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6">
        <f>PIERNA!F82</f>
        <v>0</v>
      </c>
      <c r="G87" s="156">
        <f>PIERNA!G82</f>
        <v>0</v>
      </c>
      <c r="H87" s="936">
        <f>PIERNA!H82</f>
        <v>0</v>
      </c>
      <c r="I87" s="102">
        <f>PIERNA!I87</f>
        <v>0</v>
      </c>
      <c r="J87" s="724"/>
      <c r="K87" s="624"/>
      <c r="L87" s="626"/>
      <c r="M87" s="770"/>
      <c r="N87" s="631"/>
      <c r="O87" s="1258"/>
      <c r="P87" s="480"/>
      <c r="Q87" s="366"/>
      <c r="R87" s="771"/>
      <c r="S87" s="962">
        <f t="shared" si="15"/>
        <v>0</v>
      </c>
      <c r="T87" s="96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6">
        <f>PIERNA!F83</f>
        <v>0</v>
      </c>
      <c r="G88" s="156">
        <f>PIERNA!G83</f>
        <v>0</v>
      </c>
      <c r="H88" s="936">
        <f>PIERNA!H83</f>
        <v>0</v>
      </c>
      <c r="I88" s="102">
        <f>PIERNA!I88</f>
        <v>0</v>
      </c>
      <c r="J88" s="724"/>
      <c r="K88" s="624"/>
      <c r="L88" s="626"/>
      <c r="M88" s="770"/>
      <c r="N88" s="631"/>
      <c r="O88" s="1258"/>
      <c r="P88" s="480"/>
      <c r="Q88" s="366"/>
      <c r="R88" s="771"/>
      <c r="S88" s="962">
        <f t="shared" si="15"/>
        <v>0</v>
      </c>
      <c r="T88" s="96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6">
        <f>PIERNA!F84</f>
        <v>0</v>
      </c>
      <c r="G89" s="156">
        <f>PIERNA!G84</f>
        <v>0</v>
      </c>
      <c r="H89" s="936">
        <f>PIERNA!H84</f>
        <v>0</v>
      </c>
      <c r="I89" s="102">
        <f>PIERNA!I89</f>
        <v>0</v>
      </c>
      <c r="J89" s="724"/>
      <c r="K89" s="624"/>
      <c r="L89" s="626"/>
      <c r="M89" s="770"/>
      <c r="N89" s="631"/>
      <c r="O89" s="1258"/>
      <c r="P89" s="480"/>
      <c r="Q89" s="366"/>
      <c r="R89" s="771"/>
      <c r="S89" s="962">
        <f t="shared" si="15"/>
        <v>0</v>
      </c>
      <c r="T89" s="96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6">
        <f>PIERNA!F85</f>
        <v>0</v>
      </c>
      <c r="G90" s="156">
        <f>PIERNA!G85</f>
        <v>0</v>
      </c>
      <c r="H90" s="936">
        <f>PIERNA!H85</f>
        <v>0</v>
      </c>
      <c r="I90" s="102">
        <f>PIERNA!I90</f>
        <v>0</v>
      </c>
      <c r="J90" s="724"/>
      <c r="K90" s="624"/>
      <c r="L90" s="626"/>
      <c r="M90" s="770"/>
      <c r="N90" s="631"/>
      <c r="O90" s="1258"/>
      <c r="P90" s="480"/>
      <c r="Q90" s="366"/>
      <c r="R90" s="771"/>
      <c r="S90" s="962">
        <f t="shared" si="15"/>
        <v>0</v>
      </c>
      <c r="T90" s="96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6">
        <f>PIERNA!F86</f>
        <v>0</v>
      </c>
      <c r="G91" s="156">
        <f>PIERNA!G86</f>
        <v>0</v>
      </c>
      <c r="H91" s="936">
        <f>PIERNA!H86</f>
        <v>0</v>
      </c>
      <c r="I91" s="102">
        <f>PIERNA!I91</f>
        <v>0</v>
      </c>
      <c r="J91" s="724"/>
      <c r="K91" s="624"/>
      <c r="L91" s="626"/>
      <c r="M91" s="770"/>
      <c r="N91" s="631"/>
      <c r="O91" s="1258"/>
      <c r="P91" s="480"/>
      <c r="Q91" s="366"/>
      <c r="R91" s="771"/>
      <c r="S91" s="962">
        <f t="shared" si="15"/>
        <v>0</v>
      </c>
      <c r="T91" s="96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6">
        <f>PIERNA!F87</f>
        <v>0</v>
      </c>
      <c r="G92" s="156">
        <f>PIERNA!G87</f>
        <v>0</v>
      </c>
      <c r="H92" s="936">
        <f>PIERNA!H87</f>
        <v>0</v>
      </c>
      <c r="I92" s="102">
        <f>PIERNA!I92</f>
        <v>0</v>
      </c>
      <c r="J92" s="724"/>
      <c r="K92" s="624"/>
      <c r="L92" s="626"/>
      <c r="M92" s="770"/>
      <c r="N92" s="631"/>
      <c r="O92" s="1258"/>
      <c r="P92" s="480"/>
      <c r="Q92" s="366"/>
      <c r="R92" s="771"/>
      <c r="S92" s="962">
        <f t="shared" si="15"/>
        <v>0</v>
      </c>
      <c r="T92" s="96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6">
        <f>PIERNA!F88</f>
        <v>0</v>
      </c>
      <c r="G93" s="156">
        <f>PIERNA!G88</f>
        <v>0</v>
      </c>
      <c r="H93" s="936">
        <f>PIERNA!H88</f>
        <v>0</v>
      </c>
      <c r="I93" s="102">
        <f>PIERNA!I93</f>
        <v>0</v>
      </c>
      <c r="J93" s="724"/>
      <c r="K93" s="624"/>
      <c r="L93" s="626"/>
      <c r="M93" s="770"/>
      <c r="N93" s="631"/>
      <c r="O93" s="1258"/>
      <c r="P93" s="480"/>
      <c r="Q93" s="366"/>
      <c r="R93" s="771"/>
      <c r="S93" s="962">
        <f t="shared" si="15"/>
        <v>0</v>
      </c>
      <c r="T93" s="962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6"/>
      <c r="G94" s="156"/>
      <c r="H94" s="936"/>
      <c r="I94" s="102">
        <f>PIERNA!I94</f>
        <v>0</v>
      </c>
      <c r="J94" s="611"/>
      <c r="K94" s="808"/>
      <c r="L94" s="626"/>
      <c r="M94" s="770"/>
      <c r="N94" s="631"/>
      <c r="O94" s="1258"/>
      <c r="P94" s="480"/>
      <c r="Q94" s="366"/>
      <c r="R94" s="771"/>
      <c r="S94" s="962">
        <f t="shared" si="15"/>
        <v>0</v>
      </c>
      <c r="T94" s="96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6"/>
      <c r="G95" s="156"/>
      <c r="H95" s="936"/>
      <c r="I95" s="102">
        <f>PIERNA!I95</f>
        <v>0</v>
      </c>
      <c r="J95" s="724"/>
      <c r="K95" s="624"/>
      <c r="L95" s="626"/>
      <c r="M95" s="624"/>
      <c r="N95" s="631"/>
      <c r="O95" s="1258"/>
      <c r="P95" s="480"/>
      <c r="Q95" s="366"/>
      <c r="R95" s="771"/>
      <c r="S95" s="962">
        <f t="shared" si="15"/>
        <v>0</v>
      </c>
      <c r="T95" s="96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6"/>
      <c r="G96" s="156"/>
      <c r="H96" s="936"/>
      <c r="I96" s="102"/>
      <c r="J96" s="724"/>
      <c r="K96" s="624"/>
      <c r="L96" s="626"/>
      <c r="M96" s="624"/>
      <c r="N96" s="631"/>
      <c r="O96" s="1258"/>
      <c r="P96" s="480"/>
      <c r="Q96" s="366"/>
      <c r="R96" s="771"/>
      <c r="S96" s="962">
        <f t="shared" si="15"/>
        <v>0</v>
      </c>
      <c r="T96" s="963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6"/>
      <c r="G97" s="156"/>
      <c r="H97" s="936"/>
      <c r="I97" s="102"/>
      <c r="J97" s="724"/>
      <c r="K97" s="624"/>
      <c r="L97" s="626"/>
      <c r="M97" s="624"/>
      <c r="N97" s="631"/>
      <c r="O97" s="1260"/>
      <c r="P97" s="479"/>
      <c r="Q97" s="479"/>
      <c r="R97" s="625"/>
      <c r="S97" s="962">
        <f t="shared" si="15"/>
        <v>0</v>
      </c>
      <c r="T97" s="963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6"/>
      <c r="G98" s="156"/>
      <c r="H98" s="936"/>
      <c r="I98" s="102"/>
      <c r="J98" s="724"/>
      <c r="K98" s="624"/>
      <c r="L98" s="626"/>
      <c r="M98" s="624"/>
      <c r="N98" s="631"/>
      <c r="O98" s="1261"/>
      <c r="P98" s="479"/>
      <c r="Q98" s="479"/>
      <c r="R98" s="1216"/>
      <c r="S98" s="962"/>
      <c r="T98" s="963"/>
    </row>
    <row r="99" spans="1:20" s="148" customFormat="1" ht="31.5" customHeight="1" x14ac:dyDescent="0.3">
      <c r="A99" s="1182">
        <v>61</v>
      </c>
      <c r="B99" s="1318" t="s">
        <v>105</v>
      </c>
      <c r="C99" s="1183" t="s">
        <v>107</v>
      </c>
      <c r="D99" s="1185"/>
      <c r="E99" s="1321">
        <v>45056</v>
      </c>
      <c r="F99" s="1187">
        <v>1614.44</v>
      </c>
      <c r="G99" s="628">
        <v>60</v>
      </c>
      <c r="H99" s="1036">
        <v>1614.44</v>
      </c>
      <c r="I99" s="799">
        <f t="shared" ref="I99:I103" si="18">H99-F99</f>
        <v>0</v>
      </c>
      <c r="J99" s="809"/>
      <c r="K99" s="624"/>
      <c r="L99" s="626"/>
      <c r="M99" s="624"/>
      <c r="N99" s="1054"/>
      <c r="O99" s="1324" t="s">
        <v>318</v>
      </c>
      <c r="P99" s="1188"/>
      <c r="Q99" s="1215">
        <v>93637.52</v>
      </c>
      <c r="R99" s="1334" t="s">
        <v>345</v>
      </c>
      <c r="S99" s="962">
        <f t="shared" ref="S99" si="19">Q99+M99+K99</f>
        <v>93637.52</v>
      </c>
      <c r="T99" s="963">
        <f t="shared" ref="T99" si="20">S99/H99</f>
        <v>58</v>
      </c>
    </row>
    <row r="100" spans="1:20" s="148" customFormat="1" ht="31.5" customHeight="1" x14ac:dyDescent="0.3">
      <c r="A100" s="1182">
        <v>62</v>
      </c>
      <c r="B100" s="1319"/>
      <c r="C100" s="1183" t="s">
        <v>317</v>
      </c>
      <c r="D100" s="1185"/>
      <c r="E100" s="1322"/>
      <c r="F100" s="1187">
        <v>255.44</v>
      </c>
      <c r="G100" s="628">
        <v>18</v>
      </c>
      <c r="H100" s="1036">
        <v>255.44</v>
      </c>
      <c r="I100" s="799">
        <f t="shared" si="18"/>
        <v>0</v>
      </c>
      <c r="J100" s="809"/>
      <c r="K100" s="624"/>
      <c r="L100" s="626"/>
      <c r="M100" s="624"/>
      <c r="N100" s="1054"/>
      <c r="O100" s="1325"/>
      <c r="P100" s="1188"/>
      <c r="Q100" s="1215">
        <v>19158</v>
      </c>
      <c r="R100" s="1335"/>
      <c r="S100" s="962">
        <f t="shared" ref="S100:S101" si="21">Q100+M100+K100</f>
        <v>19158</v>
      </c>
      <c r="T100" s="963">
        <f t="shared" ref="T100:T105" si="22">S100/H100</f>
        <v>75</v>
      </c>
    </row>
    <row r="101" spans="1:20" s="148" customFormat="1" ht="31.5" customHeight="1" thickBot="1" x14ac:dyDescent="0.35">
      <c r="A101" s="1182">
        <v>63</v>
      </c>
      <c r="B101" s="1320"/>
      <c r="C101" s="1183" t="s">
        <v>106</v>
      </c>
      <c r="D101" s="1186"/>
      <c r="E101" s="1323"/>
      <c r="F101" s="1187">
        <v>1728.31</v>
      </c>
      <c r="G101" s="628">
        <v>50</v>
      </c>
      <c r="H101" s="1036">
        <v>1728.31</v>
      </c>
      <c r="I101" s="799">
        <f t="shared" si="18"/>
        <v>0</v>
      </c>
      <c r="J101" s="813"/>
      <c r="K101" s="624"/>
      <c r="L101" s="626"/>
      <c r="M101" s="624"/>
      <c r="N101" s="1054"/>
      <c r="O101" s="1326"/>
      <c r="P101" s="1189"/>
      <c r="Q101" s="1215">
        <v>108883.53</v>
      </c>
      <c r="R101" s="1336"/>
      <c r="S101" s="962">
        <f t="shared" si="21"/>
        <v>108883.53</v>
      </c>
      <c r="T101" s="963">
        <f t="shared" si="22"/>
        <v>63</v>
      </c>
    </row>
    <row r="102" spans="1:20" s="148" customFormat="1" ht="41.25" customHeight="1" x14ac:dyDescent="0.3">
      <c r="A102" s="1182">
        <v>64</v>
      </c>
      <c r="B102" s="1213" t="s">
        <v>339</v>
      </c>
      <c r="C102" s="1183" t="s">
        <v>340</v>
      </c>
      <c r="D102" s="1214" t="s">
        <v>341</v>
      </c>
      <c r="E102" s="1212">
        <v>45056</v>
      </c>
      <c r="F102" s="1187">
        <v>25221</v>
      </c>
      <c r="G102" s="628"/>
      <c r="H102" s="1036">
        <v>25221</v>
      </c>
      <c r="I102" s="799">
        <f t="shared" si="18"/>
        <v>0</v>
      </c>
      <c r="J102" s="813" t="s">
        <v>343</v>
      </c>
      <c r="K102" s="624"/>
      <c r="L102" s="626"/>
      <c r="M102" s="624"/>
      <c r="N102" s="1054"/>
      <c r="O102" s="1262" t="s">
        <v>342</v>
      </c>
      <c r="P102" s="1189"/>
      <c r="Q102" s="896">
        <v>25221</v>
      </c>
      <c r="R102" s="1217" t="s">
        <v>338</v>
      </c>
      <c r="S102" s="962">
        <f t="shared" ref="S102:S103" si="23">Q102+M102+K102</f>
        <v>25221</v>
      </c>
      <c r="T102" s="963">
        <f t="shared" si="22"/>
        <v>1</v>
      </c>
    </row>
    <row r="103" spans="1:20" s="148" customFormat="1" ht="31.5" customHeight="1" x14ac:dyDescent="0.3">
      <c r="A103" s="1182">
        <v>65</v>
      </c>
      <c r="B103" s="1184" t="s">
        <v>116</v>
      </c>
      <c r="C103" s="1051" t="s">
        <v>76</v>
      </c>
      <c r="D103" s="1037"/>
      <c r="E103" s="1053">
        <v>45057</v>
      </c>
      <c r="F103" s="919">
        <v>490.67</v>
      </c>
      <c r="G103" s="628">
        <v>28</v>
      </c>
      <c r="H103" s="1036">
        <v>490.67</v>
      </c>
      <c r="I103" s="799">
        <f t="shared" si="18"/>
        <v>0</v>
      </c>
      <c r="J103" s="813"/>
      <c r="K103" s="624"/>
      <c r="L103" s="626"/>
      <c r="M103" s="624"/>
      <c r="N103" s="1054"/>
      <c r="O103" s="1263" t="s">
        <v>319</v>
      </c>
      <c r="P103" s="1081"/>
      <c r="Q103" s="896">
        <v>16192.11</v>
      </c>
      <c r="R103" s="635" t="s">
        <v>338</v>
      </c>
      <c r="S103" s="962">
        <f t="shared" si="23"/>
        <v>16192.11</v>
      </c>
      <c r="T103" s="963">
        <f t="shared" si="22"/>
        <v>33</v>
      </c>
    </row>
    <row r="104" spans="1:20" s="148" customFormat="1" ht="44.25" customHeight="1" x14ac:dyDescent="0.3">
      <c r="A104" s="1182">
        <v>66</v>
      </c>
      <c r="B104" s="1066" t="s">
        <v>304</v>
      </c>
      <c r="C104" s="773" t="s">
        <v>111</v>
      </c>
      <c r="D104" s="1037"/>
      <c r="E104" s="894">
        <v>45057</v>
      </c>
      <c r="F104" s="925">
        <v>5250.71</v>
      </c>
      <c r="G104" s="895">
        <v>181</v>
      </c>
      <c r="H104" s="940">
        <v>5250.71</v>
      </c>
      <c r="I104" s="799">
        <f t="shared" ref="I104:I110" si="24">H104-F104</f>
        <v>0</v>
      </c>
      <c r="J104" s="724"/>
      <c r="K104" s="624"/>
      <c r="L104" s="626"/>
      <c r="M104" s="624"/>
      <c r="N104" s="1054"/>
      <c r="O104" s="1264">
        <v>20305</v>
      </c>
      <c r="P104" s="1205" t="s">
        <v>337</v>
      </c>
      <c r="Q104" s="896">
        <v>288789.05</v>
      </c>
      <c r="R104" s="635" t="s">
        <v>336</v>
      </c>
      <c r="S104" s="962">
        <f>Q104+M104+K104</f>
        <v>288789.05</v>
      </c>
      <c r="T104" s="963">
        <f t="shared" si="22"/>
        <v>55</v>
      </c>
    </row>
    <row r="105" spans="1:20" s="148" customFormat="1" ht="31.5" customHeight="1" x14ac:dyDescent="0.3">
      <c r="A105" s="1182">
        <v>67</v>
      </c>
      <c r="B105" s="1151" t="s">
        <v>324</v>
      </c>
      <c r="C105" s="1052" t="s">
        <v>325</v>
      </c>
      <c r="D105" s="1037"/>
      <c r="E105" s="1191">
        <v>45058</v>
      </c>
      <c r="F105" s="919">
        <v>1827.5</v>
      </c>
      <c r="G105" s="628">
        <v>2</v>
      </c>
      <c r="H105" s="1036">
        <v>1827.5</v>
      </c>
      <c r="I105" s="1055">
        <f t="shared" si="24"/>
        <v>0</v>
      </c>
      <c r="J105" s="724"/>
      <c r="K105" s="624"/>
      <c r="L105" s="626"/>
      <c r="M105" s="624"/>
      <c r="N105" s="1054"/>
      <c r="O105" s="1265" t="s">
        <v>326</v>
      </c>
      <c r="P105" s="896"/>
      <c r="Q105" s="896">
        <v>45322</v>
      </c>
      <c r="R105" s="635" t="s">
        <v>336</v>
      </c>
      <c r="S105" s="962">
        <f>Q105+M105+K105</f>
        <v>45322</v>
      </c>
      <c r="T105" s="963">
        <f t="shared" si="22"/>
        <v>24.8</v>
      </c>
    </row>
    <row r="106" spans="1:20" s="148" customFormat="1" ht="41.25" customHeight="1" thickBot="1" x14ac:dyDescent="0.35">
      <c r="A106" s="1182">
        <v>68</v>
      </c>
      <c r="B106" s="1229" t="s">
        <v>304</v>
      </c>
      <c r="C106" s="1230" t="s">
        <v>111</v>
      </c>
      <c r="D106" s="1190"/>
      <c r="E106" s="700">
        <v>45059</v>
      </c>
      <c r="F106" s="1187">
        <v>4473.67</v>
      </c>
      <c r="G106" s="628">
        <v>155</v>
      </c>
      <c r="H106" s="1036">
        <v>4473.67</v>
      </c>
      <c r="I106" s="1055">
        <f t="shared" si="24"/>
        <v>0</v>
      </c>
      <c r="J106" s="724"/>
      <c r="K106" s="624"/>
      <c r="L106" s="626"/>
      <c r="M106" s="624"/>
      <c r="N106" s="1054"/>
      <c r="O106" s="1266">
        <v>20312</v>
      </c>
      <c r="P106" s="1251"/>
      <c r="Q106" s="896">
        <v>246051.85</v>
      </c>
      <c r="R106" s="1235" t="s">
        <v>396</v>
      </c>
      <c r="S106" s="962">
        <f t="shared" ref="S106:S144" si="25">Q106+M106+K106</f>
        <v>246051.85</v>
      </c>
      <c r="T106" s="963">
        <f t="shared" ref="T106:T144" si="26">S106/H106</f>
        <v>55</v>
      </c>
    </row>
    <row r="107" spans="1:20" s="148" customFormat="1" ht="41.25" customHeight="1" x14ac:dyDescent="0.3">
      <c r="A107" s="1182">
        <v>69</v>
      </c>
      <c r="B107" s="1337" t="s">
        <v>304</v>
      </c>
      <c r="C107" s="1231" t="s">
        <v>354</v>
      </c>
      <c r="D107" s="1190"/>
      <c r="E107" s="1340">
        <v>45062</v>
      </c>
      <c r="F107" s="1187">
        <v>3036.37</v>
      </c>
      <c r="G107" s="628">
        <v>115</v>
      </c>
      <c r="H107" s="1036">
        <v>3036.37</v>
      </c>
      <c r="I107" s="1055">
        <f t="shared" si="24"/>
        <v>0</v>
      </c>
      <c r="J107" s="724"/>
      <c r="K107" s="624"/>
      <c r="L107" s="626"/>
      <c r="M107" s="624"/>
      <c r="N107" s="1054"/>
      <c r="O107" s="1324">
        <v>20328</v>
      </c>
      <c r="P107" s="1347" t="s">
        <v>337</v>
      </c>
      <c r="Q107" s="1250">
        <v>157891.24</v>
      </c>
      <c r="R107" s="1334" t="s">
        <v>395</v>
      </c>
      <c r="S107" s="962">
        <f t="shared" si="25"/>
        <v>157891.24</v>
      </c>
      <c r="T107" s="963">
        <f t="shared" si="26"/>
        <v>52</v>
      </c>
    </row>
    <row r="108" spans="1:20" s="148" customFormat="1" ht="41.25" customHeight="1" x14ac:dyDescent="0.3">
      <c r="A108" s="1182">
        <v>70</v>
      </c>
      <c r="B108" s="1338"/>
      <c r="C108" s="1231" t="s">
        <v>355</v>
      </c>
      <c r="D108" s="1190"/>
      <c r="E108" s="1341"/>
      <c r="F108" s="1187">
        <v>994.53</v>
      </c>
      <c r="G108" s="628">
        <v>43</v>
      </c>
      <c r="H108" s="1036">
        <v>994.53</v>
      </c>
      <c r="I108" s="1055">
        <f t="shared" si="24"/>
        <v>0</v>
      </c>
      <c r="J108" s="724"/>
      <c r="K108" s="624"/>
      <c r="L108" s="626"/>
      <c r="M108" s="624"/>
      <c r="N108" s="1054"/>
      <c r="O108" s="1325"/>
      <c r="P108" s="1348"/>
      <c r="Q108" s="1250">
        <v>54699.15</v>
      </c>
      <c r="R108" s="1335"/>
      <c r="S108" s="962">
        <f t="shared" si="25"/>
        <v>54699.15</v>
      </c>
      <c r="T108" s="963">
        <f t="shared" si="26"/>
        <v>55</v>
      </c>
    </row>
    <row r="109" spans="1:20" s="148" customFormat="1" ht="41.25" customHeight="1" x14ac:dyDescent="0.3">
      <c r="A109" s="1182">
        <v>71</v>
      </c>
      <c r="B109" s="1338"/>
      <c r="C109" s="1231" t="s">
        <v>356</v>
      </c>
      <c r="D109" s="1190"/>
      <c r="E109" s="1341"/>
      <c r="F109" s="1187">
        <v>1958.43</v>
      </c>
      <c r="G109" s="628">
        <v>85</v>
      </c>
      <c r="H109" s="1036">
        <v>1958.43</v>
      </c>
      <c r="I109" s="1055">
        <f t="shared" si="24"/>
        <v>0</v>
      </c>
      <c r="J109" s="724"/>
      <c r="K109" s="624"/>
      <c r="L109" s="626"/>
      <c r="M109" s="624"/>
      <c r="N109" s="1054"/>
      <c r="O109" s="1325"/>
      <c r="P109" s="1348"/>
      <c r="Q109" s="1250">
        <v>148840.68</v>
      </c>
      <c r="R109" s="1335"/>
      <c r="S109" s="962">
        <f t="shared" si="25"/>
        <v>148840.68</v>
      </c>
      <c r="T109" s="963">
        <f t="shared" si="26"/>
        <v>76</v>
      </c>
    </row>
    <row r="110" spans="1:20" s="148" customFormat="1" ht="41.25" customHeight="1" thickBot="1" x14ac:dyDescent="0.35">
      <c r="A110" s="1182">
        <v>72</v>
      </c>
      <c r="B110" s="1339"/>
      <c r="C110" s="1231" t="s">
        <v>80</v>
      </c>
      <c r="D110" s="1190"/>
      <c r="E110" s="1342"/>
      <c r="F110" s="1187">
        <v>3332.04</v>
      </c>
      <c r="G110" s="628">
        <v>125</v>
      </c>
      <c r="H110" s="1036">
        <v>3332.04</v>
      </c>
      <c r="I110" s="1055">
        <f t="shared" si="24"/>
        <v>0</v>
      </c>
      <c r="J110" s="724"/>
      <c r="K110" s="624"/>
      <c r="L110" s="626"/>
      <c r="M110" s="624"/>
      <c r="N110" s="1054"/>
      <c r="O110" s="1326"/>
      <c r="P110" s="1349"/>
      <c r="Q110" s="1250">
        <v>216582.6</v>
      </c>
      <c r="R110" s="1336"/>
      <c r="S110" s="962">
        <f t="shared" si="25"/>
        <v>216582.6</v>
      </c>
      <c r="T110" s="963">
        <f t="shared" si="26"/>
        <v>65</v>
      </c>
    </row>
    <row r="111" spans="1:20" s="148" customFormat="1" ht="48.75" thickBot="1" x14ac:dyDescent="0.35">
      <c r="A111" s="1182">
        <v>73</v>
      </c>
      <c r="B111" s="1232" t="s">
        <v>330</v>
      </c>
      <c r="C111" s="1194" t="s">
        <v>331</v>
      </c>
      <c r="D111" s="1193" t="s">
        <v>332</v>
      </c>
      <c r="E111" s="700">
        <v>45063</v>
      </c>
      <c r="F111" s="1187">
        <f>2083.334+1903.767</f>
        <v>3987.1009999999997</v>
      </c>
      <c r="G111" s="628">
        <v>10</v>
      </c>
      <c r="H111" s="1036">
        <v>3987.1010000000001</v>
      </c>
      <c r="I111" s="1055">
        <f t="shared" ref="I111:I112" si="27">H111-F111</f>
        <v>0</v>
      </c>
      <c r="J111" s="724"/>
      <c r="K111" s="624"/>
      <c r="L111" s="626"/>
      <c r="M111" s="624"/>
      <c r="N111" s="1054"/>
      <c r="O111" s="1267" t="s">
        <v>333</v>
      </c>
      <c r="P111" s="1252"/>
      <c r="Q111" s="896">
        <f>200000+182761.6</f>
        <v>382761.6</v>
      </c>
      <c r="R111" s="1249" t="s">
        <v>366</v>
      </c>
      <c r="S111" s="962">
        <f t="shared" si="25"/>
        <v>382761.6</v>
      </c>
      <c r="T111" s="963">
        <f t="shared" si="26"/>
        <v>95.999975922355603</v>
      </c>
    </row>
    <row r="112" spans="1:20" s="148" customFormat="1" ht="31.5" customHeight="1" x14ac:dyDescent="0.3">
      <c r="A112" s="1182">
        <v>74</v>
      </c>
      <c r="B112" s="1327" t="s">
        <v>98</v>
      </c>
      <c r="C112" s="1150" t="s">
        <v>327</v>
      </c>
      <c r="D112" s="1190"/>
      <c r="E112" s="1321">
        <v>45063</v>
      </c>
      <c r="F112" s="1187">
        <v>2006.68</v>
      </c>
      <c r="G112" s="628">
        <v>441</v>
      </c>
      <c r="H112" s="1036">
        <v>2006.68</v>
      </c>
      <c r="I112" s="1055">
        <f t="shared" si="27"/>
        <v>0</v>
      </c>
      <c r="J112" s="724"/>
      <c r="K112" s="624"/>
      <c r="L112" s="626"/>
      <c r="M112" s="624"/>
      <c r="N112" s="1054"/>
      <c r="O112" s="1324" t="s">
        <v>329</v>
      </c>
      <c r="P112" s="1188"/>
      <c r="Q112" s="1215">
        <v>86287.24</v>
      </c>
      <c r="R112" s="1334" t="s">
        <v>336</v>
      </c>
      <c r="S112" s="962">
        <f t="shared" si="25"/>
        <v>86287.24</v>
      </c>
      <c r="T112" s="963">
        <f t="shared" si="26"/>
        <v>43</v>
      </c>
    </row>
    <row r="113" spans="1:24" s="148" customFormat="1" ht="39" customHeight="1" thickBot="1" x14ac:dyDescent="0.3">
      <c r="A113" s="1182">
        <v>75</v>
      </c>
      <c r="B113" s="1327"/>
      <c r="C113" s="1150" t="s">
        <v>328</v>
      </c>
      <c r="D113" s="1190"/>
      <c r="E113" s="1323"/>
      <c r="F113" s="1187">
        <v>70</v>
      </c>
      <c r="G113" s="628">
        <v>7</v>
      </c>
      <c r="H113" s="1036">
        <v>70</v>
      </c>
      <c r="I113" s="433">
        <f t="shared" ref="I113:I115" si="28">H113-F113</f>
        <v>0</v>
      </c>
      <c r="J113" s="724"/>
      <c r="K113" s="624"/>
      <c r="L113" s="626"/>
      <c r="M113" s="624"/>
      <c r="N113" s="1054"/>
      <c r="O113" s="1326"/>
      <c r="P113" s="1192"/>
      <c r="Q113" s="904">
        <v>6860</v>
      </c>
      <c r="R113" s="1336"/>
      <c r="S113" s="962">
        <f t="shared" si="25"/>
        <v>6860</v>
      </c>
      <c r="T113" s="963">
        <f t="shared" si="26"/>
        <v>98</v>
      </c>
    </row>
    <row r="114" spans="1:24" s="148" customFormat="1" ht="45.75" customHeight="1" thickBot="1" x14ac:dyDescent="0.3">
      <c r="A114" s="1182">
        <v>76</v>
      </c>
      <c r="B114" s="1234" t="s">
        <v>84</v>
      </c>
      <c r="C114" s="1233" t="s">
        <v>357</v>
      </c>
      <c r="D114" s="1190"/>
      <c r="E114" s="1212">
        <v>45063</v>
      </c>
      <c r="F114" s="1187">
        <v>10002.23</v>
      </c>
      <c r="G114" s="628">
        <v>355</v>
      </c>
      <c r="H114" s="1036">
        <v>10002.23</v>
      </c>
      <c r="I114" s="433">
        <f t="shared" si="28"/>
        <v>0</v>
      </c>
      <c r="J114" s="724"/>
      <c r="K114" s="624"/>
      <c r="L114" s="626"/>
      <c r="M114" s="624"/>
      <c r="N114" s="1054"/>
      <c r="O114" s="1262" t="s">
        <v>414</v>
      </c>
      <c r="P114" s="1192"/>
      <c r="Q114" s="903">
        <v>1195266.49</v>
      </c>
      <c r="R114" s="1236" t="s">
        <v>415</v>
      </c>
      <c r="S114" s="962">
        <f t="shared" si="25"/>
        <v>1195266.49</v>
      </c>
      <c r="T114" s="963">
        <f t="shared" si="26"/>
        <v>119.50000049988853</v>
      </c>
    </row>
    <row r="115" spans="1:24" s="148" customFormat="1" ht="31.5" customHeight="1" x14ac:dyDescent="0.25">
      <c r="A115" s="1182">
        <v>77</v>
      </c>
      <c r="B115" s="1309" t="s">
        <v>105</v>
      </c>
      <c r="C115" s="1195" t="s">
        <v>106</v>
      </c>
      <c r="D115" s="1190"/>
      <c r="E115" s="1312">
        <v>45064</v>
      </c>
      <c r="F115" s="1199">
        <v>2367.36</v>
      </c>
      <c r="G115" s="726">
        <v>70</v>
      </c>
      <c r="H115" s="926">
        <v>2367.36</v>
      </c>
      <c r="I115" s="433">
        <f t="shared" si="28"/>
        <v>0</v>
      </c>
      <c r="J115" s="726"/>
      <c r="K115" s="624"/>
      <c r="L115" s="727"/>
      <c r="M115" s="624"/>
      <c r="N115" s="1054"/>
      <c r="O115" s="1315" t="s">
        <v>335</v>
      </c>
      <c r="P115" s="1204"/>
      <c r="Q115" s="903">
        <v>149143.67999999999</v>
      </c>
      <c r="R115" s="1354" t="s">
        <v>367</v>
      </c>
      <c r="S115" s="962">
        <f t="shared" si="25"/>
        <v>149143.67999999999</v>
      </c>
      <c r="T115" s="963">
        <f t="shared" si="26"/>
        <v>62.999999999999993</v>
      </c>
    </row>
    <row r="116" spans="1:24" s="148" customFormat="1" ht="31.5" customHeight="1" x14ac:dyDescent="0.25">
      <c r="A116" s="1182">
        <v>78</v>
      </c>
      <c r="B116" s="1310"/>
      <c r="C116" s="1196" t="s">
        <v>107</v>
      </c>
      <c r="D116" s="1190"/>
      <c r="E116" s="1313"/>
      <c r="F116" s="1200">
        <v>2051.04</v>
      </c>
      <c r="G116" s="895">
        <v>70</v>
      </c>
      <c r="H116" s="1202">
        <v>2051.04</v>
      </c>
      <c r="I116" s="433">
        <f t="shared" ref="I116:I179" si="29">H116-F116</f>
        <v>0</v>
      </c>
      <c r="J116" s="725"/>
      <c r="K116" s="728"/>
      <c r="L116" s="729"/>
      <c r="M116" s="624"/>
      <c r="N116" s="1054"/>
      <c r="O116" s="1316"/>
      <c r="P116" s="1204"/>
      <c r="Q116" s="903">
        <v>123062.39999999999</v>
      </c>
      <c r="R116" s="1355"/>
      <c r="S116" s="962">
        <f t="shared" si="25"/>
        <v>123062.39999999999</v>
      </c>
      <c r="T116" s="963">
        <f t="shared" si="26"/>
        <v>60</v>
      </c>
    </row>
    <row r="117" spans="1:24" s="148" customFormat="1" ht="31.5" customHeight="1" thickBot="1" x14ac:dyDescent="0.35">
      <c r="A117" s="1182">
        <v>79</v>
      </c>
      <c r="B117" s="1311"/>
      <c r="C117" s="1197" t="s">
        <v>334</v>
      </c>
      <c r="D117" s="1198"/>
      <c r="E117" s="1314"/>
      <c r="F117" s="1201">
        <v>355.43</v>
      </c>
      <c r="G117" s="958">
        <v>15</v>
      </c>
      <c r="H117" s="1203">
        <v>355.43</v>
      </c>
      <c r="I117" s="960">
        <f t="shared" si="29"/>
        <v>0</v>
      </c>
      <c r="J117" s="725"/>
      <c r="K117" s="728"/>
      <c r="L117" s="729"/>
      <c r="M117" s="624"/>
      <c r="N117" s="1054"/>
      <c r="O117" s="1317"/>
      <c r="P117" s="1188"/>
      <c r="Q117" s="896">
        <v>43717.89</v>
      </c>
      <c r="R117" s="1356"/>
      <c r="S117" s="962">
        <f t="shared" si="25"/>
        <v>43717.89</v>
      </c>
      <c r="T117" s="963">
        <f t="shared" si="26"/>
        <v>123</v>
      </c>
      <c r="X117" s="896">
        <v>68507.399999999994</v>
      </c>
    </row>
    <row r="118" spans="1:24" s="148" customFormat="1" ht="31.5" customHeight="1" thickBot="1" x14ac:dyDescent="0.35">
      <c r="A118" s="1182">
        <v>80</v>
      </c>
      <c r="B118" s="1291" t="s">
        <v>116</v>
      </c>
      <c r="C118" s="1197" t="s">
        <v>408</v>
      </c>
      <c r="D118" s="1198"/>
      <c r="E118" s="1212">
        <v>45068</v>
      </c>
      <c r="F118" s="1201">
        <v>496.38</v>
      </c>
      <c r="G118" s="1280">
        <v>40</v>
      </c>
      <c r="H118" s="1203">
        <v>496.38</v>
      </c>
      <c r="I118" s="960">
        <f t="shared" si="29"/>
        <v>0</v>
      </c>
      <c r="J118" s="725"/>
      <c r="K118" s="728"/>
      <c r="L118" s="729"/>
      <c r="M118" s="624"/>
      <c r="N118" s="1054"/>
      <c r="O118" s="1262" t="s">
        <v>409</v>
      </c>
      <c r="P118" s="1188"/>
      <c r="Q118" s="896">
        <v>43681.440000000002</v>
      </c>
      <c r="R118" s="1279" t="s">
        <v>416</v>
      </c>
      <c r="S118" s="962">
        <f t="shared" si="25"/>
        <v>43681.440000000002</v>
      </c>
      <c r="T118" s="963">
        <f t="shared" si="26"/>
        <v>88</v>
      </c>
      <c r="X118" s="896"/>
    </row>
    <row r="119" spans="1:24" s="148" customFormat="1" ht="38.25" customHeight="1" x14ac:dyDescent="0.3">
      <c r="A119" s="1182">
        <v>81</v>
      </c>
      <c r="B119" s="1296" t="s">
        <v>98</v>
      </c>
      <c r="C119" s="1197" t="s">
        <v>392</v>
      </c>
      <c r="D119" s="773"/>
      <c r="E119" s="1298">
        <v>45070</v>
      </c>
      <c r="F119" s="1152">
        <v>200</v>
      </c>
      <c r="G119" s="958">
        <v>20</v>
      </c>
      <c r="H119" s="959">
        <v>200</v>
      </c>
      <c r="I119" s="960">
        <f t="shared" si="29"/>
        <v>0</v>
      </c>
      <c r="J119" s="725"/>
      <c r="K119" s="728"/>
      <c r="L119" s="729"/>
      <c r="M119" s="624"/>
      <c r="N119" s="1054"/>
      <c r="O119" s="1300" t="s">
        <v>394</v>
      </c>
      <c r="P119" s="1188"/>
      <c r="Q119" s="896">
        <v>17000</v>
      </c>
      <c r="R119" s="1343" t="s">
        <v>401</v>
      </c>
      <c r="S119" s="962">
        <f t="shared" si="25"/>
        <v>17000</v>
      </c>
      <c r="T119" s="963">
        <f t="shared" si="26"/>
        <v>85</v>
      </c>
      <c r="X119" s="896"/>
    </row>
    <row r="120" spans="1:24" s="148" customFormat="1" ht="31.5" customHeight="1" thickBot="1" x14ac:dyDescent="0.35">
      <c r="A120" s="1182">
        <v>82</v>
      </c>
      <c r="B120" s="1297"/>
      <c r="C120" s="1245" t="s">
        <v>393</v>
      </c>
      <c r="D120" s="772"/>
      <c r="E120" s="1299"/>
      <c r="F120" s="961">
        <v>50</v>
      </c>
      <c r="G120" s="861">
        <v>5</v>
      </c>
      <c r="H120" s="961">
        <v>50</v>
      </c>
      <c r="I120" s="960">
        <f t="shared" si="29"/>
        <v>0</v>
      </c>
      <c r="J120" s="726"/>
      <c r="K120" s="624"/>
      <c r="L120" s="727"/>
      <c r="M120" s="624"/>
      <c r="N120" s="1054"/>
      <c r="O120" s="1301"/>
      <c r="P120" s="1188"/>
      <c r="Q120" s="896">
        <v>4600</v>
      </c>
      <c r="R120" s="1344"/>
      <c r="S120" s="962">
        <f t="shared" si="25"/>
        <v>4600</v>
      </c>
      <c r="T120" s="963">
        <f t="shared" si="26"/>
        <v>92</v>
      </c>
      <c r="X120" s="896">
        <v>2299.8000000000002</v>
      </c>
    </row>
    <row r="121" spans="1:24" s="148" customFormat="1" ht="40.5" customHeight="1" thickTop="1" x14ac:dyDescent="0.3">
      <c r="A121" s="1182">
        <v>83</v>
      </c>
      <c r="B121" s="1302" t="s">
        <v>330</v>
      </c>
      <c r="C121" s="1245" t="s">
        <v>331</v>
      </c>
      <c r="D121" s="1307" t="s">
        <v>403</v>
      </c>
      <c r="E121" s="1304">
        <v>45071</v>
      </c>
      <c r="F121" s="961">
        <v>2855.8</v>
      </c>
      <c r="G121" s="861">
        <v>7</v>
      </c>
      <c r="H121" s="961">
        <v>2880.5</v>
      </c>
      <c r="I121" s="960">
        <f t="shared" si="29"/>
        <v>24.699999999999818</v>
      </c>
      <c r="J121" s="726"/>
      <c r="K121" s="624"/>
      <c r="L121" s="727"/>
      <c r="M121" s="624"/>
      <c r="N121" s="1054"/>
      <c r="O121" s="1305" t="s">
        <v>402</v>
      </c>
      <c r="P121" s="1247">
        <v>4176</v>
      </c>
      <c r="Q121" s="1247">
        <f>200000+76528.03</f>
        <v>276528.03000000003</v>
      </c>
      <c r="R121" s="1345" t="s">
        <v>396</v>
      </c>
      <c r="S121" s="962">
        <f t="shared" si="25"/>
        <v>276528.03000000003</v>
      </c>
      <c r="T121" s="963">
        <f t="shared" si="26"/>
        <v>96.000010414858536</v>
      </c>
      <c r="X121" s="896">
        <v>3611.88</v>
      </c>
    </row>
    <row r="122" spans="1:24" s="148" customFormat="1" ht="31.5" customHeight="1" thickBot="1" x14ac:dyDescent="0.35">
      <c r="A122" s="1182">
        <v>84</v>
      </c>
      <c r="B122" s="1303"/>
      <c r="C122" s="1248" t="s">
        <v>75</v>
      </c>
      <c r="D122" s="1308"/>
      <c r="E122" s="1299"/>
      <c r="F122" s="961">
        <v>517</v>
      </c>
      <c r="G122" s="861"/>
      <c r="H122" s="961">
        <v>517</v>
      </c>
      <c r="I122" s="960">
        <f t="shared" si="29"/>
        <v>0</v>
      </c>
      <c r="J122" s="726"/>
      <c r="K122" s="624"/>
      <c r="L122" s="727"/>
      <c r="M122" s="624"/>
      <c r="O122" s="1306"/>
      <c r="P122" s="1278"/>
      <c r="Q122" s="1247">
        <v>67210</v>
      </c>
      <c r="R122" s="1346"/>
      <c r="S122" s="962">
        <f t="shared" si="25"/>
        <v>67210</v>
      </c>
      <c r="T122" s="963">
        <f t="shared" si="26"/>
        <v>130</v>
      </c>
      <c r="X122" s="896">
        <v>79503.45</v>
      </c>
    </row>
    <row r="123" spans="1:24" s="148" customFormat="1" ht="31.5" customHeight="1" x14ac:dyDescent="0.3">
      <c r="A123" s="1182">
        <v>85</v>
      </c>
      <c r="B123" s="1246" t="s">
        <v>116</v>
      </c>
      <c r="C123" s="861" t="s">
        <v>410</v>
      </c>
      <c r="D123" s="611"/>
      <c r="E123" s="894">
        <v>45071</v>
      </c>
      <c r="F123" s="961">
        <v>1006.56</v>
      </c>
      <c r="G123" s="861">
        <v>84</v>
      </c>
      <c r="H123" s="961">
        <v>1006.56</v>
      </c>
      <c r="I123" s="960">
        <f t="shared" si="29"/>
        <v>0</v>
      </c>
      <c r="J123" s="726"/>
      <c r="K123" s="624"/>
      <c r="L123" s="1084"/>
      <c r="M123" s="624"/>
      <c r="N123" s="1149"/>
      <c r="O123" s="1268" t="s">
        <v>417</v>
      </c>
      <c r="P123" s="635"/>
      <c r="Q123" s="896">
        <f>94153.84-5576.56</f>
        <v>88577.279999999999</v>
      </c>
      <c r="R123" s="635" t="s">
        <v>418</v>
      </c>
      <c r="S123" s="962">
        <f t="shared" si="25"/>
        <v>88577.279999999999</v>
      </c>
      <c r="T123" s="963">
        <f t="shared" si="26"/>
        <v>88</v>
      </c>
      <c r="X123" s="896">
        <v>51480</v>
      </c>
    </row>
    <row r="124" spans="1:24" s="148" customFormat="1" ht="42.75" customHeight="1" x14ac:dyDescent="0.3">
      <c r="A124" s="1182">
        <v>86</v>
      </c>
      <c r="B124" s="1292" t="s">
        <v>98</v>
      </c>
      <c r="C124" s="1079" t="s">
        <v>327</v>
      </c>
      <c r="D124" s="1082"/>
      <c r="E124" s="894">
        <v>45075</v>
      </c>
      <c r="F124" s="961">
        <v>1566.3</v>
      </c>
      <c r="G124" s="861">
        <v>345</v>
      </c>
      <c r="H124" s="961">
        <v>1566.3</v>
      </c>
      <c r="I124" s="960">
        <f t="shared" ref="I124:I125" si="30">H124-F124</f>
        <v>0</v>
      </c>
      <c r="J124" s="726"/>
      <c r="K124" s="624"/>
      <c r="L124" s="1084"/>
      <c r="M124" s="624"/>
      <c r="O124" s="1269" t="s">
        <v>411</v>
      </c>
      <c r="P124" s="635"/>
      <c r="Q124" s="896">
        <v>67350.899999999994</v>
      </c>
      <c r="R124" s="635" t="s">
        <v>413</v>
      </c>
      <c r="S124" s="962">
        <f t="shared" si="25"/>
        <v>67350.899999999994</v>
      </c>
      <c r="T124" s="963">
        <f t="shared" si="26"/>
        <v>43</v>
      </c>
      <c r="X124" s="896">
        <v>3952.64</v>
      </c>
    </row>
    <row r="125" spans="1:24" s="148" customFormat="1" ht="36.75" customHeight="1" x14ac:dyDescent="0.3">
      <c r="A125" s="1182">
        <v>87</v>
      </c>
      <c r="B125" s="1294" t="s">
        <v>304</v>
      </c>
      <c r="C125" s="611" t="s">
        <v>95</v>
      </c>
      <c r="D125" s="1082"/>
      <c r="E125" s="1042">
        <v>45076</v>
      </c>
      <c r="F125" s="926">
        <v>3998.75</v>
      </c>
      <c r="G125" s="726">
        <v>149</v>
      </c>
      <c r="H125" s="926">
        <v>3998.75</v>
      </c>
      <c r="I125" s="703">
        <f t="shared" si="30"/>
        <v>0</v>
      </c>
      <c r="J125" s="726"/>
      <c r="K125" s="624"/>
      <c r="L125" s="1084"/>
      <c r="M125" s="624"/>
      <c r="O125" s="1269"/>
      <c r="P125" s="635"/>
      <c r="Q125" s="896"/>
      <c r="R125" s="635"/>
      <c r="S125" s="962">
        <f t="shared" si="25"/>
        <v>0</v>
      </c>
      <c r="T125" s="963">
        <f t="shared" si="26"/>
        <v>0</v>
      </c>
      <c r="X125" s="965">
        <f>SUM(X92:X124)</f>
        <v>209355.17</v>
      </c>
    </row>
    <row r="126" spans="1:24" s="148" customFormat="1" ht="31.5" customHeight="1" x14ac:dyDescent="0.3">
      <c r="A126" s="1182">
        <v>88</v>
      </c>
      <c r="B126" s="1065"/>
      <c r="C126" s="861"/>
      <c r="D126" s="611"/>
      <c r="E126" s="894"/>
      <c r="F126" s="961"/>
      <c r="G126" s="861"/>
      <c r="H126" s="961"/>
      <c r="I126" s="960">
        <f t="shared" si="29"/>
        <v>0</v>
      </c>
      <c r="J126" s="726"/>
      <c r="K126" s="624"/>
      <c r="L126" s="1084"/>
      <c r="M126" s="624"/>
      <c r="N126" s="1054"/>
      <c r="O126" s="1256"/>
      <c r="P126" s="1083"/>
      <c r="Q126" s="896"/>
      <c r="R126" s="635"/>
      <c r="S126" s="962">
        <f t="shared" si="25"/>
        <v>0</v>
      </c>
      <c r="T126" s="963" t="e">
        <f t="shared" si="26"/>
        <v>#DIV/0!</v>
      </c>
      <c r="X126" s="896">
        <v>3222.35</v>
      </c>
    </row>
    <row r="127" spans="1:24" s="148" customFormat="1" ht="31.5" customHeight="1" x14ac:dyDescent="0.3">
      <c r="A127" s="1182">
        <v>89</v>
      </c>
      <c r="B127" s="1056"/>
      <c r="C127" s="780"/>
      <c r="D127" s="611"/>
      <c r="E127" s="894"/>
      <c r="F127" s="961"/>
      <c r="G127" s="861"/>
      <c r="H127" s="961"/>
      <c r="I127" s="960">
        <f t="shared" si="29"/>
        <v>0</v>
      </c>
      <c r="J127" s="726"/>
      <c r="K127" s="624"/>
      <c r="L127" s="1084"/>
      <c r="M127" s="624"/>
      <c r="O127" s="1269"/>
      <c r="P127" s="635"/>
      <c r="Q127" s="896"/>
      <c r="R127" s="635"/>
      <c r="S127" s="962">
        <f t="shared" si="25"/>
        <v>0</v>
      </c>
      <c r="T127" s="963" t="e">
        <f t="shared" si="26"/>
        <v>#DIV/0!</v>
      </c>
      <c r="X127" s="896">
        <v>3250.8</v>
      </c>
    </row>
    <row r="128" spans="1:24" s="148" customFormat="1" ht="31.5" customHeight="1" x14ac:dyDescent="0.3">
      <c r="A128" s="1182">
        <v>90</v>
      </c>
      <c r="B128" s="1065"/>
      <c r="C128" s="861"/>
      <c r="D128" s="611"/>
      <c r="E128" s="894"/>
      <c r="F128" s="961"/>
      <c r="G128" s="861"/>
      <c r="H128" s="961"/>
      <c r="I128" s="960">
        <f t="shared" si="29"/>
        <v>0</v>
      </c>
      <c r="J128" s="726"/>
      <c r="K128" s="624"/>
      <c r="L128" s="1084"/>
      <c r="M128" s="624"/>
      <c r="N128" s="1054"/>
      <c r="O128" s="1270"/>
      <c r="P128" s="1048"/>
      <c r="Q128" s="896"/>
      <c r="R128" s="1050"/>
      <c r="S128" s="962">
        <f t="shared" si="25"/>
        <v>0</v>
      </c>
      <c r="T128" s="963" t="e">
        <f t="shared" si="26"/>
        <v>#DIV/0!</v>
      </c>
      <c r="X128" s="896">
        <v>4054.26</v>
      </c>
    </row>
    <row r="129" spans="1:24" s="148" customFormat="1" ht="31.5" customHeight="1" x14ac:dyDescent="0.3">
      <c r="A129" s="1182">
        <v>91</v>
      </c>
      <c r="B129" s="1065"/>
      <c r="C129" s="861"/>
      <c r="D129" s="611"/>
      <c r="E129" s="894"/>
      <c r="F129" s="961"/>
      <c r="G129" s="861"/>
      <c r="H129" s="961"/>
      <c r="I129" s="960">
        <f t="shared" si="29"/>
        <v>0</v>
      </c>
      <c r="J129" s="726"/>
      <c r="K129" s="624"/>
      <c r="L129" s="1084"/>
      <c r="M129" s="624"/>
      <c r="N129" s="1054"/>
      <c r="O129" s="1270"/>
      <c r="P129" s="1048"/>
      <c r="Q129" s="896"/>
      <c r="R129" s="1050"/>
      <c r="S129" s="962">
        <f t="shared" si="25"/>
        <v>0</v>
      </c>
      <c r="T129" s="963" t="e">
        <f t="shared" si="26"/>
        <v>#DIV/0!</v>
      </c>
      <c r="X129" s="896">
        <v>3632.62</v>
      </c>
    </row>
    <row r="130" spans="1:24" s="148" customFormat="1" ht="31.5" customHeight="1" x14ac:dyDescent="0.3">
      <c r="A130" s="1182">
        <v>92</v>
      </c>
      <c r="B130" s="1065"/>
      <c r="C130" s="1079"/>
      <c r="D130" s="611"/>
      <c r="E130" s="894"/>
      <c r="F130" s="961"/>
      <c r="G130" s="861"/>
      <c r="H130" s="961"/>
      <c r="I130" s="960">
        <f t="shared" si="29"/>
        <v>0</v>
      </c>
      <c r="J130" s="726"/>
      <c r="K130" s="624"/>
      <c r="L130" s="1084"/>
      <c r="M130" s="624"/>
      <c r="N130" s="1054"/>
      <c r="O130" s="1257"/>
      <c r="P130" s="635"/>
      <c r="Q130" s="1147"/>
      <c r="R130" s="1148"/>
      <c r="S130" s="962">
        <f t="shared" si="25"/>
        <v>0</v>
      </c>
      <c r="T130" s="963" t="e">
        <f t="shared" si="26"/>
        <v>#DIV/0!</v>
      </c>
      <c r="X130" s="896">
        <v>5994.6</v>
      </c>
    </row>
    <row r="131" spans="1:24" s="148" customFormat="1" ht="31.5" customHeight="1" x14ac:dyDescent="0.3">
      <c r="A131" s="1182">
        <v>93</v>
      </c>
      <c r="B131" s="1056"/>
      <c r="C131" s="1080"/>
      <c r="D131" s="611"/>
      <c r="E131" s="894"/>
      <c r="F131" s="961"/>
      <c r="G131" s="861"/>
      <c r="H131" s="961"/>
      <c r="I131" s="960">
        <f t="shared" si="29"/>
        <v>0</v>
      </c>
      <c r="J131" s="726"/>
      <c r="K131" s="624"/>
      <c r="L131" s="1084"/>
      <c r="M131" s="624"/>
      <c r="O131" s="1271"/>
      <c r="P131" s="635"/>
      <c r="Q131" s="1147"/>
      <c r="R131" s="1148"/>
      <c r="S131" s="962">
        <f t="shared" si="25"/>
        <v>0</v>
      </c>
      <c r="T131" s="963" t="e">
        <f t="shared" si="26"/>
        <v>#DIV/0!</v>
      </c>
      <c r="X131" s="896">
        <v>4834.3</v>
      </c>
    </row>
    <row r="132" spans="1:24" s="148" customFormat="1" ht="31.5" customHeight="1" x14ac:dyDescent="0.3">
      <c r="A132" s="1182">
        <v>94</v>
      </c>
      <c r="B132" s="1056"/>
      <c r="C132" s="861"/>
      <c r="D132" s="611"/>
      <c r="E132" s="894"/>
      <c r="F132" s="961"/>
      <c r="G132" s="861"/>
      <c r="H132" s="961"/>
      <c r="I132" s="960">
        <f t="shared" si="29"/>
        <v>0</v>
      </c>
      <c r="J132" s="726"/>
      <c r="K132" s="624"/>
      <c r="L132" s="1084"/>
      <c r="M132" s="624"/>
      <c r="O132" s="1268"/>
      <c r="P132" s="635"/>
      <c r="Q132" s="896"/>
      <c r="R132" s="635"/>
      <c r="S132" s="962">
        <f t="shared" si="25"/>
        <v>0</v>
      </c>
      <c r="T132" s="963" t="e">
        <f t="shared" si="26"/>
        <v>#DIV/0!</v>
      </c>
      <c r="X132" s="896">
        <v>4657.6000000000004</v>
      </c>
    </row>
    <row r="133" spans="1:24" s="148" customFormat="1" ht="31.5" customHeight="1" x14ac:dyDescent="0.3">
      <c r="A133" s="1182">
        <v>95</v>
      </c>
      <c r="B133" s="1056"/>
      <c r="C133" s="861"/>
      <c r="D133" s="611"/>
      <c r="E133" s="894"/>
      <c r="F133" s="961"/>
      <c r="G133" s="861"/>
      <c r="H133" s="961"/>
      <c r="I133" s="960">
        <f t="shared" si="29"/>
        <v>0</v>
      </c>
      <c r="J133" s="1040"/>
      <c r="K133" s="1040"/>
      <c r="L133" s="1084"/>
      <c r="M133" s="624"/>
      <c r="O133" s="1272"/>
      <c r="P133" s="635"/>
      <c r="Q133" s="896"/>
      <c r="R133" s="635"/>
      <c r="S133" s="962">
        <f t="shared" si="25"/>
        <v>0</v>
      </c>
      <c r="T133" s="963" t="e">
        <f t="shared" si="26"/>
        <v>#DIV/0!</v>
      </c>
      <c r="X133" s="896">
        <v>2942.5</v>
      </c>
    </row>
    <row r="134" spans="1:24" s="148" customFormat="1" ht="31.5" customHeight="1" x14ac:dyDescent="0.3">
      <c r="A134" s="1182">
        <v>96</v>
      </c>
      <c r="B134" s="1065"/>
      <c r="C134" s="861"/>
      <c r="D134" s="611"/>
      <c r="E134" s="894"/>
      <c r="F134" s="961"/>
      <c r="G134" s="861"/>
      <c r="H134" s="961"/>
      <c r="I134" s="960">
        <f t="shared" si="29"/>
        <v>0</v>
      </c>
      <c r="J134" s="726"/>
      <c r="K134" s="624"/>
      <c r="L134" s="1084"/>
      <c r="M134" s="624"/>
      <c r="N134" s="1054"/>
      <c r="O134" s="1270"/>
      <c r="P134" s="635"/>
      <c r="Q134" s="896"/>
      <c r="R134" s="1050"/>
      <c r="S134" s="962">
        <f t="shared" si="25"/>
        <v>0</v>
      </c>
      <c r="T134" s="963" t="e">
        <f t="shared" si="26"/>
        <v>#DIV/0!</v>
      </c>
      <c r="X134" s="896">
        <v>3619.54</v>
      </c>
    </row>
    <row r="135" spans="1:24" s="148" customFormat="1" ht="31.5" customHeight="1" x14ac:dyDescent="0.3">
      <c r="A135" s="1182">
        <v>97</v>
      </c>
      <c r="B135" s="1065"/>
      <c r="C135" s="1080"/>
      <c r="D135" s="611"/>
      <c r="E135" s="894"/>
      <c r="F135" s="961"/>
      <c r="G135" s="861"/>
      <c r="H135" s="961"/>
      <c r="I135" s="960">
        <f t="shared" si="29"/>
        <v>0</v>
      </c>
      <c r="J135" s="726"/>
      <c r="K135" s="624"/>
      <c r="L135" s="1084"/>
      <c r="M135" s="624"/>
      <c r="N135" s="1054"/>
      <c r="O135" s="1270"/>
      <c r="P135" s="635"/>
      <c r="Q135" s="896"/>
      <c r="R135" s="1050"/>
      <c r="S135" s="962">
        <f t="shared" si="25"/>
        <v>0</v>
      </c>
      <c r="T135" s="963" t="e">
        <f t="shared" si="26"/>
        <v>#DIV/0!</v>
      </c>
      <c r="X135" s="896">
        <v>3090.78</v>
      </c>
    </row>
    <row r="136" spans="1:24" s="148" customFormat="1" ht="31.5" customHeight="1" x14ac:dyDescent="0.3">
      <c r="A136" s="1182">
        <v>98</v>
      </c>
      <c r="B136" s="1065"/>
      <c r="C136" s="861"/>
      <c r="D136" s="611"/>
      <c r="E136" s="894"/>
      <c r="F136" s="961"/>
      <c r="G136" s="861"/>
      <c r="H136" s="961"/>
      <c r="I136" s="960">
        <f t="shared" si="29"/>
        <v>0</v>
      </c>
      <c r="J136" s="726"/>
      <c r="K136" s="624"/>
      <c r="L136" s="727"/>
      <c r="M136" s="624"/>
      <c r="N136" s="1054"/>
      <c r="O136" s="1270"/>
      <c r="P136" s="635"/>
      <c r="Q136" s="896"/>
      <c r="R136" s="1050"/>
      <c r="S136" s="962">
        <f t="shared" si="25"/>
        <v>0</v>
      </c>
      <c r="T136" s="963" t="e">
        <f t="shared" si="26"/>
        <v>#DIV/0!</v>
      </c>
      <c r="X136" s="896">
        <v>4342</v>
      </c>
    </row>
    <row r="137" spans="1:24" s="148" customFormat="1" ht="31.5" customHeight="1" x14ac:dyDescent="0.3">
      <c r="A137" s="1182">
        <v>99</v>
      </c>
      <c r="B137" s="1153"/>
      <c r="C137" s="861"/>
      <c r="D137" s="1154"/>
      <c r="E137" s="1155"/>
      <c r="F137" s="961"/>
      <c r="G137" s="861"/>
      <c r="H137" s="961"/>
      <c r="I137" s="960">
        <f t="shared" si="29"/>
        <v>0</v>
      </c>
      <c r="J137" s="726"/>
      <c r="K137" s="624"/>
      <c r="M137" s="624"/>
      <c r="O137" s="1269"/>
      <c r="P137" s="1047"/>
      <c r="Q137" s="896"/>
      <c r="R137" s="1118"/>
      <c r="S137" s="962">
        <f t="shared" si="25"/>
        <v>0</v>
      </c>
      <c r="T137" s="963" t="e">
        <f t="shared" si="26"/>
        <v>#DIV/0!</v>
      </c>
      <c r="X137" s="896"/>
    </row>
    <row r="138" spans="1:24" s="148" customFormat="1" ht="31.5" customHeight="1" x14ac:dyDescent="0.3">
      <c r="A138" s="1182">
        <v>100</v>
      </c>
      <c r="B138" s="1056"/>
      <c r="C138" s="1080"/>
      <c r="D138" s="611"/>
      <c r="E138" s="894"/>
      <c r="F138" s="961"/>
      <c r="G138" s="861"/>
      <c r="H138" s="961"/>
      <c r="I138" s="960">
        <f t="shared" si="29"/>
        <v>0</v>
      </c>
      <c r="J138" s="726"/>
      <c r="K138" s="624"/>
      <c r="L138" s="727"/>
      <c r="M138" s="624"/>
      <c r="O138" s="1264"/>
      <c r="P138" s="635"/>
      <c r="Q138" s="896"/>
      <c r="R138" s="1050"/>
      <c r="S138" s="962">
        <f t="shared" si="25"/>
        <v>0</v>
      </c>
      <c r="T138" s="963" t="e">
        <f t="shared" si="26"/>
        <v>#DIV/0!</v>
      </c>
      <c r="X138" s="896">
        <v>3296.23</v>
      </c>
    </row>
    <row r="139" spans="1:24" s="148" customFormat="1" ht="31.5" customHeight="1" x14ac:dyDescent="0.3">
      <c r="A139" s="1182"/>
      <c r="B139" s="1056"/>
      <c r="C139" s="861"/>
      <c r="D139" s="611"/>
      <c r="E139" s="894"/>
      <c r="F139" s="961"/>
      <c r="G139" s="861"/>
      <c r="H139" s="961"/>
      <c r="I139" s="960">
        <f t="shared" si="29"/>
        <v>0</v>
      </c>
      <c r="J139" s="726"/>
      <c r="K139" s="624"/>
      <c r="L139" s="727"/>
      <c r="M139" s="624"/>
      <c r="N139" s="74"/>
      <c r="O139" s="1264"/>
      <c r="P139" s="635"/>
      <c r="Q139" s="896"/>
      <c r="R139" s="1050"/>
      <c r="S139" s="962">
        <f t="shared" si="25"/>
        <v>0</v>
      </c>
      <c r="T139" s="963" t="e">
        <f t="shared" si="26"/>
        <v>#DIV/0!</v>
      </c>
      <c r="X139" s="896">
        <v>4750.2</v>
      </c>
    </row>
    <row r="140" spans="1:24" s="148" customFormat="1" ht="31.5" customHeight="1" x14ac:dyDescent="0.3">
      <c r="A140" s="1182"/>
      <c r="B140" s="1056"/>
      <c r="C140" s="861"/>
      <c r="D140" s="611"/>
      <c r="E140" s="894"/>
      <c r="F140" s="961"/>
      <c r="G140" s="861"/>
      <c r="H140" s="961"/>
      <c r="I140" s="960">
        <f t="shared" si="29"/>
        <v>0</v>
      </c>
      <c r="J140" s="726"/>
      <c r="K140" s="624"/>
      <c r="L140" s="727"/>
      <c r="M140" s="624"/>
      <c r="O140" s="1264"/>
      <c r="P140" s="635"/>
      <c r="Q140" s="896"/>
      <c r="R140" s="1050"/>
      <c r="S140" s="962">
        <f t="shared" si="25"/>
        <v>0</v>
      </c>
      <c r="T140" s="963" t="e">
        <f t="shared" si="26"/>
        <v>#DIV/0!</v>
      </c>
      <c r="X140" s="896">
        <v>1460.8</v>
      </c>
    </row>
    <row r="141" spans="1:24" s="148" customFormat="1" ht="18.75" x14ac:dyDescent="0.3">
      <c r="A141" s="97"/>
      <c r="B141" s="1056"/>
      <c r="C141" s="772"/>
      <c r="D141" s="611"/>
      <c r="E141" s="894"/>
      <c r="F141" s="926"/>
      <c r="G141" s="726"/>
      <c r="H141" s="926"/>
      <c r="I141" s="1145">
        <f t="shared" si="29"/>
        <v>0</v>
      </c>
      <c r="J141" s="724"/>
      <c r="K141" s="624"/>
      <c r="L141" s="727"/>
      <c r="M141" s="624"/>
      <c r="N141" s="1054"/>
      <c r="O141" s="1273"/>
      <c r="P141" s="635"/>
      <c r="Q141" s="896"/>
      <c r="R141" s="635"/>
      <c r="S141" s="962">
        <f t="shared" si="25"/>
        <v>0</v>
      </c>
      <c r="T141" s="963" t="e">
        <f t="shared" si="26"/>
        <v>#DIV/0!</v>
      </c>
    </row>
    <row r="142" spans="1:24" s="148" customFormat="1" ht="28.5" customHeight="1" x14ac:dyDescent="0.3">
      <c r="A142" s="97"/>
      <c r="B142" s="1056"/>
      <c r="C142" s="772"/>
      <c r="D142" s="611"/>
      <c r="E142" s="894"/>
      <c r="F142" s="926"/>
      <c r="G142" s="726"/>
      <c r="H142" s="926"/>
      <c r="I142" s="1146">
        <f t="shared" si="29"/>
        <v>0</v>
      </c>
      <c r="J142" s="724"/>
      <c r="K142" s="624"/>
      <c r="L142" s="727"/>
      <c r="M142" s="624"/>
      <c r="N142" s="635"/>
      <c r="O142" s="1274"/>
      <c r="P142" s="635"/>
      <c r="Q142" s="896"/>
      <c r="R142" s="635"/>
      <c r="S142" s="962">
        <f t="shared" si="25"/>
        <v>0</v>
      </c>
      <c r="T142" s="963" t="e">
        <f t="shared" si="26"/>
        <v>#DIV/0!</v>
      </c>
    </row>
    <row r="143" spans="1:24" s="148" customFormat="1" ht="34.5" customHeight="1" x14ac:dyDescent="0.25">
      <c r="A143" s="97"/>
      <c r="B143" s="1043"/>
      <c r="C143" s="772"/>
      <c r="D143" s="772"/>
      <c r="E143" s="894"/>
      <c r="F143" s="926"/>
      <c r="G143" s="726"/>
      <c r="H143" s="926"/>
      <c r="I143" s="1146">
        <f t="shared" si="29"/>
        <v>0</v>
      </c>
      <c r="J143" s="724"/>
      <c r="K143" s="624"/>
      <c r="L143" s="727"/>
      <c r="M143" s="624"/>
      <c r="N143" s="635"/>
      <c r="O143" s="1275"/>
      <c r="P143" s="635"/>
      <c r="Q143" s="903"/>
      <c r="R143" s="1049"/>
      <c r="S143" s="962">
        <f t="shared" si="25"/>
        <v>0</v>
      </c>
      <c r="T143" s="963" t="e">
        <f t="shared" si="26"/>
        <v>#DIV/0!</v>
      </c>
      <c r="X143" s="904">
        <v>132350.39999999999</v>
      </c>
    </row>
    <row r="144" spans="1:24" s="148" customFormat="1" ht="34.5" customHeight="1" x14ac:dyDescent="0.25">
      <c r="A144" s="97"/>
      <c r="B144" s="1043"/>
      <c r="C144" s="777"/>
      <c r="D144" s="773"/>
      <c r="E144" s="894"/>
      <c r="F144" s="925"/>
      <c r="G144" s="895"/>
      <c r="H144" s="940"/>
      <c r="I144" s="1146">
        <f t="shared" ref="I144:I145" si="31">H144-F144</f>
        <v>0</v>
      </c>
      <c r="J144" s="724"/>
      <c r="K144" s="624"/>
      <c r="L144" s="727"/>
      <c r="M144" s="624"/>
      <c r="N144" s="635"/>
      <c r="O144" s="1275"/>
      <c r="P144" s="635"/>
      <c r="Q144" s="903"/>
      <c r="R144" s="1049"/>
      <c r="S144" s="962">
        <f t="shared" si="25"/>
        <v>0</v>
      </c>
      <c r="T144" s="963" t="e">
        <f t="shared" si="26"/>
        <v>#DIV/0!</v>
      </c>
      <c r="X144" s="904">
        <v>160930.98000000001</v>
      </c>
    </row>
    <row r="145" spans="1:24" s="752" customFormat="1" ht="34.5" customHeight="1" x14ac:dyDescent="0.25">
      <c r="A145" s="97"/>
      <c r="B145" s="1043"/>
      <c r="C145" s="777"/>
      <c r="D145" s="773"/>
      <c r="E145" s="894"/>
      <c r="F145" s="925"/>
      <c r="G145" s="895"/>
      <c r="H145" s="940"/>
      <c r="I145" s="433">
        <f t="shared" si="31"/>
        <v>0</v>
      </c>
      <c r="J145" s="724"/>
      <c r="K145" s="624"/>
      <c r="L145" s="727"/>
      <c r="M145" s="624"/>
      <c r="N145" s="635"/>
      <c r="O145" s="1275"/>
      <c r="P145" s="635"/>
      <c r="Q145" s="903"/>
      <c r="R145" s="1049"/>
      <c r="S145" s="962">
        <f t="shared" ref="S145" si="32">Q145+M145+K145</f>
        <v>0</v>
      </c>
      <c r="T145" s="963" t="e">
        <f t="shared" ref="T145" si="33">S145/H145</f>
        <v>#DIV/0!</v>
      </c>
      <c r="X145" s="904">
        <v>127729.94</v>
      </c>
    </row>
    <row r="146" spans="1:24" s="148" customFormat="1" ht="34.5" customHeight="1" x14ac:dyDescent="0.3">
      <c r="A146" s="97"/>
      <c r="B146" s="1043"/>
      <c r="C146" s="1044"/>
      <c r="D146" s="772"/>
      <c r="E146" s="894"/>
      <c r="F146" s="961"/>
      <c r="G146" s="861"/>
      <c r="H146" s="961"/>
      <c r="I146" s="433">
        <f t="shared" si="29"/>
        <v>0</v>
      </c>
      <c r="J146" s="724"/>
      <c r="K146" s="624"/>
      <c r="L146" s="727"/>
      <c r="M146" s="624"/>
      <c r="N146" s="635"/>
      <c r="O146" s="1275"/>
      <c r="P146" s="635"/>
      <c r="Q146" s="903"/>
      <c r="R146" s="1049"/>
      <c r="S146" s="962">
        <f t="shared" ref="S146" si="34">Q146+M146+K146</f>
        <v>0</v>
      </c>
      <c r="T146" s="963" t="e">
        <f t="shared" ref="T146" si="35">S146/H146</f>
        <v>#DIV/0!</v>
      </c>
      <c r="X146" s="904">
        <v>89733</v>
      </c>
    </row>
    <row r="147" spans="1:24" s="148" customFormat="1" ht="53.25" customHeight="1" x14ac:dyDescent="0.25">
      <c r="A147" s="97"/>
      <c r="B147" s="1043"/>
      <c r="C147" s="1045"/>
      <c r="D147" s="773"/>
      <c r="E147" s="894"/>
      <c r="F147" s="961"/>
      <c r="G147" s="861"/>
      <c r="H147" s="961"/>
      <c r="I147" s="433">
        <f t="shared" si="29"/>
        <v>0</v>
      </c>
      <c r="J147" s="724"/>
      <c r="K147" s="624"/>
      <c r="L147" s="730"/>
      <c r="M147" s="624"/>
      <c r="N147" s="635"/>
      <c r="O147" s="1275"/>
      <c r="P147" s="635"/>
      <c r="Q147" s="903"/>
      <c r="R147" s="1049"/>
      <c r="S147" s="962">
        <f t="shared" si="15"/>
        <v>0</v>
      </c>
      <c r="T147" s="963" t="e">
        <f t="shared" ref="T147:T158" si="36">S147/H147</f>
        <v>#DIV/0!</v>
      </c>
      <c r="X147" s="904">
        <v>212892.12</v>
      </c>
    </row>
    <row r="148" spans="1:24" s="148" customFormat="1" ht="53.25" customHeight="1" x14ac:dyDescent="0.25">
      <c r="A148" s="97"/>
      <c r="B148" s="1043"/>
      <c r="C148" s="1045"/>
      <c r="D148" s="773"/>
      <c r="E148" s="894"/>
      <c r="F148" s="961"/>
      <c r="G148" s="861"/>
      <c r="H148" s="961"/>
      <c r="I148" s="433">
        <f t="shared" si="29"/>
        <v>0</v>
      </c>
      <c r="J148" s="724"/>
      <c r="K148" s="624"/>
      <c r="L148" s="730"/>
      <c r="M148" s="624"/>
      <c r="N148" s="635"/>
      <c r="O148" s="1275"/>
      <c r="P148" s="635"/>
      <c r="Q148" s="903"/>
      <c r="R148" s="1049"/>
      <c r="S148" s="962">
        <f t="shared" si="15"/>
        <v>0</v>
      </c>
      <c r="T148" s="963" t="e">
        <f t="shared" si="36"/>
        <v>#DIV/0!</v>
      </c>
      <c r="X148" s="904">
        <v>131181.75</v>
      </c>
    </row>
    <row r="149" spans="1:24" s="148" customFormat="1" ht="53.25" customHeight="1" x14ac:dyDescent="0.25">
      <c r="A149" s="97"/>
      <c r="B149" s="1043"/>
      <c r="C149" s="1045"/>
      <c r="D149" s="773"/>
      <c r="E149" s="894"/>
      <c r="F149" s="961"/>
      <c r="G149" s="861"/>
      <c r="H149" s="961"/>
      <c r="I149" s="433">
        <f t="shared" si="29"/>
        <v>0</v>
      </c>
      <c r="J149" s="724"/>
      <c r="K149" s="624"/>
      <c r="L149" s="730"/>
      <c r="M149" s="624"/>
      <c r="N149" s="635"/>
      <c r="O149" s="1275"/>
      <c r="P149" s="635"/>
      <c r="Q149" s="903"/>
      <c r="R149" s="1049"/>
      <c r="S149" s="962">
        <f t="shared" si="15"/>
        <v>0</v>
      </c>
      <c r="T149" s="963" t="e">
        <f t="shared" si="36"/>
        <v>#DIV/0!</v>
      </c>
      <c r="X149" s="904">
        <v>132479.16</v>
      </c>
    </row>
    <row r="150" spans="1:24" s="148" customFormat="1" ht="53.25" customHeight="1" x14ac:dyDescent="0.25">
      <c r="A150" s="97"/>
      <c r="B150" s="1043"/>
      <c r="C150" s="1045"/>
      <c r="D150" s="773"/>
      <c r="E150" s="894"/>
      <c r="F150" s="961"/>
      <c r="G150" s="861"/>
      <c r="H150" s="961"/>
      <c r="I150" s="433">
        <f t="shared" si="29"/>
        <v>0</v>
      </c>
      <c r="J150" s="724"/>
      <c r="K150" s="624"/>
      <c r="L150" s="730"/>
      <c r="M150" s="624"/>
      <c r="N150" s="635"/>
      <c r="O150" s="1275"/>
      <c r="P150" s="635"/>
      <c r="Q150" s="903"/>
      <c r="R150" s="1049"/>
      <c r="S150" s="962">
        <f t="shared" si="15"/>
        <v>0</v>
      </c>
      <c r="T150" s="963" t="e">
        <f t="shared" si="36"/>
        <v>#DIV/0!</v>
      </c>
      <c r="X150" s="904">
        <v>35317.06</v>
      </c>
    </row>
    <row r="151" spans="1:24" s="148" customFormat="1" ht="53.25" customHeight="1" x14ac:dyDescent="0.25">
      <c r="A151" s="97"/>
      <c r="B151" s="1043"/>
      <c r="C151" s="1045"/>
      <c r="D151" s="773"/>
      <c r="E151" s="894"/>
      <c r="F151" s="961"/>
      <c r="G151" s="861"/>
      <c r="H151" s="961"/>
      <c r="I151" s="433">
        <f t="shared" si="29"/>
        <v>0</v>
      </c>
      <c r="J151" s="724"/>
      <c r="K151" s="624"/>
      <c r="L151" s="730"/>
      <c r="M151" s="624"/>
      <c r="N151" s="635"/>
      <c r="O151" s="1275"/>
      <c r="P151" s="635"/>
      <c r="Q151" s="903"/>
      <c r="R151" s="1049"/>
      <c r="S151" s="962">
        <f t="shared" si="15"/>
        <v>0</v>
      </c>
      <c r="T151" s="963" t="e">
        <f t="shared" si="36"/>
        <v>#DIV/0!</v>
      </c>
      <c r="X151" s="904">
        <v>127420.53</v>
      </c>
    </row>
    <row r="152" spans="1:24" s="148" customFormat="1" ht="53.25" customHeight="1" x14ac:dyDescent="0.25">
      <c r="A152" s="97"/>
      <c r="B152" s="1043"/>
      <c r="C152" s="1045"/>
      <c r="D152" s="773"/>
      <c r="E152" s="894"/>
      <c r="F152" s="961"/>
      <c r="G152" s="861"/>
      <c r="H152" s="961"/>
      <c r="I152" s="433">
        <f t="shared" si="29"/>
        <v>0</v>
      </c>
      <c r="J152" s="724"/>
      <c r="K152" s="624"/>
      <c r="L152" s="730"/>
      <c r="M152" s="624"/>
      <c r="N152" s="635"/>
      <c r="O152" s="1275"/>
      <c r="P152" s="635"/>
      <c r="Q152" s="903"/>
      <c r="R152" s="1049"/>
      <c r="S152" s="962">
        <f t="shared" si="15"/>
        <v>0</v>
      </c>
      <c r="T152" s="963" t="e">
        <f t="shared" si="36"/>
        <v>#DIV/0!</v>
      </c>
      <c r="X152" s="904">
        <v>1664.15</v>
      </c>
    </row>
    <row r="153" spans="1:24" s="148" customFormat="1" ht="53.25" customHeight="1" x14ac:dyDescent="0.25">
      <c r="A153" s="97"/>
      <c r="B153" s="1043"/>
      <c r="C153" s="1045"/>
      <c r="D153" s="773"/>
      <c r="E153" s="894"/>
      <c r="F153" s="961"/>
      <c r="G153" s="861"/>
      <c r="H153" s="961"/>
      <c r="I153" s="703">
        <f t="shared" si="29"/>
        <v>0</v>
      </c>
      <c r="J153" s="724"/>
      <c r="K153" s="624"/>
      <c r="L153" s="730"/>
      <c r="M153" s="624"/>
      <c r="N153" s="635"/>
      <c r="O153" s="1275"/>
      <c r="P153" s="635"/>
      <c r="Q153" s="903"/>
      <c r="R153" s="1049"/>
      <c r="S153" s="962">
        <f t="shared" si="15"/>
        <v>0</v>
      </c>
      <c r="T153" s="963" t="e">
        <f t="shared" si="36"/>
        <v>#DIV/0!</v>
      </c>
      <c r="X153" s="904">
        <v>4143.5200000000004</v>
      </c>
    </row>
    <row r="154" spans="1:24" s="148" customFormat="1" ht="53.25" customHeight="1" x14ac:dyDescent="0.25">
      <c r="A154" s="97"/>
      <c r="B154" s="1043"/>
      <c r="C154" s="1045"/>
      <c r="D154" s="773"/>
      <c r="E154" s="894"/>
      <c r="F154" s="961"/>
      <c r="G154" s="861"/>
      <c r="H154" s="961"/>
      <c r="I154" s="703">
        <f t="shared" si="29"/>
        <v>0</v>
      </c>
      <c r="J154" s="724"/>
      <c r="K154" s="624"/>
      <c r="L154" s="730"/>
      <c r="M154" s="624"/>
      <c r="N154" s="635"/>
      <c r="O154" s="1275"/>
      <c r="P154" s="635"/>
      <c r="Q154" s="903"/>
      <c r="R154" s="1049"/>
      <c r="S154" s="962">
        <f t="shared" si="15"/>
        <v>0</v>
      </c>
      <c r="T154" s="963" t="e">
        <f t="shared" si="36"/>
        <v>#DIV/0!</v>
      </c>
      <c r="X154" s="904">
        <v>2070.5</v>
      </c>
    </row>
    <row r="155" spans="1:24" s="148" customFormat="1" ht="53.25" customHeight="1" x14ac:dyDescent="0.25">
      <c r="A155" s="97"/>
      <c r="B155" s="1043"/>
      <c r="C155" s="1045"/>
      <c r="D155" s="773"/>
      <c r="E155" s="894"/>
      <c r="F155" s="961"/>
      <c r="G155" s="861"/>
      <c r="H155" s="961"/>
      <c r="I155" s="703">
        <f t="shared" si="29"/>
        <v>0</v>
      </c>
      <c r="J155" s="724"/>
      <c r="K155" s="624"/>
      <c r="L155" s="730"/>
      <c r="M155" s="624"/>
      <c r="N155" s="635"/>
      <c r="O155" s="1275"/>
      <c r="P155" s="635"/>
      <c r="Q155" s="903"/>
      <c r="R155" s="1049"/>
      <c r="S155" s="962">
        <f t="shared" si="15"/>
        <v>0</v>
      </c>
      <c r="T155" s="963" t="e">
        <f t="shared" si="36"/>
        <v>#DIV/0!</v>
      </c>
      <c r="X155" s="904">
        <v>3020.8</v>
      </c>
    </row>
    <row r="156" spans="1:24" s="148" customFormat="1" ht="53.25" customHeight="1" x14ac:dyDescent="0.25">
      <c r="A156" s="97"/>
      <c r="B156" s="1043"/>
      <c r="C156" s="1045"/>
      <c r="D156" s="773"/>
      <c r="E156" s="894"/>
      <c r="F156" s="961"/>
      <c r="G156" s="861"/>
      <c r="H156" s="961"/>
      <c r="I156" s="703">
        <f t="shared" si="29"/>
        <v>0</v>
      </c>
      <c r="J156" s="724"/>
      <c r="K156" s="624"/>
      <c r="L156" s="730"/>
      <c r="M156" s="624"/>
      <c r="N156" s="635"/>
      <c r="O156" s="1275"/>
      <c r="P156" s="635"/>
      <c r="Q156" s="903"/>
      <c r="R156" s="1049"/>
      <c r="S156" s="962">
        <f t="shared" si="15"/>
        <v>0</v>
      </c>
      <c r="T156" s="963" t="e">
        <f t="shared" si="36"/>
        <v>#DIV/0!</v>
      </c>
      <c r="X156" s="904">
        <v>2810.03</v>
      </c>
    </row>
    <row r="157" spans="1:24" s="148" customFormat="1" ht="53.25" customHeight="1" x14ac:dyDescent="0.25">
      <c r="A157" s="97"/>
      <c r="B157" s="1043"/>
      <c r="C157" s="1045"/>
      <c r="D157" s="773"/>
      <c r="E157" s="894"/>
      <c r="F157" s="961"/>
      <c r="G157" s="861"/>
      <c r="H157" s="961"/>
      <c r="I157" s="703">
        <f t="shared" si="29"/>
        <v>0</v>
      </c>
      <c r="J157" s="724"/>
      <c r="K157" s="624"/>
      <c r="L157" s="730"/>
      <c r="M157" s="624"/>
      <c r="N157" s="635"/>
      <c r="O157" s="1275"/>
      <c r="P157" s="635"/>
      <c r="Q157" s="903"/>
      <c r="R157" s="1049"/>
      <c r="S157" s="962">
        <f t="shared" si="15"/>
        <v>0</v>
      </c>
      <c r="T157" s="963" t="e">
        <f t="shared" si="36"/>
        <v>#DIV/0!</v>
      </c>
      <c r="X157" s="904">
        <v>148560.29999999999</v>
      </c>
    </row>
    <row r="158" spans="1:24" s="148" customFormat="1" ht="28.5" customHeight="1" x14ac:dyDescent="0.3">
      <c r="A158" s="97"/>
      <c r="B158" s="1046"/>
      <c r="C158" s="772"/>
      <c r="D158" s="772"/>
      <c r="E158" s="894"/>
      <c r="F158" s="926"/>
      <c r="G158" s="726"/>
      <c r="H158" s="926"/>
      <c r="I158" s="703">
        <f t="shared" ref="I158" si="37">H158-F158</f>
        <v>0</v>
      </c>
      <c r="J158" s="724"/>
      <c r="K158" s="624"/>
      <c r="L158" s="727"/>
      <c r="M158" s="624"/>
      <c r="N158" s="635"/>
      <c r="O158" s="1259"/>
      <c r="P158" s="908"/>
      <c r="Q158" s="903"/>
      <c r="R158" s="635"/>
      <c r="S158" s="962">
        <f t="shared" ref="S158" si="38">Q158+M158+K158</f>
        <v>0</v>
      </c>
      <c r="T158" s="963" t="e">
        <f t="shared" si="36"/>
        <v>#DIV/0!</v>
      </c>
      <c r="X158" s="965">
        <f>SUM(X143:X157)</f>
        <v>1312304.24</v>
      </c>
    </row>
    <row r="159" spans="1:24" s="148" customFormat="1" ht="33.75" customHeight="1" x14ac:dyDescent="0.3">
      <c r="A159" s="97"/>
      <c r="B159" s="773"/>
      <c r="C159" s="772"/>
      <c r="D159" s="1038"/>
      <c r="E159" s="774"/>
      <c r="F159" s="927"/>
      <c r="G159" s="611"/>
      <c r="H159" s="927"/>
      <c r="I159" s="433">
        <f t="shared" si="29"/>
        <v>0</v>
      </c>
      <c r="J159" s="724"/>
      <c r="K159" s="624"/>
      <c r="L159" s="730"/>
      <c r="M159" s="624"/>
      <c r="N159" s="635"/>
      <c r="O159" s="1259"/>
      <c r="P159" s="635"/>
      <c r="Q159" s="896"/>
      <c r="R159" s="635"/>
      <c r="S159" s="962">
        <f t="shared" ref="S159" si="39">Q159+M159+K159</f>
        <v>0</v>
      </c>
      <c r="T159" s="963" t="e">
        <f t="shared" ref="T159" si="40">S159/H159</f>
        <v>#DIV/0!</v>
      </c>
    </row>
    <row r="160" spans="1:24" s="148" customFormat="1" ht="37.5" customHeight="1" x14ac:dyDescent="0.3">
      <c r="A160" s="97"/>
      <c r="B160" s="777"/>
      <c r="C160" s="772"/>
      <c r="D160" s="1038"/>
      <c r="E160" s="774"/>
      <c r="F160" s="927"/>
      <c r="G160" s="611"/>
      <c r="H160" s="927"/>
      <c r="I160" s="433">
        <f t="shared" si="29"/>
        <v>0</v>
      </c>
      <c r="J160" s="724"/>
      <c r="K160" s="624"/>
      <c r="L160" s="730"/>
      <c r="M160" s="624"/>
      <c r="N160" s="635"/>
      <c r="O160" s="1276"/>
      <c r="P160" s="635"/>
      <c r="Q160" s="896"/>
      <c r="R160" s="635"/>
      <c r="S160" s="962">
        <f t="shared" ref="S160" si="41">Q160+M160+K160</f>
        <v>0</v>
      </c>
      <c r="T160" s="963" t="e">
        <f t="shared" ref="T160" si="42">S160/H160</f>
        <v>#DIV/0!</v>
      </c>
    </row>
    <row r="161" spans="1:20" s="148" customFormat="1" ht="47.25" customHeight="1" x14ac:dyDescent="0.3">
      <c r="A161" s="97"/>
      <c r="B161" s="777"/>
      <c r="C161" s="773"/>
      <c r="D161" s="1039"/>
      <c r="E161" s="775"/>
      <c r="F161" s="927"/>
      <c r="G161" s="611"/>
      <c r="H161" s="927"/>
      <c r="I161" s="433">
        <f t="shared" si="29"/>
        <v>0</v>
      </c>
      <c r="J161" s="724"/>
      <c r="K161" s="624"/>
      <c r="L161" s="730"/>
      <c r="M161" s="624"/>
      <c r="N161" s="635"/>
      <c r="O161" s="1276"/>
      <c r="P161" s="635"/>
      <c r="Q161" s="896"/>
      <c r="R161" s="635"/>
      <c r="S161" s="962">
        <f t="shared" ref="S161:S162" si="43">Q161+M161+K161</f>
        <v>0</v>
      </c>
      <c r="T161" s="963" t="e">
        <f t="shared" ref="T161:T162" si="44">S161/H161</f>
        <v>#DIV/0!</v>
      </c>
    </row>
    <row r="162" spans="1:20" s="148" customFormat="1" ht="42.75" customHeight="1" x14ac:dyDescent="0.3">
      <c r="A162" s="97"/>
      <c r="B162" s="772"/>
      <c r="C162" s="773"/>
      <c r="D162" s="772"/>
      <c r="E162" s="862"/>
      <c r="F162" s="927"/>
      <c r="G162" s="611"/>
      <c r="H162" s="927"/>
      <c r="I162" s="433">
        <f t="shared" si="29"/>
        <v>0</v>
      </c>
      <c r="J162" s="724"/>
      <c r="K162" s="624"/>
      <c r="L162" s="727"/>
      <c r="M162" s="624"/>
      <c r="N162" s="635"/>
      <c r="O162" s="1276"/>
      <c r="P162" s="635"/>
      <c r="Q162" s="896"/>
      <c r="R162" s="635"/>
      <c r="S162" s="962">
        <f t="shared" si="43"/>
        <v>0</v>
      </c>
      <c r="T162" s="963" t="e">
        <f t="shared" si="44"/>
        <v>#DIV/0!</v>
      </c>
    </row>
    <row r="163" spans="1:20" s="148" customFormat="1" ht="42.75" customHeight="1" x14ac:dyDescent="0.3">
      <c r="A163" s="97"/>
      <c r="B163" s="773"/>
      <c r="C163" s="772"/>
      <c r="D163" s="772"/>
      <c r="E163" s="862"/>
      <c r="F163" s="927"/>
      <c r="G163" s="611"/>
      <c r="H163" s="927"/>
      <c r="I163" s="588">
        <f t="shared" si="29"/>
        <v>0</v>
      </c>
      <c r="J163" s="724"/>
      <c r="K163" s="624"/>
      <c r="L163" s="727"/>
      <c r="M163" s="624"/>
      <c r="N163" s="635"/>
      <c r="O163" s="1276"/>
      <c r="P163" s="635"/>
      <c r="Q163" s="896"/>
      <c r="R163" s="635"/>
      <c r="S163" s="962">
        <f t="shared" ref="S163:S167" si="45">Q163+M163+K163</f>
        <v>0</v>
      </c>
      <c r="T163" s="963" t="e">
        <f t="shared" ref="T163:T167" si="46">S163/H163</f>
        <v>#DIV/0!</v>
      </c>
    </row>
    <row r="164" spans="1:20" s="148" customFormat="1" ht="42.75" customHeight="1" x14ac:dyDescent="0.3">
      <c r="A164" s="97"/>
      <c r="B164" s="773"/>
      <c r="C164" s="772"/>
      <c r="D164" s="772"/>
      <c r="E164" s="862"/>
      <c r="F164" s="927"/>
      <c r="G164" s="611"/>
      <c r="H164" s="927"/>
      <c r="I164" s="588">
        <f t="shared" si="29"/>
        <v>0</v>
      </c>
      <c r="J164" s="724"/>
      <c r="K164" s="624"/>
      <c r="L164" s="727"/>
      <c r="M164" s="624"/>
      <c r="N164" s="635"/>
      <c r="O164" s="1276"/>
      <c r="P164" s="635"/>
      <c r="Q164" s="896"/>
      <c r="R164" s="635"/>
      <c r="S164" s="962">
        <f t="shared" si="45"/>
        <v>0</v>
      </c>
      <c r="T164" s="963" t="e">
        <f t="shared" si="46"/>
        <v>#DIV/0!</v>
      </c>
    </row>
    <row r="165" spans="1:20" s="148" customFormat="1" ht="42.75" customHeight="1" x14ac:dyDescent="0.3">
      <c r="A165" s="97"/>
      <c r="B165" s="773"/>
      <c r="C165" s="772"/>
      <c r="D165" s="772"/>
      <c r="E165" s="862"/>
      <c r="F165" s="927"/>
      <c r="G165" s="611"/>
      <c r="H165" s="927"/>
      <c r="I165" s="588">
        <f t="shared" si="29"/>
        <v>0</v>
      </c>
      <c r="J165" s="724"/>
      <c r="K165" s="624"/>
      <c r="L165" s="727"/>
      <c r="M165" s="624"/>
      <c r="N165" s="635"/>
      <c r="O165" s="1276"/>
      <c r="P165" s="635"/>
      <c r="Q165" s="896"/>
      <c r="R165" s="635"/>
      <c r="S165" s="962">
        <f t="shared" si="45"/>
        <v>0</v>
      </c>
      <c r="T165" s="963" t="e">
        <f t="shared" si="46"/>
        <v>#DIV/0!</v>
      </c>
    </row>
    <row r="166" spans="1:20" s="148" customFormat="1" ht="42.75" customHeight="1" x14ac:dyDescent="0.3">
      <c r="A166" s="97"/>
      <c r="B166" s="773"/>
      <c r="C166" s="772"/>
      <c r="D166" s="1039"/>
      <c r="E166" s="774"/>
      <c r="F166" s="927"/>
      <c r="G166" s="611"/>
      <c r="H166" s="927"/>
      <c r="I166" s="588">
        <f t="shared" si="29"/>
        <v>0</v>
      </c>
      <c r="J166" s="724"/>
      <c r="K166" s="624"/>
      <c r="L166" s="727"/>
      <c r="M166" s="624"/>
      <c r="N166" s="635"/>
      <c r="O166" s="1276"/>
      <c r="P166" s="635"/>
      <c r="Q166" s="896"/>
      <c r="R166" s="635"/>
      <c r="S166" s="962">
        <f t="shared" si="45"/>
        <v>0</v>
      </c>
      <c r="T166" s="963" t="e">
        <f t="shared" si="46"/>
        <v>#DIV/0!</v>
      </c>
    </row>
    <row r="167" spans="1:20" s="148" customFormat="1" ht="42.75" customHeight="1" x14ac:dyDescent="0.3">
      <c r="A167" s="97"/>
      <c r="B167" s="773"/>
      <c r="C167" s="772"/>
      <c r="D167" s="1039"/>
      <c r="E167" s="774"/>
      <c r="F167" s="927"/>
      <c r="G167" s="611"/>
      <c r="H167" s="927"/>
      <c r="I167" s="588">
        <f t="shared" si="29"/>
        <v>0</v>
      </c>
      <c r="J167" s="724"/>
      <c r="K167" s="624"/>
      <c r="L167" s="727"/>
      <c r="M167" s="624"/>
      <c r="N167" s="635"/>
      <c r="O167" s="1276"/>
      <c r="P167" s="635"/>
      <c r="Q167" s="896"/>
      <c r="R167" s="635"/>
      <c r="S167" s="962">
        <f t="shared" si="45"/>
        <v>0</v>
      </c>
      <c r="T167" s="963" t="e">
        <f t="shared" si="46"/>
        <v>#DIV/0!</v>
      </c>
    </row>
    <row r="168" spans="1:20" s="148" customFormat="1" ht="35.25" customHeight="1" x14ac:dyDescent="0.3">
      <c r="A168" s="97"/>
      <c r="B168" s="1040"/>
      <c r="C168" s="772"/>
      <c r="D168" s="773"/>
      <c r="E168" s="1041"/>
      <c r="F168" s="927"/>
      <c r="G168" s="611"/>
      <c r="H168" s="927"/>
      <c r="I168" s="102">
        <f t="shared" si="29"/>
        <v>0</v>
      </c>
      <c r="J168" s="724"/>
      <c r="K168" s="624"/>
      <c r="L168" s="727"/>
      <c r="M168" s="624"/>
      <c r="N168" s="635"/>
      <c r="O168" s="1276"/>
      <c r="P168" s="635"/>
      <c r="Q168" s="896"/>
      <c r="R168" s="635"/>
      <c r="S168" s="962">
        <f t="shared" ref="S168:S169" si="47">Q168+M168+K168</f>
        <v>0</v>
      </c>
      <c r="T168" s="963" t="e">
        <f t="shared" ref="T168:T169" si="48">S168/H168</f>
        <v>#DIV/0!</v>
      </c>
    </row>
    <row r="169" spans="1:20" s="148" customFormat="1" ht="38.25" customHeight="1" x14ac:dyDescent="0.3">
      <c r="A169" s="97"/>
      <c r="B169" s="1040"/>
      <c r="C169" s="772"/>
      <c r="D169" s="772"/>
      <c r="E169" s="1041"/>
      <c r="F169" s="927"/>
      <c r="G169" s="611"/>
      <c r="H169" s="927"/>
      <c r="I169" s="102">
        <f t="shared" si="29"/>
        <v>0</v>
      </c>
      <c r="J169" s="724"/>
      <c r="K169" s="624"/>
      <c r="L169" s="727"/>
      <c r="M169" s="624"/>
      <c r="N169" s="635"/>
      <c r="O169" s="1276"/>
      <c r="P169" s="635"/>
      <c r="Q169" s="896"/>
      <c r="R169" s="635"/>
      <c r="S169" s="962">
        <f t="shared" si="47"/>
        <v>0</v>
      </c>
      <c r="T169" s="963" t="e">
        <f t="shared" si="48"/>
        <v>#DIV/0!</v>
      </c>
    </row>
    <row r="170" spans="1:20" s="148" customFormat="1" ht="38.25" customHeight="1" x14ac:dyDescent="0.3">
      <c r="A170" s="97"/>
      <c r="B170" s="1040"/>
      <c r="C170" s="772"/>
      <c r="D170" s="772"/>
      <c r="E170" s="1041"/>
      <c r="F170" s="927"/>
      <c r="G170" s="611"/>
      <c r="H170" s="927"/>
      <c r="I170" s="871">
        <f t="shared" si="29"/>
        <v>0</v>
      </c>
      <c r="J170" s="724"/>
      <c r="K170" s="624"/>
      <c r="L170" s="727"/>
      <c r="M170" s="624"/>
      <c r="N170" s="635"/>
      <c r="O170" s="1276"/>
      <c r="P170" s="635"/>
      <c r="Q170" s="896"/>
      <c r="R170" s="635"/>
      <c r="S170" s="962">
        <f t="shared" ref="S170:S182" si="49">Q170+M170+K170</f>
        <v>0</v>
      </c>
      <c r="T170" s="963" t="e">
        <f t="shared" ref="T170:T182" si="50">S170/H170</f>
        <v>#DIV/0!</v>
      </c>
    </row>
    <row r="171" spans="1:20" s="148" customFormat="1" ht="27.75" customHeight="1" x14ac:dyDescent="0.3">
      <c r="A171" s="97"/>
      <c r="B171" s="1040"/>
      <c r="C171" s="772"/>
      <c r="D171" s="772"/>
      <c r="E171" s="1041"/>
      <c r="F171" s="927"/>
      <c r="G171" s="611"/>
      <c r="H171" s="927"/>
      <c r="I171" s="871">
        <f t="shared" si="29"/>
        <v>0</v>
      </c>
      <c r="J171" s="724"/>
      <c r="K171" s="624"/>
      <c r="L171" s="727"/>
      <c r="M171" s="624"/>
      <c r="N171" s="635"/>
      <c r="O171" s="1276"/>
      <c r="P171" s="635"/>
      <c r="Q171" s="896"/>
      <c r="R171" s="635"/>
      <c r="S171" s="962">
        <f t="shared" si="49"/>
        <v>0</v>
      </c>
      <c r="T171" s="963" t="e">
        <f t="shared" si="50"/>
        <v>#DIV/0!</v>
      </c>
    </row>
    <row r="172" spans="1:20" s="148" customFormat="1" ht="31.5" customHeight="1" x14ac:dyDescent="0.25">
      <c r="A172" s="97"/>
      <c r="B172" s="1040"/>
      <c r="C172" s="772"/>
      <c r="D172" s="772"/>
      <c r="E172" s="1041"/>
      <c r="F172" s="927"/>
      <c r="G172" s="611"/>
      <c r="H172" s="927"/>
      <c r="I172" s="871">
        <f t="shared" si="29"/>
        <v>0</v>
      </c>
      <c r="J172" s="724"/>
      <c r="K172" s="624"/>
      <c r="L172" s="727"/>
      <c r="M172" s="624"/>
      <c r="N172" s="635"/>
      <c r="O172" s="1276"/>
      <c r="P172" s="635"/>
      <c r="Q172" s="901"/>
      <c r="R172" s="635"/>
      <c r="S172" s="962">
        <f t="shared" si="49"/>
        <v>0</v>
      </c>
      <c r="T172" s="963" t="e">
        <f t="shared" si="50"/>
        <v>#DIV/0!</v>
      </c>
    </row>
    <row r="173" spans="1:20" s="148" customFormat="1" ht="25.5" customHeight="1" x14ac:dyDescent="0.25">
      <c r="A173" s="97"/>
      <c r="B173" s="1040"/>
      <c r="C173" s="772"/>
      <c r="D173" s="772"/>
      <c r="E173" s="1041"/>
      <c r="F173" s="927"/>
      <c r="G173" s="611"/>
      <c r="H173" s="927"/>
      <c r="I173" s="871">
        <f t="shared" si="29"/>
        <v>0</v>
      </c>
      <c r="J173" s="724"/>
      <c r="K173" s="624"/>
      <c r="L173" s="727"/>
      <c r="M173" s="624"/>
      <c r="N173" s="635"/>
      <c r="O173" s="1276"/>
      <c r="P173" s="635"/>
      <c r="Q173" s="901"/>
      <c r="R173" s="635"/>
      <c r="S173" s="962">
        <f t="shared" si="49"/>
        <v>0</v>
      </c>
      <c r="T173" s="963" t="e">
        <f t="shared" si="50"/>
        <v>#DIV/0!</v>
      </c>
    </row>
    <row r="174" spans="1:20" s="148" customFormat="1" ht="39" customHeight="1" x14ac:dyDescent="0.25">
      <c r="A174" s="97"/>
      <c r="B174" s="864"/>
      <c r="C174" s="639"/>
      <c r="D174" s="744"/>
      <c r="E174" s="778"/>
      <c r="F174" s="928"/>
      <c r="G174" s="640"/>
      <c r="H174" s="941"/>
      <c r="I174" s="871">
        <f t="shared" si="29"/>
        <v>0</v>
      </c>
      <c r="J174" s="724"/>
      <c r="K174" s="624"/>
      <c r="L174" s="727"/>
      <c r="M174" s="624"/>
      <c r="N174" s="635"/>
      <c r="O174" s="1276"/>
      <c r="P174" s="635"/>
      <c r="Q174" s="901"/>
      <c r="R174" s="635"/>
      <c r="S174" s="962">
        <f t="shared" si="49"/>
        <v>0</v>
      </c>
      <c r="T174" s="963" t="e">
        <f t="shared" si="50"/>
        <v>#DIV/0!</v>
      </c>
    </row>
    <row r="175" spans="1:20" s="148" customFormat="1" ht="25.5" customHeight="1" x14ac:dyDescent="0.25">
      <c r="A175" s="97"/>
      <c r="B175" s="863"/>
      <c r="C175" s="639"/>
      <c r="D175" s="744"/>
      <c r="E175" s="778"/>
      <c r="F175" s="928"/>
      <c r="G175" s="640"/>
      <c r="H175" s="941"/>
      <c r="I175" s="871">
        <f t="shared" si="29"/>
        <v>0</v>
      </c>
      <c r="J175" s="724"/>
      <c r="K175" s="624"/>
      <c r="L175" s="727"/>
      <c r="M175" s="624"/>
      <c r="N175" s="635"/>
      <c r="O175" s="1276"/>
      <c r="P175" s="635"/>
      <c r="Q175" s="901"/>
      <c r="R175" s="635"/>
      <c r="S175" s="962">
        <f t="shared" si="49"/>
        <v>0</v>
      </c>
      <c r="T175" s="963" t="e">
        <f t="shared" si="50"/>
        <v>#DIV/0!</v>
      </c>
    </row>
    <row r="176" spans="1:20" s="148" customFormat="1" ht="38.25" customHeight="1" x14ac:dyDescent="0.25">
      <c r="A176" s="97"/>
      <c r="B176" s="779"/>
      <c r="C176" s="639"/>
      <c r="D176" s="639"/>
      <c r="E176" s="745"/>
      <c r="F176" s="928"/>
      <c r="G176" s="640"/>
      <c r="H176" s="928"/>
      <c r="I176" s="871">
        <f t="shared" si="29"/>
        <v>0</v>
      </c>
      <c r="J176" s="724"/>
      <c r="K176" s="624"/>
      <c r="L176" s="727"/>
      <c r="M176" s="624"/>
      <c r="N176" s="635"/>
      <c r="O176" s="1276"/>
      <c r="P176" s="635"/>
      <c r="Q176" s="901"/>
      <c r="R176" s="635"/>
      <c r="S176" s="962">
        <f t="shared" si="49"/>
        <v>0</v>
      </c>
      <c r="T176" s="963" t="e">
        <f t="shared" si="50"/>
        <v>#DIV/0!</v>
      </c>
    </row>
    <row r="177" spans="1:20" s="148" customFormat="1" ht="38.25" customHeight="1" x14ac:dyDescent="0.25">
      <c r="A177" s="97"/>
      <c r="B177" s="779"/>
      <c r="C177" s="639"/>
      <c r="D177" s="776"/>
      <c r="E177" s="745"/>
      <c r="F177" s="928"/>
      <c r="G177" s="640"/>
      <c r="H177" s="928"/>
      <c r="I177" s="871">
        <f t="shared" si="29"/>
        <v>0</v>
      </c>
      <c r="J177" s="724"/>
      <c r="K177" s="624"/>
      <c r="L177" s="727"/>
      <c r="M177" s="624"/>
      <c r="N177" s="635"/>
      <c r="O177" s="1276"/>
      <c r="P177" s="635"/>
      <c r="Q177" s="901"/>
      <c r="R177" s="635"/>
      <c r="S177" s="962">
        <f t="shared" si="49"/>
        <v>0</v>
      </c>
      <c r="T177" s="963" t="e">
        <f t="shared" si="50"/>
        <v>#DIV/0!</v>
      </c>
    </row>
    <row r="178" spans="1:20" s="148" customFormat="1" ht="33" customHeight="1" x14ac:dyDescent="0.25">
      <c r="A178" s="97"/>
      <c r="B178" s="865"/>
      <c r="C178" s="639"/>
      <c r="D178" s="639"/>
      <c r="E178" s="745"/>
      <c r="F178" s="928"/>
      <c r="G178" s="640"/>
      <c r="H178" s="928"/>
      <c r="I178" s="871">
        <f t="shared" si="29"/>
        <v>0</v>
      </c>
      <c r="J178" s="724"/>
      <c r="K178" s="624"/>
      <c r="L178" s="727"/>
      <c r="M178" s="624"/>
      <c r="N178" s="635"/>
      <c r="O178" s="1276"/>
      <c r="P178" s="635"/>
      <c r="Q178" s="901"/>
      <c r="R178" s="635"/>
      <c r="S178" s="962">
        <f t="shared" si="49"/>
        <v>0</v>
      </c>
      <c r="T178" s="963" t="e">
        <f t="shared" si="50"/>
        <v>#DIV/0!</v>
      </c>
    </row>
    <row r="179" spans="1:20" s="148" customFormat="1" ht="33.75" customHeight="1" x14ac:dyDescent="0.25">
      <c r="A179" s="97"/>
      <c r="B179" s="866"/>
      <c r="C179" s="639"/>
      <c r="D179" s="776"/>
      <c r="E179" s="745"/>
      <c r="F179" s="928"/>
      <c r="G179" s="640"/>
      <c r="H179" s="928"/>
      <c r="I179" s="871">
        <f t="shared" si="29"/>
        <v>0</v>
      </c>
      <c r="J179" s="724"/>
      <c r="K179" s="624"/>
      <c r="L179" s="727"/>
      <c r="M179" s="624"/>
      <c r="N179" s="635"/>
      <c r="O179" s="1276"/>
      <c r="P179" s="635"/>
      <c r="Q179" s="901"/>
      <c r="R179" s="635"/>
      <c r="S179" s="962">
        <f t="shared" si="49"/>
        <v>0</v>
      </c>
      <c r="T179" s="963" t="e">
        <f t="shared" si="50"/>
        <v>#DIV/0!</v>
      </c>
    </row>
    <row r="180" spans="1:20" s="148" customFormat="1" ht="35.25" customHeight="1" x14ac:dyDescent="0.25">
      <c r="A180" s="97"/>
      <c r="B180" s="866"/>
      <c r="C180" s="639"/>
      <c r="D180" s="639"/>
      <c r="E180" s="745"/>
      <c r="F180" s="928"/>
      <c r="G180" s="640"/>
      <c r="H180" s="928"/>
      <c r="I180" s="871">
        <f t="shared" ref="I180:I182" si="51">H180-F180</f>
        <v>0</v>
      </c>
      <c r="J180" s="724"/>
      <c r="K180" s="624"/>
      <c r="L180" s="727"/>
      <c r="M180" s="624"/>
      <c r="N180" s="635"/>
      <c r="O180" s="1276"/>
      <c r="P180" s="635"/>
      <c r="Q180" s="901"/>
      <c r="R180" s="635"/>
      <c r="S180" s="962">
        <f t="shared" si="49"/>
        <v>0</v>
      </c>
      <c r="T180" s="963" t="e">
        <f t="shared" si="50"/>
        <v>#DIV/0!</v>
      </c>
    </row>
    <row r="181" spans="1:20" s="148" customFormat="1" ht="30" customHeight="1" x14ac:dyDescent="0.3">
      <c r="A181" s="97"/>
      <c r="B181" s="866"/>
      <c r="C181" s="867"/>
      <c r="D181" s="482"/>
      <c r="E181" s="745"/>
      <c r="F181" s="929"/>
      <c r="G181" s="611"/>
      <c r="H181" s="930"/>
      <c r="I181" s="872">
        <f t="shared" si="51"/>
        <v>0</v>
      </c>
      <c r="J181" s="780"/>
      <c r="K181" s="624"/>
      <c r="L181" s="727"/>
      <c r="M181" s="624"/>
      <c r="N181" s="635"/>
      <c r="O181" s="1276"/>
      <c r="P181" s="635"/>
      <c r="Q181" s="901"/>
      <c r="R181" s="635"/>
      <c r="S181" s="962">
        <f t="shared" si="49"/>
        <v>0</v>
      </c>
      <c r="T181" s="963" t="e">
        <f t="shared" si="50"/>
        <v>#DIV/0!</v>
      </c>
    </row>
    <row r="182" spans="1:20" s="148" customFormat="1" ht="33" customHeight="1" x14ac:dyDescent="0.3">
      <c r="A182" s="97"/>
      <c r="B182" s="868"/>
      <c r="C182" s="639"/>
      <c r="D182" s="773"/>
      <c r="E182" s="869"/>
      <c r="F182" s="930"/>
      <c r="G182" s="777"/>
      <c r="H182" s="930"/>
      <c r="I182" s="873">
        <f t="shared" si="51"/>
        <v>0</v>
      </c>
      <c r="J182" s="781"/>
      <c r="K182" s="624"/>
      <c r="L182" s="727"/>
      <c r="M182" s="624"/>
      <c r="N182" s="635"/>
      <c r="O182" s="1276"/>
      <c r="P182" s="635"/>
      <c r="Q182" s="901"/>
      <c r="R182" s="635"/>
      <c r="S182" s="962">
        <f t="shared" si="49"/>
        <v>0</v>
      </c>
      <c r="T182" s="963" t="e">
        <f t="shared" si="50"/>
        <v>#DIV/0!</v>
      </c>
    </row>
    <row r="183" spans="1:20" s="148" customFormat="1" ht="32.25" customHeight="1" x14ac:dyDescent="0.25">
      <c r="A183" s="97"/>
      <c r="B183" s="357"/>
      <c r="C183" s="357"/>
      <c r="D183" s="357"/>
      <c r="E183" s="508"/>
      <c r="F183" s="931"/>
      <c r="G183" s="519"/>
      <c r="H183" s="931"/>
      <c r="I183" s="102">
        <f t="shared" ref="I183:I207" si="52">H183-F183</f>
        <v>0</v>
      </c>
      <c r="J183" s="611"/>
      <c r="K183" s="624"/>
      <c r="L183" s="727"/>
      <c r="M183" s="624"/>
      <c r="N183" s="731"/>
      <c r="O183" s="1260"/>
      <c r="P183" s="823"/>
      <c r="Q183" s="482"/>
      <c r="R183" s="782"/>
      <c r="S183" s="962">
        <f t="shared" ref="S183:S192" si="53">Q183+M183+K183</f>
        <v>0</v>
      </c>
      <c r="T183" s="963" t="e">
        <f t="shared" ref="T183:T192" si="54">S183/H183</f>
        <v>#DIV/0!</v>
      </c>
    </row>
    <row r="184" spans="1:20" s="148" customFormat="1" ht="19.5" customHeight="1" x14ac:dyDescent="0.25">
      <c r="A184" s="97"/>
      <c r="B184" s="357"/>
      <c r="C184" s="357"/>
      <c r="D184" s="357"/>
      <c r="E184" s="508"/>
      <c r="F184" s="931"/>
      <c r="G184" s="519"/>
      <c r="H184" s="931"/>
      <c r="I184" s="102">
        <f t="shared" si="52"/>
        <v>0</v>
      </c>
      <c r="J184" s="611"/>
      <c r="K184" s="624"/>
      <c r="L184" s="727"/>
      <c r="M184" s="624"/>
      <c r="N184" s="731"/>
      <c r="O184" s="1260"/>
      <c r="P184" s="823"/>
      <c r="Q184" s="482"/>
      <c r="R184" s="782"/>
      <c r="S184" s="962">
        <f t="shared" si="53"/>
        <v>0</v>
      </c>
      <c r="T184" s="963" t="e">
        <f t="shared" si="54"/>
        <v>#DIV/0!</v>
      </c>
    </row>
    <row r="185" spans="1:20" s="148" customFormat="1" x14ac:dyDescent="0.25">
      <c r="A185" s="97"/>
      <c r="B185" s="382"/>
      <c r="C185" s="72"/>
      <c r="D185" s="152"/>
      <c r="E185" s="145"/>
      <c r="F185" s="932"/>
      <c r="G185" s="97"/>
      <c r="H185" s="936"/>
      <c r="I185" s="102">
        <f t="shared" si="52"/>
        <v>0</v>
      </c>
      <c r="J185" s="170"/>
      <c r="K185" s="214"/>
      <c r="L185" s="553"/>
      <c r="M185" s="213"/>
      <c r="N185" s="706"/>
      <c r="O185" s="1255"/>
      <c r="P185" s="824"/>
      <c r="Q185" s="483"/>
      <c r="R185" s="559"/>
      <c r="S185" s="962">
        <f t="shared" si="53"/>
        <v>0</v>
      </c>
      <c r="T185" s="963" t="e">
        <f t="shared" si="54"/>
        <v>#DIV/0!</v>
      </c>
    </row>
    <row r="186" spans="1:20" s="148" customFormat="1" x14ac:dyDescent="0.25">
      <c r="A186" s="97"/>
      <c r="B186" s="74"/>
      <c r="C186" s="72"/>
      <c r="D186" s="152"/>
      <c r="E186" s="145"/>
      <c r="F186" s="932"/>
      <c r="G186" s="97"/>
      <c r="H186" s="936"/>
      <c r="I186" s="102">
        <f t="shared" si="52"/>
        <v>0</v>
      </c>
      <c r="J186" s="170"/>
      <c r="K186" s="214"/>
      <c r="L186" s="553"/>
      <c r="M186" s="213"/>
      <c r="N186" s="706"/>
      <c r="O186" s="1255"/>
      <c r="P186" s="824"/>
      <c r="Q186" s="483"/>
      <c r="R186" s="559"/>
      <c r="S186" s="962">
        <f t="shared" si="53"/>
        <v>0</v>
      </c>
      <c r="T186" s="963" t="e">
        <f t="shared" si="54"/>
        <v>#DIV/0!</v>
      </c>
    </row>
    <row r="187" spans="1:20" s="148" customFormat="1" x14ac:dyDescent="0.25">
      <c r="A187" s="97"/>
      <c r="B187" s="74"/>
      <c r="C187" s="72"/>
      <c r="D187" s="152"/>
      <c r="E187" s="145"/>
      <c r="F187" s="932"/>
      <c r="G187" s="97"/>
      <c r="H187" s="936"/>
      <c r="I187" s="102">
        <f t="shared" si="52"/>
        <v>0</v>
      </c>
      <c r="J187" s="170"/>
      <c r="K187" s="214"/>
      <c r="L187" s="553"/>
      <c r="M187" s="213"/>
      <c r="N187" s="706"/>
      <c r="O187" s="1255"/>
      <c r="P187" s="824"/>
      <c r="Q187" s="483"/>
      <c r="R187" s="559"/>
      <c r="S187" s="962">
        <f t="shared" si="53"/>
        <v>0</v>
      </c>
      <c r="T187" s="963" t="e">
        <f t="shared" si="54"/>
        <v>#DIV/0!</v>
      </c>
    </row>
    <row r="188" spans="1:20" s="148" customFormat="1" x14ac:dyDescent="0.25">
      <c r="A188" s="97"/>
      <c r="B188" s="74"/>
      <c r="C188" s="72"/>
      <c r="D188" s="152"/>
      <c r="E188" s="145"/>
      <c r="F188" s="932"/>
      <c r="G188" s="97"/>
      <c r="H188" s="936"/>
      <c r="I188" s="102">
        <f t="shared" si="52"/>
        <v>0</v>
      </c>
      <c r="J188" s="170"/>
      <c r="K188" s="214"/>
      <c r="L188" s="553"/>
      <c r="M188" s="213"/>
      <c r="N188" s="706"/>
      <c r="O188" s="1255"/>
      <c r="P188" s="824"/>
      <c r="Q188" s="483"/>
      <c r="R188" s="559"/>
      <c r="S188" s="962">
        <f t="shared" si="53"/>
        <v>0</v>
      </c>
      <c r="T188" s="963" t="e">
        <f t="shared" si="54"/>
        <v>#DIV/0!</v>
      </c>
    </row>
    <row r="189" spans="1:20" s="148" customFormat="1" x14ac:dyDescent="0.25">
      <c r="A189" s="97"/>
      <c r="B189" s="74"/>
      <c r="C189" s="72"/>
      <c r="D189" s="152"/>
      <c r="E189" s="145"/>
      <c r="F189" s="932"/>
      <c r="G189" s="97"/>
      <c r="H189" s="936"/>
      <c r="I189" s="102">
        <f t="shared" si="52"/>
        <v>0</v>
      </c>
      <c r="J189" s="170"/>
      <c r="K189" s="214"/>
      <c r="L189" s="553"/>
      <c r="M189" s="213"/>
      <c r="N189" s="706"/>
      <c r="O189" s="1255"/>
      <c r="P189" s="824"/>
      <c r="Q189" s="483"/>
      <c r="R189" s="559"/>
      <c r="S189" s="962">
        <f t="shared" si="53"/>
        <v>0</v>
      </c>
      <c r="T189" s="963" t="e">
        <f t="shared" si="54"/>
        <v>#DIV/0!</v>
      </c>
    </row>
    <row r="190" spans="1:20" s="148" customFormat="1" x14ac:dyDescent="0.25">
      <c r="A190" s="97"/>
      <c r="B190" s="74"/>
      <c r="C190" s="72"/>
      <c r="D190" s="152"/>
      <c r="E190" s="145"/>
      <c r="F190" s="932"/>
      <c r="G190" s="97"/>
      <c r="H190" s="936"/>
      <c r="I190" s="102">
        <f t="shared" si="52"/>
        <v>0</v>
      </c>
      <c r="J190" s="170"/>
      <c r="K190" s="214"/>
      <c r="L190" s="553"/>
      <c r="M190" s="213"/>
      <c r="N190" s="706"/>
      <c r="O190" s="1255"/>
      <c r="P190" s="824"/>
      <c r="Q190" s="483"/>
      <c r="R190" s="559"/>
      <c r="S190" s="962">
        <f t="shared" si="53"/>
        <v>0</v>
      </c>
      <c r="T190" s="963" t="e">
        <f t="shared" si="54"/>
        <v>#DIV/0!</v>
      </c>
    </row>
    <row r="191" spans="1:20" s="148" customFormat="1" x14ac:dyDescent="0.25">
      <c r="A191" s="97"/>
      <c r="B191" s="74"/>
      <c r="C191" s="72"/>
      <c r="D191" s="152"/>
      <c r="E191" s="145"/>
      <c r="F191" s="932"/>
      <c r="G191" s="97"/>
      <c r="H191" s="936"/>
      <c r="I191" s="102">
        <f t="shared" si="52"/>
        <v>0</v>
      </c>
      <c r="J191" s="170"/>
      <c r="K191" s="214"/>
      <c r="L191" s="553"/>
      <c r="M191" s="213"/>
      <c r="N191" s="706"/>
      <c r="O191" s="1255"/>
      <c r="P191" s="824"/>
      <c r="Q191" s="483"/>
      <c r="R191" s="559"/>
      <c r="S191" s="962">
        <f t="shared" si="53"/>
        <v>0</v>
      </c>
      <c r="T191" s="963" t="e">
        <f t="shared" si="54"/>
        <v>#DIV/0!</v>
      </c>
    </row>
    <row r="192" spans="1:20" s="148" customFormat="1" x14ac:dyDescent="0.25">
      <c r="A192" s="97"/>
      <c r="B192" s="74"/>
      <c r="C192" s="72"/>
      <c r="D192" s="152"/>
      <c r="E192" s="145"/>
      <c r="F192" s="932"/>
      <c r="G192" s="97"/>
      <c r="H192" s="936"/>
      <c r="I192" s="102">
        <f t="shared" si="52"/>
        <v>0</v>
      </c>
      <c r="J192" s="170"/>
      <c r="K192" s="214"/>
      <c r="L192" s="553"/>
      <c r="M192" s="213"/>
      <c r="N192" s="707"/>
      <c r="O192" s="1255"/>
      <c r="P192" s="824"/>
      <c r="Q192" s="484"/>
      <c r="R192" s="560"/>
      <c r="S192" s="962">
        <f t="shared" si="53"/>
        <v>0</v>
      </c>
      <c r="T192" s="963" t="e">
        <f t="shared" si="54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932"/>
      <c r="G193" s="97"/>
      <c r="H193" s="936"/>
      <c r="I193" s="102">
        <f t="shared" si="52"/>
        <v>0</v>
      </c>
      <c r="J193" s="170"/>
      <c r="K193" s="214"/>
      <c r="L193" s="553"/>
      <c r="M193" s="213"/>
      <c r="N193" s="707"/>
      <c r="O193" s="1255"/>
      <c r="P193" s="824"/>
      <c r="Q193" s="484"/>
      <c r="R193" s="560"/>
      <c r="S193" s="962"/>
      <c r="T193" s="962"/>
    </row>
    <row r="194" spans="1:20" s="148" customFormat="1" x14ac:dyDescent="0.25">
      <c r="A194" s="97"/>
      <c r="B194" s="74"/>
      <c r="C194" s="72"/>
      <c r="D194" s="152"/>
      <c r="E194" s="145"/>
      <c r="F194" s="932"/>
      <c r="G194" s="97"/>
      <c r="H194" s="936"/>
      <c r="I194" s="102">
        <f t="shared" si="52"/>
        <v>0</v>
      </c>
      <c r="J194" s="170"/>
      <c r="K194" s="214"/>
      <c r="L194" s="553"/>
      <c r="M194" s="213"/>
      <c r="N194" s="707"/>
      <c r="O194" s="1255"/>
      <c r="P194" s="824"/>
      <c r="Q194" s="484"/>
      <c r="R194" s="560"/>
      <c r="S194" s="962"/>
      <c r="T194" s="962"/>
    </row>
    <row r="195" spans="1:20" s="148" customFormat="1" ht="16.5" thickBot="1" x14ac:dyDescent="0.3">
      <c r="A195" s="97"/>
      <c r="B195" s="74"/>
      <c r="C195" s="142"/>
      <c r="D195" s="142"/>
      <c r="E195" s="130"/>
      <c r="F195" s="916"/>
      <c r="G195" s="97"/>
      <c r="H195" s="936"/>
      <c r="I195" s="102">
        <f t="shared" si="52"/>
        <v>0</v>
      </c>
      <c r="J195" s="170"/>
      <c r="K195" s="105"/>
      <c r="L195" s="553"/>
      <c r="M195" s="70"/>
      <c r="N195" s="707"/>
      <c r="O195" s="1255"/>
      <c r="P195" s="379"/>
      <c r="Q195" s="485"/>
      <c r="R195" s="561"/>
      <c r="S195" s="962">
        <f t="shared" ref="S195:S200" si="55">Q195+M195+K195</f>
        <v>0</v>
      </c>
      <c r="T195" s="962" t="e">
        <f t="shared" ref="T195:T203" si="56">S195/H195+0.1</f>
        <v>#DIV/0!</v>
      </c>
    </row>
    <row r="196" spans="1:20" s="148" customFormat="1" ht="16.5" hidden="1" thickBot="1" x14ac:dyDescent="0.3">
      <c r="A196" s="97"/>
      <c r="B196" s="74"/>
      <c r="C196" s="74"/>
      <c r="D196" s="142"/>
      <c r="E196" s="130"/>
      <c r="F196" s="916"/>
      <c r="G196" s="97"/>
      <c r="H196" s="936"/>
      <c r="I196" s="102">
        <f t="shared" si="52"/>
        <v>0</v>
      </c>
      <c r="J196" s="170"/>
      <c r="K196" s="105"/>
      <c r="L196" s="553"/>
      <c r="M196" s="70"/>
      <c r="N196" s="707"/>
      <c r="O196" s="1255"/>
      <c r="P196" s="379"/>
      <c r="Q196" s="486"/>
      <c r="R196" s="562"/>
      <c r="S196" s="962">
        <f t="shared" si="55"/>
        <v>0</v>
      </c>
      <c r="T196" s="962" t="e">
        <f t="shared" si="56"/>
        <v>#DIV/0!</v>
      </c>
    </row>
    <row r="197" spans="1:20" s="148" customFormat="1" ht="16.5" hidden="1" thickBot="1" x14ac:dyDescent="0.3">
      <c r="A197" s="97"/>
      <c r="B197" s="74"/>
      <c r="C197" s="74"/>
      <c r="D197" s="142"/>
      <c r="E197" s="130"/>
      <c r="F197" s="916"/>
      <c r="G197" s="97"/>
      <c r="H197" s="936"/>
      <c r="I197" s="102">
        <f t="shared" si="52"/>
        <v>0</v>
      </c>
      <c r="J197" s="170"/>
      <c r="K197" s="105"/>
      <c r="L197" s="553"/>
      <c r="M197" s="70"/>
      <c r="N197" s="707"/>
      <c r="O197" s="1255"/>
      <c r="P197" s="379"/>
      <c r="Q197" s="486"/>
      <c r="R197" s="562"/>
      <c r="S197" s="962">
        <f t="shared" si="55"/>
        <v>0</v>
      </c>
      <c r="T197" s="962" t="e">
        <f t="shared" si="56"/>
        <v>#DIV/0!</v>
      </c>
    </row>
    <row r="198" spans="1:20" s="148" customFormat="1" ht="16.5" hidden="1" thickBot="1" x14ac:dyDescent="0.3">
      <c r="A198" s="97"/>
      <c r="B198" s="74"/>
      <c r="C198" s="74"/>
      <c r="D198" s="142"/>
      <c r="E198" s="130"/>
      <c r="F198" s="916"/>
      <c r="G198" s="97"/>
      <c r="H198" s="936"/>
      <c r="I198" s="102">
        <f t="shared" si="52"/>
        <v>0</v>
      </c>
      <c r="J198" s="170"/>
      <c r="K198" s="105"/>
      <c r="L198" s="553"/>
      <c r="M198" s="70"/>
      <c r="N198" s="707"/>
      <c r="O198" s="1255"/>
      <c r="P198" s="379"/>
      <c r="Q198" s="486"/>
      <c r="R198" s="563"/>
      <c r="S198" s="962">
        <f t="shared" si="55"/>
        <v>0</v>
      </c>
      <c r="T198" s="962" t="e">
        <f t="shared" si="56"/>
        <v>#DIV/0!</v>
      </c>
    </row>
    <row r="199" spans="1:20" s="148" customFormat="1" ht="16.5" hidden="1" thickBot="1" x14ac:dyDescent="0.3">
      <c r="A199" s="97"/>
      <c r="B199" s="74"/>
      <c r="C199" s="74"/>
      <c r="D199" s="142"/>
      <c r="E199" s="130"/>
      <c r="F199" s="916"/>
      <c r="G199" s="97"/>
      <c r="H199" s="936"/>
      <c r="I199" s="102">
        <f t="shared" si="52"/>
        <v>0</v>
      </c>
      <c r="J199" s="170"/>
      <c r="K199" s="105"/>
      <c r="L199" s="553"/>
      <c r="M199" s="70"/>
      <c r="N199" s="707"/>
      <c r="O199" s="1255"/>
      <c r="P199" s="379"/>
      <c r="Q199" s="486"/>
      <c r="R199" s="563"/>
      <c r="S199" s="962">
        <f t="shared" si="55"/>
        <v>0</v>
      </c>
      <c r="T199" s="962" t="e">
        <f t="shared" si="56"/>
        <v>#DIV/0!</v>
      </c>
    </row>
    <row r="200" spans="1:20" s="148" customFormat="1" ht="16.5" hidden="1" thickBot="1" x14ac:dyDescent="0.3">
      <c r="A200" s="97"/>
      <c r="B200" s="74"/>
      <c r="C200" s="142"/>
      <c r="E200" s="130"/>
      <c r="F200" s="916"/>
      <c r="G200" s="97"/>
      <c r="H200" s="936"/>
      <c r="I200" s="102">
        <f t="shared" si="52"/>
        <v>0</v>
      </c>
      <c r="J200" s="170"/>
      <c r="K200" s="105"/>
      <c r="L200" s="553"/>
      <c r="M200" s="70"/>
      <c r="N200" s="707"/>
      <c r="O200" s="1255"/>
      <c r="P200" s="379"/>
      <c r="Q200" s="369"/>
      <c r="R200" s="564"/>
      <c r="S200" s="962">
        <f t="shared" si="55"/>
        <v>0</v>
      </c>
      <c r="T200" s="962" t="e">
        <f t="shared" si="56"/>
        <v>#DIV/0!</v>
      </c>
    </row>
    <row r="201" spans="1:20" s="148" customFormat="1" ht="16.5" hidden="1" thickBot="1" x14ac:dyDescent="0.3">
      <c r="A201" s="97"/>
      <c r="B201" s="74"/>
      <c r="C201" s="142"/>
      <c r="D201" s="98"/>
      <c r="E201" s="130"/>
      <c r="F201" s="916"/>
      <c r="G201" s="97"/>
      <c r="H201" s="936"/>
      <c r="I201" s="102">
        <f t="shared" si="52"/>
        <v>0</v>
      </c>
      <c r="J201" s="170"/>
      <c r="K201" s="105"/>
      <c r="L201" s="553"/>
      <c r="M201" s="70"/>
      <c r="N201" s="707"/>
      <c r="O201" s="1255"/>
      <c r="P201" s="379"/>
      <c r="Q201" s="369"/>
      <c r="R201" s="564"/>
      <c r="S201" s="962">
        <f t="shared" ref="S201:S206" si="57">Q201+M201+K201</f>
        <v>0</v>
      </c>
      <c r="T201" s="962" t="e">
        <f t="shared" si="56"/>
        <v>#DIV/0!</v>
      </c>
    </row>
    <row r="202" spans="1:20" s="148" customFormat="1" ht="16.5" hidden="1" thickBot="1" x14ac:dyDescent="0.3">
      <c r="A202" s="97"/>
      <c r="B202" s="74"/>
      <c r="C202" s="144"/>
      <c r="D202" s="98"/>
      <c r="E202" s="130"/>
      <c r="F202" s="916"/>
      <c r="G202" s="97"/>
      <c r="H202" s="936"/>
      <c r="I202" s="102">
        <f t="shared" si="52"/>
        <v>0</v>
      </c>
      <c r="J202" s="170"/>
      <c r="K202" s="105"/>
      <c r="L202" s="553"/>
      <c r="M202" s="70"/>
      <c r="N202" s="707"/>
      <c r="O202" s="1255"/>
      <c r="P202" s="379"/>
      <c r="Q202" s="369"/>
      <c r="R202" s="564"/>
      <c r="S202" s="962">
        <f t="shared" si="57"/>
        <v>0</v>
      </c>
      <c r="T202" s="962" t="e">
        <f t="shared" si="56"/>
        <v>#DIV/0!</v>
      </c>
    </row>
    <row r="203" spans="1:20" s="148" customFormat="1" ht="16.5" hidden="1" thickBot="1" x14ac:dyDescent="0.3">
      <c r="A203" s="97"/>
      <c r="B203" s="74"/>
      <c r="C203" s="144"/>
      <c r="D203" s="98"/>
      <c r="E203" s="130"/>
      <c r="F203" s="916"/>
      <c r="G203" s="97"/>
      <c r="H203" s="936"/>
      <c r="I203" s="102">
        <f t="shared" si="52"/>
        <v>0</v>
      </c>
      <c r="J203" s="170"/>
      <c r="K203" s="105"/>
      <c r="L203" s="553"/>
      <c r="M203" s="70"/>
      <c r="N203" s="707"/>
      <c r="O203" s="1255"/>
      <c r="P203" s="379"/>
      <c r="Q203" s="369"/>
      <c r="R203" s="564"/>
      <c r="S203" s="962">
        <f t="shared" si="57"/>
        <v>0</v>
      </c>
      <c r="T203" s="962" t="e">
        <f t="shared" si="56"/>
        <v>#DIV/0!</v>
      </c>
    </row>
    <row r="204" spans="1:20" s="148" customFormat="1" ht="16.5" hidden="1" thickBot="1" x14ac:dyDescent="0.3">
      <c r="A204" s="97"/>
      <c r="B204" s="74"/>
      <c r="C204" s="144"/>
      <c r="D204" s="98"/>
      <c r="E204" s="130"/>
      <c r="F204" s="916"/>
      <c r="G204" s="97"/>
      <c r="H204" s="936"/>
      <c r="I204" s="102">
        <f t="shared" si="52"/>
        <v>0</v>
      </c>
      <c r="J204" s="170"/>
      <c r="K204" s="105"/>
      <c r="L204" s="553"/>
      <c r="M204" s="70"/>
      <c r="N204" s="707"/>
      <c r="O204" s="1255"/>
      <c r="P204" s="379"/>
      <c r="Q204" s="369"/>
      <c r="R204" s="564"/>
      <c r="S204" s="962">
        <f t="shared" si="57"/>
        <v>0</v>
      </c>
      <c r="T204" s="962" t="e">
        <f>S204/H204</f>
        <v>#DIV/0!</v>
      </c>
    </row>
    <row r="205" spans="1:20" s="148" customFormat="1" ht="16.5" hidden="1" thickBot="1" x14ac:dyDescent="0.3">
      <c r="A205" s="97"/>
      <c r="B205" s="74"/>
      <c r="C205" s="144"/>
      <c r="D205" s="149"/>
      <c r="E205" s="130"/>
      <c r="F205" s="916"/>
      <c r="G205" s="97"/>
      <c r="H205" s="936"/>
      <c r="I205" s="102">
        <f t="shared" si="52"/>
        <v>0</v>
      </c>
      <c r="J205" s="170"/>
      <c r="K205" s="105"/>
      <c r="L205" s="553"/>
      <c r="M205" s="70"/>
      <c r="N205" s="707"/>
      <c r="O205" s="1255"/>
      <c r="P205" s="379"/>
      <c r="Q205" s="487"/>
      <c r="R205" s="561"/>
      <c r="S205" s="962">
        <f t="shared" si="57"/>
        <v>0</v>
      </c>
      <c r="T205" s="962" t="e">
        <f>S205/H205</f>
        <v>#DIV/0!</v>
      </c>
    </row>
    <row r="206" spans="1:20" s="148" customFormat="1" ht="16.5" hidden="1" thickBot="1" x14ac:dyDescent="0.3">
      <c r="A206" s="97"/>
      <c r="B206" s="74"/>
      <c r="C206" s="144"/>
      <c r="D206" s="149"/>
      <c r="E206" s="130"/>
      <c r="F206" s="916"/>
      <c r="G206" s="97"/>
      <c r="H206" s="936"/>
      <c r="I206" s="102">
        <f t="shared" si="52"/>
        <v>0</v>
      </c>
      <c r="J206" s="170"/>
      <c r="K206" s="105"/>
      <c r="L206" s="553"/>
      <c r="M206" s="70"/>
      <c r="N206" s="707"/>
      <c r="O206" s="1255"/>
      <c r="P206" s="379"/>
      <c r="Q206" s="487"/>
      <c r="R206" s="565"/>
      <c r="S206" s="962">
        <f t="shared" si="57"/>
        <v>0</v>
      </c>
      <c r="T206" s="962" t="e">
        <f>S206/H206</f>
        <v>#DIV/0!</v>
      </c>
    </row>
    <row r="207" spans="1:20" s="148" customFormat="1" ht="16.5" hidden="1" thickBot="1" x14ac:dyDescent="0.3">
      <c r="A207" s="97"/>
      <c r="B207" s="74"/>
      <c r="C207" s="94"/>
      <c r="D207" s="149"/>
      <c r="E207" s="420"/>
      <c r="F207" s="916"/>
      <c r="G207" s="97"/>
      <c r="H207" s="936"/>
      <c r="I207" s="102">
        <f t="shared" si="52"/>
        <v>0</v>
      </c>
      <c r="J207" s="125"/>
      <c r="K207" s="157"/>
      <c r="L207" s="554"/>
      <c r="M207" s="70"/>
      <c r="N207" s="708"/>
      <c r="O207" s="1255"/>
      <c r="P207" s="379"/>
      <c r="Q207" s="369"/>
      <c r="R207" s="566"/>
      <c r="S207" s="962">
        <f>Q207+M207+K207</f>
        <v>0</v>
      </c>
      <c r="T207" s="962" t="e">
        <f>S207/H207+0.1</f>
        <v>#DIV/0!</v>
      </c>
    </row>
    <row r="208" spans="1:20" s="148" customFormat="1" ht="29.25" customHeight="1" thickTop="1" thickBot="1" x14ac:dyDescent="0.3">
      <c r="A208" s="97"/>
      <c r="B208" s="74"/>
      <c r="C208" s="94"/>
      <c r="D208" s="158"/>
      <c r="E208" s="130"/>
      <c r="F208" s="933" t="s">
        <v>31</v>
      </c>
      <c r="G208" s="71">
        <f>SUM(G5:G207)</f>
        <v>2917</v>
      </c>
      <c r="H208" s="942">
        <f>SUM(H3:H207)</f>
        <v>498280.63099999988</v>
      </c>
      <c r="I208" s="434">
        <f>PIERNA!I37</f>
        <v>0</v>
      </c>
      <c r="J208" s="46"/>
      <c r="K208" s="159">
        <f>SUM(K5:K207)</f>
        <v>203551.97999999998</v>
      </c>
      <c r="L208" s="555"/>
      <c r="M208" s="159">
        <f>SUM(M5:M207)</f>
        <v>593920</v>
      </c>
      <c r="N208" s="709"/>
      <c r="O208" s="1277"/>
      <c r="P208" s="825"/>
      <c r="Q208" s="488">
        <f>SUM(Q5:Q207)</f>
        <v>18039987.733329996</v>
      </c>
      <c r="R208" s="567"/>
      <c r="S208" s="964">
        <f>Q208+M208+K208</f>
        <v>18837459.713329997</v>
      </c>
      <c r="T208" s="962"/>
    </row>
    <row r="209" spans="2:20" s="148" customFormat="1" ht="16.5" thickTop="1" x14ac:dyDescent="0.25">
      <c r="B209" s="74"/>
      <c r="C209" s="74"/>
      <c r="D209" s="97"/>
      <c r="E209" s="130"/>
      <c r="F209" s="923"/>
      <c r="G209" s="97"/>
      <c r="H209" s="923"/>
      <c r="I209" s="74"/>
      <c r="J209" s="125"/>
      <c r="L209" s="556"/>
      <c r="N209" s="710"/>
      <c r="O209" s="1253"/>
      <c r="P209" s="379"/>
      <c r="Q209" s="369"/>
      <c r="R209" s="445" t="s">
        <v>42</v>
      </c>
      <c r="S209" s="411"/>
      <c r="T209" s="411"/>
    </row>
  </sheetData>
  <sortState ref="A101:AC105">
    <sortCondition ref="E99:E100"/>
  </sortState>
  <mergeCells count="34">
    <mergeCell ref="R119:R120"/>
    <mergeCell ref="R121:R122"/>
    <mergeCell ref="P107:P110"/>
    <mergeCell ref="J39:K39"/>
    <mergeCell ref="J40:K40"/>
    <mergeCell ref="R115:R117"/>
    <mergeCell ref="R112:R113"/>
    <mergeCell ref="Q1:Q2"/>
    <mergeCell ref="K1:K2"/>
    <mergeCell ref="M1:M2"/>
    <mergeCell ref="R99:R101"/>
    <mergeCell ref="B107:B110"/>
    <mergeCell ref="E107:E110"/>
    <mergeCell ref="O107:O110"/>
    <mergeCell ref="R107:R110"/>
    <mergeCell ref="J33:K33"/>
    <mergeCell ref="J34:K34"/>
    <mergeCell ref="L33:O33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B119:B120"/>
    <mergeCell ref="E119:E120"/>
    <mergeCell ref="O119:O120"/>
    <mergeCell ref="B121:B122"/>
    <mergeCell ref="E121:E122"/>
    <mergeCell ref="O121:O122"/>
    <mergeCell ref="D121:D12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373" t="s">
        <v>284</v>
      </c>
      <c r="B1" s="1373"/>
      <c r="C1" s="1373"/>
      <c r="D1" s="1373"/>
      <c r="E1" s="1373"/>
      <c r="F1" s="1373"/>
      <c r="G1" s="1373"/>
      <c r="H1" s="11">
        <v>1</v>
      </c>
      <c r="L1" s="1366" t="s">
        <v>300</v>
      </c>
      <c r="M1" s="1366"/>
      <c r="N1" s="1366"/>
      <c r="O1" s="1366"/>
      <c r="P1" s="1366"/>
      <c r="Q1" s="1366"/>
      <c r="R1" s="1366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5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7"/>
      <c r="B4" s="1379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379" t="s">
        <v>70</v>
      </c>
      <c r="N4" s="233">
        <v>119.5</v>
      </c>
      <c r="O4" s="130">
        <v>45063</v>
      </c>
      <c r="P4" s="442">
        <v>10002.23</v>
      </c>
      <c r="Q4" s="1210">
        <v>355</v>
      </c>
      <c r="R4" s="151"/>
      <c r="S4" s="151"/>
    </row>
    <row r="5" spans="1:21" ht="21" customHeight="1" x14ac:dyDescent="0.25">
      <c r="A5" s="1381" t="s">
        <v>84</v>
      </c>
      <c r="B5" s="1380"/>
      <c r="C5" s="233">
        <v>119.5</v>
      </c>
      <c r="D5" s="130">
        <v>45048</v>
      </c>
      <c r="E5" s="442">
        <v>9325.74</v>
      </c>
      <c r="F5" s="72">
        <v>341</v>
      </c>
      <c r="G5" s="5"/>
      <c r="L5" s="1381" t="s">
        <v>84</v>
      </c>
      <c r="M5" s="1380"/>
      <c r="N5" s="233"/>
      <c r="O5" s="130"/>
      <c r="P5" s="442"/>
      <c r="Q5" s="1210"/>
      <c r="R5" s="5"/>
    </row>
    <row r="6" spans="1:21" ht="21" customHeight="1" x14ac:dyDescent="0.25">
      <c r="A6" s="1381"/>
      <c r="B6" s="1380"/>
      <c r="C6" s="377"/>
      <c r="D6" s="130"/>
      <c r="E6" s="443"/>
      <c r="F6" s="72"/>
      <c r="G6" s="47">
        <f>F79</f>
        <v>3140.1</v>
      </c>
      <c r="H6" s="7">
        <f>E6-G6+E7+E5-G5+E4</f>
        <v>6313.74</v>
      </c>
      <c r="L6" s="1381"/>
      <c r="M6" s="1380"/>
      <c r="N6" s="377"/>
      <c r="O6" s="130"/>
      <c r="P6" s="443"/>
      <c r="Q6" s="1210"/>
      <c r="R6" s="47">
        <f>Q79</f>
        <v>0</v>
      </c>
      <c r="S6" s="7">
        <f>P6-R6+P7+P5-R5+P4</f>
        <v>10002.23</v>
      </c>
    </row>
    <row r="7" spans="1:21" ht="15.75" x14ac:dyDescent="0.25">
      <c r="A7" s="711"/>
      <c r="B7" s="1380"/>
      <c r="C7" s="223"/>
      <c r="D7" s="221"/>
      <c r="E7" s="442"/>
      <c r="F7" s="72"/>
      <c r="L7" s="711"/>
      <c r="M7" s="1380"/>
      <c r="N7" s="223"/>
      <c r="O7" s="221"/>
      <c r="P7" s="442"/>
      <c r="Q7" s="1210"/>
    </row>
    <row r="8" spans="1:21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210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3" t="s">
        <v>3</v>
      </c>
    </row>
    <row r="10" spans="1:21" ht="15.75" thickTop="1" x14ac:dyDescent="0.25">
      <c r="A10" s="79" t="s">
        <v>32</v>
      </c>
      <c r="B10" s="696">
        <f>F6-C10+F5+F4+F7+F8</f>
        <v>311</v>
      </c>
      <c r="C10" s="647">
        <v>35</v>
      </c>
      <c r="D10" s="585">
        <v>1027.51</v>
      </c>
      <c r="E10" s="612">
        <v>45052</v>
      </c>
      <c r="F10" s="585">
        <f t="shared" ref="F10:F57" si="0">D10</f>
        <v>1027.51</v>
      </c>
      <c r="G10" s="583" t="s">
        <v>259</v>
      </c>
      <c r="H10" s="584">
        <v>135</v>
      </c>
      <c r="I10" s="616">
        <f>E6-F10+E5+E4+E7+E8</f>
        <v>8426.33</v>
      </c>
      <c r="J10" s="678">
        <f>F10*H10</f>
        <v>138713.85</v>
      </c>
      <c r="L10" s="79" t="s">
        <v>32</v>
      </c>
      <c r="M10" s="696">
        <f>Q6-N10+Q5+Q4+Q7+Q8</f>
        <v>355</v>
      </c>
      <c r="N10" s="647"/>
      <c r="O10" s="585"/>
      <c r="P10" s="612"/>
      <c r="Q10" s="585">
        <f t="shared" ref="Q10:Q57" si="1">O10</f>
        <v>0</v>
      </c>
      <c r="R10" s="583"/>
      <c r="S10" s="584"/>
      <c r="T10" s="616">
        <f>P6-Q10+P5+P4+P7+P8</f>
        <v>10002.23</v>
      </c>
      <c r="U10" s="678">
        <f>Q10*S10</f>
        <v>0</v>
      </c>
    </row>
    <row r="11" spans="1:21" x14ac:dyDescent="0.25">
      <c r="A11" s="186"/>
      <c r="B11" s="696">
        <f>B10-C11</f>
        <v>309</v>
      </c>
      <c r="C11" s="647">
        <v>2</v>
      </c>
      <c r="D11" s="585">
        <v>47.31</v>
      </c>
      <c r="E11" s="612">
        <v>45052</v>
      </c>
      <c r="F11" s="585">
        <f t="shared" si="0"/>
        <v>47.31</v>
      </c>
      <c r="G11" s="583" t="s">
        <v>265</v>
      </c>
      <c r="H11" s="584">
        <v>135</v>
      </c>
      <c r="I11" s="616">
        <f>I10-F11</f>
        <v>8379.02</v>
      </c>
      <c r="J11" s="678">
        <f t="shared" ref="J11:J74" si="2">F11*H11</f>
        <v>6386.85</v>
      </c>
      <c r="L11" s="186"/>
      <c r="M11" s="696">
        <f>M10-N11</f>
        <v>355</v>
      </c>
      <c r="N11" s="647"/>
      <c r="O11" s="585"/>
      <c r="P11" s="612"/>
      <c r="Q11" s="585">
        <f t="shared" si="1"/>
        <v>0</v>
      </c>
      <c r="R11" s="583"/>
      <c r="S11" s="584"/>
      <c r="T11" s="616">
        <f>T10-Q11</f>
        <v>10002.23</v>
      </c>
      <c r="U11" s="678">
        <f t="shared" ref="U11:U74" si="3">Q11*S11</f>
        <v>0</v>
      </c>
    </row>
    <row r="12" spans="1:21" x14ac:dyDescent="0.25">
      <c r="A12" s="174"/>
      <c r="B12" s="696">
        <f t="shared" ref="B12:B75" si="4">B11-C12</f>
        <v>274</v>
      </c>
      <c r="C12" s="647">
        <v>35</v>
      </c>
      <c r="D12" s="585">
        <v>1032.1400000000001</v>
      </c>
      <c r="E12" s="612">
        <v>45054</v>
      </c>
      <c r="F12" s="585">
        <f t="shared" si="0"/>
        <v>1032.1400000000001</v>
      </c>
      <c r="G12" s="583" t="s">
        <v>263</v>
      </c>
      <c r="H12" s="584">
        <v>135</v>
      </c>
      <c r="I12" s="616">
        <f t="shared" ref="I12:I75" si="5">I11-F12</f>
        <v>7346.88</v>
      </c>
      <c r="J12" s="678">
        <f t="shared" si="2"/>
        <v>139338.90000000002</v>
      </c>
      <c r="L12" s="174"/>
      <c r="M12" s="696">
        <f t="shared" ref="M12:M75" si="6">M11-N12</f>
        <v>355</v>
      </c>
      <c r="N12" s="647"/>
      <c r="O12" s="585"/>
      <c r="P12" s="612"/>
      <c r="Q12" s="585">
        <f t="shared" si="1"/>
        <v>0</v>
      </c>
      <c r="R12" s="583"/>
      <c r="S12" s="584"/>
      <c r="T12" s="616">
        <f t="shared" ref="T12:T75" si="7">T11-Q12</f>
        <v>10002.23</v>
      </c>
      <c r="U12" s="678">
        <f t="shared" si="3"/>
        <v>0</v>
      </c>
    </row>
    <row r="13" spans="1:21" x14ac:dyDescent="0.25">
      <c r="A13" s="174"/>
      <c r="B13" s="696">
        <f t="shared" si="4"/>
        <v>239</v>
      </c>
      <c r="C13" s="1122">
        <v>35</v>
      </c>
      <c r="D13" s="1129">
        <v>984.42</v>
      </c>
      <c r="E13" s="1130">
        <v>45056</v>
      </c>
      <c r="F13" s="1129">
        <f t="shared" si="0"/>
        <v>984.42</v>
      </c>
      <c r="G13" s="1131" t="s">
        <v>275</v>
      </c>
      <c r="H13" s="1093">
        <v>135</v>
      </c>
      <c r="I13" s="616">
        <f t="shared" si="5"/>
        <v>6362.46</v>
      </c>
      <c r="J13" s="678">
        <f t="shared" si="2"/>
        <v>132896.69999999998</v>
      </c>
      <c r="L13" s="174"/>
      <c r="M13" s="696">
        <f t="shared" si="6"/>
        <v>355</v>
      </c>
      <c r="N13" s="647"/>
      <c r="O13" s="585"/>
      <c r="P13" s="612"/>
      <c r="Q13" s="585">
        <f t="shared" si="1"/>
        <v>0</v>
      </c>
      <c r="R13" s="583"/>
      <c r="S13" s="584"/>
      <c r="T13" s="616">
        <f t="shared" si="7"/>
        <v>10002.23</v>
      </c>
      <c r="U13" s="678">
        <f t="shared" si="3"/>
        <v>0</v>
      </c>
    </row>
    <row r="14" spans="1:21" x14ac:dyDescent="0.25">
      <c r="A14" s="81" t="s">
        <v>33</v>
      </c>
      <c r="B14" s="652">
        <f t="shared" si="4"/>
        <v>237</v>
      </c>
      <c r="C14" s="1122">
        <v>2</v>
      </c>
      <c r="D14" s="1129">
        <v>48.72</v>
      </c>
      <c r="E14" s="1130">
        <v>45056</v>
      </c>
      <c r="F14" s="1129">
        <f t="shared" si="0"/>
        <v>48.72</v>
      </c>
      <c r="G14" s="1131" t="s">
        <v>278</v>
      </c>
      <c r="H14" s="1093">
        <v>135</v>
      </c>
      <c r="I14" s="649">
        <f t="shared" si="5"/>
        <v>6313.74</v>
      </c>
      <c r="J14" s="678">
        <f t="shared" si="2"/>
        <v>6577.2</v>
      </c>
      <c r="L14" s="81" t="s">
        <v>33</v>
      </c>
      <c r="M14" s="696">
        <f t="shared" si="6"/>
        <v>355</v>
      </c>
      <c r="N14" s="647"/>
      <c r="O14" s="585"/>
      <c r="P14" s="612"/>
      <c r="Q14" s="585">
        <f t="shared" si="1"/>
        <v>0</v>
      </c>
      <c r="R14" s="583"/>
      <c r="S14" s="584"/>
      <c r="T14" s="616">
        <f t="shared" si="7"/>
        <v>10002.23</v>
      </c>
      <c r="U14" s="678">
        <f t="shared" si="3"/>
        <v>0</v>
      </c>
    </row>
    <row r="15" spans="1:21" x14ac:dyDescent="0.25">
      <c r="A15" s="72"/>
      <c r="B15" s="696">
        <f t="shared" si="4"/>
        <v>237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5"/>
        <v>6313.74</v>
      </c>
      <c r="J15" s="678">
        <f t="shared" si="2"/>
        <v>0</v>
      </c>
      <c r="L15" s="1210"/>
      <c r="M15" s="696">
        <f t="shared" si="6"/>
        <v>355</v>
      </c>
      <c r="N15" s="647"/>
      <c r="O15" s="585"/>
      <c r="P15" s="612"/>
      <c r="Q15" s="585">
        <f t="shared" si="1"/>
        <v>0</v>
      </c>
      <c r="R15" s="583"/>
      <c r="S15" s="584"/>
      <c r="T15" s="616">
        <f t="shared" si="7"/>
        <v>10002.23</v>
      </c>
      <c r="U15" s="678">
        <f t="shared" si="3"/>
        <v>0</v>
      </c>
    </row>
    <row r="16" spans="1:21" x14ac:dyDescent="0.25">
      <c r="A16" s="72"/>
      <c r="B16" s="696">
        <f t="shared" si="4"/>
        <v>237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5"/>
        <v>6313.74</v>
      </c>
      <c r="J16" s="678">
        <f t="shared" si="2"/>
        <v>0</v>
      </c>
      <c r="L16" s="1210"/>
      <c r="M16" s="696">
        <f t="shared" si="6"/>
        <v>355</v>
      </c>
      <c r="N16" s="647"/>
      <c r="O16" s="585"/>
      <c r="P16" s="612"/>
      <c r="Q16" s="585">
        <f t="shared" si="1"/>
        <v>0</v>
      </c>
      <c r="R16" s="583"/>
      <c r="S16" s="584"/>
      <c r="T16" s="616">
        <f t="shared" si="7"/>
        <v>10002.23</v>
      </c>
      <c r="U16" s="678">
        <f t="shared" si="3"/>
        <v>0</v>
      </c>
    </row>
    <row r="17" spans="1:21" x14ac:dyDescent="0.25">
      <c r="B17" s="696">
        <f t="shared" si="4"/>
        <v>237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5"/>
        <v>6313.74</v>
      </c>
      <c r="J17" s="678">
        <f t="shared" si="2"/>
        <v>0</v>
      </c>
      <c r="M17" s="696">
        <f t="shared" si="6"/>
        <v>355</v>
      </c>
      <c r="N17" s="647"/>
      <c r="O17" s="585"/>
      <c r="P17" s="612"/>
      <c r="Q17" s="585">
        <f t="shared" si="1"/>
        <v>0</v>
      </c>
      <c r="R17" s="583"/>
      <c r="S17" s="584"/>
      <c r="T17" s="616">
        <f t="shared" si="7"/>
        <v>10002.23</v>
      </c>
      <c r="U17" s="678">
        <f t="shared" si="3"/>
        <v>0</v>
      </c>
    </row>
    <row r="18" spans="1:21" x14ac:dyDescent="0.25">
      <c r="B18" s="696">
        <f t="shared" si="4"/>
        <v>237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5"/>
        <v>6313.74</v>
      </c>
      <c r="J18" s="678">
        <f t="shared" si="2"/>
        <v>0</v>
      </c>
      <c r="M18" s="696">
        <f t="shared" si="6"/>
        <v>355</v>
      </c>
      <c r="N18" s="647"/>
      <c r="O18" s="585"/>
      <c r="P18" s="612"/>
      <c r="Q18" s="585">
        <f t="shared" si="1"/>
        <v>0</v>
      </c>
      <c r="R18" s="583"/>
      <c r="S18" s="584"/>
      <c r="T18" s="616">
        <f t="shared" si="7"/>
        <v>10002.23</v>
      </c>
      <c r="U18" s="678">
        <f t="shared" si="3"/>
        <v>0</v>
      </c>
    </row>
    <row r="19" spans="1:21" x14ac:dyDescent="0.25">
      <c r="A19" s="118"/>
      <c r="B19" s="696">
        <f t="shared" si="4"/>
        <v>237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5"/>
        <v>6313.74</v>
      </c>
      <c r="J19" s="678">
        <f t="shared" si="2"/>
        <v>0</v>
      </c>
      <c r="L19" s="118"/>
      <c r="M19" s="696">
        <f t="shared" si="6"/>
        <v>355</v>
      </c>
      <c r="N19" s="647"/>
      <c r="O19" s="585"/>
      <c r="P19" s="612"/>
      <c r="Q19" s="585">
        <f t="shared" si="1"/>
        <v>0</v>
      </c>
      <c r="R19" s="583"/>
      <c r="S19" s="584"/>
      <c r="T19" s="616">
        <f t="shared" si="7"/>
        <v>10002.23</v>
      </c>
      <c r="U19" s="678">
        <f t="shared" si="3"/>
        <v>0</v>
      </c>
    </row>
    <row r="20" spans="1:21" x14ac:dyDescent="0.25">
      <c r="A20" s="118"/>
      <c r="B20" s="696">
        <f t="shared" si="4"/>
        <v>237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5"/>
        <v>6313.74</v>
      </c>
      <c r="J20" s="678">
        <f t="shared" si="2"/>
        <v>0</v>
      </c>
      <c r="L20" s="118"/>
      <c r="M20" s="696">
        <f t="shared" si="6"/>
        <v>355</v>
      </c>
      <c r="N20" s="647"/>
      <c r="O20" s="585"/>
      <c r="P20" s="612"/>
      <c r="Q20" s="585">
        <f t="shared" si="1"/>
        <v>0</v>
      </c>
      <c r="R20" s="583"/>
      <c r="S20" s="584"/>
      <c r="T20" s="616">
        <f t="shared" si="7"/>
        <v>10002.23</v>
      </c>
      <c r="U20" s="678">
        <f t="shared" si="3"/>
        <v>0</v>
      </c>
    </row>
    <row r="21" spans="1:21" x14ac:dyDescent="0.25">
      <c r="A21" s="118"/>
      <c r="B21" s="696">
        <f t="shared" si="4"/>
        <v>237</v>
      </c>
      <c r="C21" s="647"/>
      <c r="D21" s="585"/>
      <c r="E21" s="612"/>
      <c r="F21" s="585">
        <f t="shared" si="0"/>
        <v>0</v>
      </c>
      <c r="G21" s="583"/>
      <c r="H21" s="584"/>
      <c r="I21" s="616">
        <f t="shared" si="5"/>
        <v>6313.74</v>
      </c>
      <c r="J21" s="678">
        <f t="shared" si="2"/>
        <v>0</v>
      </c>
      <c r="L21" s="118"/>
      <c r="M21" s="696">
        <f t="shared" si="6"/>
        <v>355</v>
      </c>
      <c r="N21" s="647"/>
      <c r="O21" s="585"/>
      <c r="P21" s="612"/>
      <c r="Q21" s="585">
        <f t="shared" si="1"/>
        <v>0</v>
      </c>
      <c r="R21" s="583"/>
      <c r="S21" s="584"/>
      <c r="T21" s="616">
        <f t="shared" si="7"/>
        <v>10002.23</v>
      </c>
      <c r="U21" s="678">
        <f t="shared" si="3"/>
        <v>0</v>
      </c>
    </row>
    <row r="22" spans="1:21" x14ac:dyDescent="0.25">
      <c r="A22" s="118"/>
      <c r="B22" s="696">
        <f t="shared" si="4"/>
        <v>237</v>
      </c>
      <c r="C22" s="647"/>
      <c r="D22" s="585"/>
      <c r="E22" s="612"/>
      <c r="F22" s="585">
        <f t="shared" si="0"/>
        <v>0</v>
      </c>
      <c r="G22" s="583"/>
      <c r="H22" s="584"/>
      <c r="I22" s="616">
        <f t="shared" si="5"/>
        <v>6313.74</v>
      </c>
      <c r="J22" s="678">
        <f t="shared" si="2"/>
        <v>0</v>
      </c>
      <c r="L22" s="118"/>
      <c r="M22" s="696">
        <f t="shared" si="6"/>
        <v>355</v>
      </c>
      <c r="N22" s="647"/>
      <c r="O22" s="585"/>
      <c r="P22" s="612"/>
      <c r="Q22" s="585">
        <f t="shared" si="1"/>
        <v>0</v>
      </c>
      <c r="R22" s="583"/>
      <c r="S22" s="584"/>
      <c r="T22" s="616">
        <f t="shared" si="7"/>
        <v>10002.23</v>
      </c>
      <c r="U22" s="678">
        <f t="shared" si="3"/>
        <v>0</v>
      </c>
    </row>
    <row r="23" spans="1:21" x14ac:dyDescent="0.25">
      <c r="A23" s="118"/>
      <c r="B23" s="174">
        <f t="shared" si="4"/>
        <v>237</v>
      </c>
      <c r="C23" s="15"/>
      <c r="D23" s="68"/>
      <c r="E23" s="612"/>
      <c r="F23" s="585">
        <f t="shared" si="0"/>
        <v>0</v>
      </c>
      <c r="G23" s="583"/>
      <c r="H23" s="584"/>
      <c r="I23" s="616">
        <f t="shared" si="5"/>
        <v>6313.74</v>
      </c>
      <c r="J23" s="678">
        <f t="shared" si="2"/>
        <v>0</v>
      </c>
      <c r="L23" s="118"/>
      <c r="M23" s="174">
        <f t="shared" si="6"/>
        <v>355</v>
      </c>
      <c r="N23" s="15"/>
      <c r="O23" s="68"/>
      <c r="P23" s="612"/>
      <c r="Q23" s="585">
        <f t="shared" si="1"/>
        <v>0</v>
      </c>
      <c r="R23" s="583"/>
      <c r="S23" s="584"/>
      <c r="T23" s="616">
        <f t="shared" si="7"/>
        <v>10002.23</v>
      </c>
      <c r="U23" s="678">
        <f t="shared" si="3"/>
        <v>0</v>
      </c>
    </row>
    <row r="24" spans="1:21" x14ac:dyDescent="0.25">
      <c r="A24" s="119"/>
      <c r="B24" s="174">
        <f t="shared" si="4"/>
        <v>237</v>
      </c>
      <c r="C24" s="15"/>
      <c r="D24" s="68"/>
      <c r="E24" s="612"/>
      <c r="F24" s="585">
        <f t="shared" si="0"/>
        <v>0</v>
      </c>
      <c r="G24" s="583"/>
      <c r="H24" s="584"/>
      <c r="I24" s="616">
        <f t="shared" si="5"/>
        <v>6313.74</v>
      </c>
      <c r="J24" s="678">
        <f t="shared" si="2"/>
        <v>0</v>
      </c>
      <c r="L24" s="119"/>
      <c r="M24" s="174">
        <f t="shared" si="6"/>
        <v>355</v>
      </c>
      <c r="N24" s="15"/>
      <c r="O24" s="68"/>
      <c r="P24" s="612"/>
      <c r="Q24" s="585">
        <f t="shared" si="1"/>
        <v>0</v>
      </c>
      <c r="R24" s="583"/>
      <c r="S24" s="584"/>
      <c r="T24" s="616">
        <f t="shared" si="7"/>
        <v>10002.23</v>
      </c>
      <c r="U24" s="678">
        <f t="shared" si="3"/>
        <v>0</v>
      </c>
    </row>
    <row r="25" spans="1:21" x14ac:dyDescent="0.25">
      <c r="A25" s="118"/>
      <c r="B25" s="174">
        <f t="shared" si="4"/>
        <v>237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6313.74</v>
      </c>
      <c r="J25" s="17">
        <f t="shared" si="2"/>
        <v>0</v>
      </c>
      <c r="L25" s="118"/>
      <c r="M25" s="174">
        <f t="shared" si="6"/>
        <v>355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10002.23</v>
      </c>
      <c r="U25" s="17">
        <f t="shared" si="3"/>
        <v>0</v>
      </c>
    </row>
    <row r="26" spans="1:21" x14ac:dyDescent="0.25">
      <c r="A26" s="118"/>
      <c r="B26" s="174">
        <f t="shared" si="4"/>
        <v>237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6313.74</v>
      </c>
      <c r="J26" s="17">
        <f t="shared" si="2"/>
        <v>0</v>
      </c>
      <c r="L26" s="118"/>
      <c r="M26" s="174">
        <f t="shared" si="6"/>
        <v>355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10002.23</v>
      </c>
      <c r="U26" s="17">
        <f t="shared" si="3"/>
        <v>0</v>
      </c>
    </row>
    <row r="27" spans="1:21" x14ac:dyDescent="0.25">
      <c r="A27" s="118"/>
      <c r="B27" s="174">
        <f t="shared" si="4"/>
        <v>237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6313.74</v>
      </c>
      <c r="J27" s="17">
        <f t="shared" si="2"/>
        <v>0</v>
      </c>
      <c r="L27" s="118"/>
      <c r="M27" s="174">
        <f t="shared" si="6"/>
        <v>355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10002.23</v>
      </c>
      <c r="U27" s="17">
        <f t="shared" si="3"/>
        <v>0</v>
      </c>
    </row>
    <row r="28" spans="1:21" x14ac:dyDescent="0.25">
      <c r="A28" s="118"/>
      <c r="B28" s="174">
        <f t="shared" si="4"/>
        <v>237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6313.74</v>
      </c>
      <c r="J28" s="17">
        <f t="shared" si="2"/>
        <v>0</v>
      </c>
      <c r="L28" s="118"/>
      <c r="M28" s="174">
        <f t="shared" si="6"/>
        <v>355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10002.23</v>
      </c>
      <c r="U28" s="17">
        <f t="shared" si="3"/>
        <v>0</v>
      </c>
    </row>
    <row r="29" spans="1:21" x14ac:dyDescent="0.25">
      <c r="A29" s="118"/>
      <c r="B29" s="174">
        <f t="shared" si="4"/>
        <v>237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6313.74</v>
      </c>
      <c r="J29" s="17">
        <f t="shared" si="2"/>
        <v>0</v>
      </c>
      <c r="L29" s="118"/>
      <c r="M29" s="174">
        <f t="shared" si="6"/>
        <v>355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10002.23</v>
      </c>
      <c r="U29" s="17">
        <f t="shared" si="3"/>
        <v>0</v>
      </c>
    </row>
    <row r="30" spans="1:21" x14ac:dyDescent="0.25">
      <c r="A30" s="118"/>
      <c r="B30" s="174">
        <f t="shared" si="4"/>
        <v>237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6313.74</v>
      </c>
      <c r="J30" s="17">
        <f t="shared" si="2"/>
        <v>0</v>
      </c>
      <c r="L30" s="118"/>
      <c r="M30" s="174">
        <f t="shared" si="6"/>
        <v>355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10002.23</v>
      </c>
      <c r="U30" s="17">
        <f t="shared" si="3"/>
        <v>0</v>
      </c>
    </row>
    <row r="31" spans="1:21" x14ac:dyDescent="0.25">
      <c r="A31" s="118"/>
      <c r="B31" s="174">
        <f t="shared" si="4"/>
        <v>237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6313.74</v>
      </c>
      <c r="J31" s="17">
        <f t="shared" si="2"/>
        <v>0</v>
      </c>
      <c r="L31" s="118"/>
      <c r="M31" s="174">
        <f t="shared" si="6"/>
        <v>355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10002.23</v>
      </c>
      <c r="U31" s="17">
        <f t="shared" si="3"/>
        <v>0</v>
      </c>
    </row>
    <row r="32" spans="1:21" x14ac:dyDescent="0.25">
      <c r="A32" s="118"/>
      <c r="B32" s="174">
        <f t="shared" si="4"/>
        <v>237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6313.74</v>
      </c>
      <c r="J32" s="17">
        <f t="shared" si="2"/>
        <v>0</v>
      </c>
      <c r="L32" s="118"/>
      <c r="M32" s="174">
        <f t="shared" si="6"/>
        <v>355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10002.23</v>
      </c>
      <c r="U32" s="17">
        <f t="shared" si="3"/>
        <v>0</v>
      </c>
    </row>
    <row r="33" spans="1:21" x14ac:dyDescent="0.25">
      <c r="A33" s="118"/>
      <c r="B33" s="174">
        <f t="shared" si="4"/>
        <v>237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6313.74</v>
      </c>
      <c r="J33" s="17">
        <f t="shared" si="2"/>
        <v>0</v>
      </c>
      <c r="L33" s="118"/>
      <c r="M33" s="174">
        <f t="shared" si="6"/>
        <v>355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10002.23</v>
      </c>
      <c r="U33" s="17">
        <f t="shared" si="3"/>
        <v>0</v>
      </c>
    </row>
    <row r="34" spans="1:21" x14ac:dyDescent="0.25">
      <c r="A34" s="118"/>
      <c r="B34" s="174">
        <f t="shared" si="4"/>
        <v>237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6313.74</v>
      </c>
      <c r="J34" s="17">
        <f t="shared" si="2"/>
        <v>0</v>
      </c>
      <c r="L34" s="118"/>
      <c r="M34" s="174">
        <f t="shared" si="6"/>
        <v>355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10002.23</v>
      </c>
      <c r="U34" s="17">
        <f t="shared" si="3"/>
        <v>0</v>
      </c>
    </row>
    <row r="35" spans="1:21" x14ac:dyDescent="0.25">
      <c r="A35" s="118"/>
      <c r="B35" s="174">
        <f t="shared" si="4"/>
        <v>237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6313.74</v>
      </c>
      <c r="J35" s="17">
        <f t="shared" si="2"/>
        <v>0</v>
      </c>
      <c r="L35" s="118"/>
      <c r="M35" s="174">
        <f t="shared" si="6"/>
        <v>355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10002.23</v>
      </c>
      <c r="U35" s="17">
        <f t="shared" si="3"/>
        <v>0</v>
      </c>
    </row>
    <row r="36" spans="1:21" x14ac:dyDescent="0.25">
      <c r="A36" s="118"/>
      <c r="B36" s="174">
        <f t="shared" si="4"/>
        <v>237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6313.74</v>
      </c>
      <c r="J36" s="17">
        <f t="shared" si="2"/>
        <v>0</v>
      </c>
      <c r="L36" s="118"/>
      <c r="M36" s="174">
        <f t="shared" si="6"/>
        <v>355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10002.23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237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6313.74</v>
      </c>
      <c r="J37" s="17">
        <f t="shared" si="2"/>
        <v>0</v>
      </c>
      <c r="L37" s="118" t="s">
        <v>22</v>
      </c>
      <c r="M37" s="174">
        <f t="shared" si="6"/>
        <v>355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10002.23</v>
      </c>
      <c r="U37" s="17">
        <f t="shared" si="3"/>
        <v>0</v>
      </c>
    </row>
    <row r="38" spans="1:21" x14ac:dyDescent="0.25">
      <c r="A38" s="119"/>
      <c r="B38" s="174">
        <f t="shared" si="4"/>
        <v>237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6313.74</v>
      </c>
      <c r="J38" s="17">
        <f t="shared" si="2"/>
        <v>0</v>
      </c>
      <c r="L38" s="119"/>
      <c r="M38" s="174">
        <f t="shared" si="6"/>
        <v>355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10002.23</v>
      </c>
      <c r="U38" s="17">
        <f t="shared" si="3"/>
        <v>0</v>
      </c>
    </row>
    <row r="39" spans="1:21" x14ac:dyDescent="0.25">
      <c r="A39" s="118"/>
      <c r="B39" s="174">
        <f t="shared" si="4"/>
        <v>237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6313.74</v>
      </c>
      <c r="J39" s="17">
        <f t="shared" si="2"/>
        <v>0</v>
      </c>
      <c r="L39" s="118"/>
      <c r="M39" s="174">
        <f t="shared" si="6"/>
        <v>355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10002.23</v>
      </c>
      <c r="U39" s="17">
        <f t="shared" si="3"/>
        <v>0</v>
      </c>
    </row>
    <row r="40" spans="1:21" x14ac:dyDescent="0.25">
      <c r="A40" s="118"/>
      <c r="B40" s="174">
        <f t="shared" si="4"/>
        <v>237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6313.74</v>
      </c>
      <c r="J40" s="17">
        <f t="shared" si="2"/>
        <v>0</v>
      </c>
      <c r="L40" s="118"/>
      <c r="M40" s="174">
        <f t="shared" si="6"/>
        <v>355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10002.23</v>
      </c>
      <c r="U40" s="17">
        <f t="shared" si="3"/>
        <v>0</v>
      </c>
    </row>
    <row r="41" spans="1:21" x14ac:dyDescent="0.25">
      <c r="A41" s="118"/>
      <c r="B41" s="174">
        <f t="shared" si="4"/>
        <v>237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6313.74</v>
      </c>
      <c r="J41" s="17">
        <f t="shared" si="2"/>
        <v>0</v>
      </c>
      <c r="L41" s="118"/>
      <c r="M41" s="174">
        <f t="shared" si="6"/>
        <v>355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10002.23</v>
      </c>
      <c r="U41" s="17">
        <f t="shared" si="3"/>
        <v>0</v>
      </c>
    </row>
    <row r="42" spans="1:21" x14ac:dyDescent="0.25">
      <c r="A42" s="118"/>
      <c r="B42" s="174">
        <f t="shared" si="4"/>
        <v>237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6313.74</v>
      </c>
      <c r="J42" s="17">
        <f t="shared" si="2"/>
        <v>0</v>
      </c>
      <c r="L42" s="118"/>
      <c r="M42" s="174">
        <f t="shared" si="6"/>
        <v>355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10002.23</v>
      </c>
      <c r="U42" s="17">
        <f t="shared" si="3"/>
        <v>0</v>
      </c>
    </row>
    <row r="43" spans="1:21" x14ac:dyDescent="0.25">
      <c r="A43" s="118"/>
      <c r="B43" s="174">
        <f t="shared" si="4"/>
        <v>237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6313.74</v>
      </c>
      <c r="J43" s="17">
        <f t="shared" si="2"/>
        <v>0</v>
      </c>
      <c r="L43" s="118"/>
      <c r="M43" s="174">
        <f t="shared" si="6"/>
        <v>355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10002.23</v>
      </c>
      <c r="U43" s="17">
        <f t="shared" si="3"/>
        <v>0</v>
      </c>
    </row>
    <row r="44" spans="1:21" x14ac:dyDescent="0.25">
      <c r="A44" s="118"/>
      <c r="B44" s="174">
        <f t="shared" si="4"/>
        <v>237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6313.74</v>
      </c>
      <c r="J44" s="17">
        <f t="shared" si="2"/>
        <v>0</v>
      </c>
      <c r="L44" s="118"/>
      <c r="M44" s="174">
        <f t="shared" si="6"/>
        <v>355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10002.23</v>
      </c>
      <c r="U44" s="17">
        <f t="shared" si="3"/>
        <v>0</v>
      </c>
    </row>
    <row r="45" spans="1:21" x14ac:dyDescent="0.25">
      <c r="A45" s="118"/>
      <c r="B45" s="174">
        <f t="shared" si="4"/>
        <v>237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6313.74</v>
      </c>
      <c r="J45" s="17">
        <f t="shared" si="2"/>
        <v>0</v>
      </c>
      <c r="L45" s="118"/>
      <c r="M45" s="174">
        <f t="shared" si="6"/>
        <v>355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10002.23</v>
      </c>
      <c r="U45" s="17">
        <f t="shared" si="3"/>
        <v>0</v>
      </c>
    </row>
    <row r="46" spans="1:21" x14ac:dyDescent="0.25">
      <c r="A46" s="118"/>
      <c r="B46" s="174">
        <f t="shared" si="4"/>
        <v>237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6313.74</v>
      </c>
      <c r="J46" s="17">
        <f t="shared" si="2"/>
        <v>0</v>
      </c>
      <c r="L46" s="118"/>
      <c r="M46" s="174">
        <f t="shared" si="6"/>
        <v>355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10002.23</v>
      </c>
      <c r="U46" s="17">
        <f t="shared" si="3"/>
        <v>0</v>
      </c>
    </row>
    <row r="47" spans="1:21" x14ac:dyDescent="0.25">
      <c r="A47" s="118"/>
      <c r="B47" s="174">
        <f t="shared" si="4"/>
        <v>237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6313.74</v>
      </c>
      <c r="J47" s="17">
        <f t="shared" si="2"/>
        <v>0</v>
      </c>
      <c r="L47" s="118"/>
      <c r="M47" s="174">
        <f t="shared" si="6"/>
        <v>355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10002.23</v>
      </c>
      <c r="U47" s="17">
        <f t="shared" si="3"/>
        <v>0</v>
      </c>
    </row>
    <row r="48" spans="1:21" x14ac:dyDescent="0.25">
      <c r="A48" s="118"/>
      <c r="B48" s="174">
        <f t="shared" si="4"/>
        <v>237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6313.74</v>
      </c>
      <c r="J48" s="17">
        <f t="shared" si="2"/>
        <v>0</v>
      </c>
      <c r="L48" s="118"/>
      <c r="M48" s="174">
        <f t="shared" si="6"/>
        <v>355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10002.23</v>
      </c>
      <c r="U48" s="17">
        <f t="shared" si="3"/>
        <v>0</v>
      </c>
    </row>
    <row r="49" spans="1:21" x14ac:dyDescent="0.25">
      <c r="A49" s="118"/>
      <c r="B49" s="174">
        <f t="shared" si="4"/>
        <v>237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6313.74</v>
      </c>
      <c r="J49" s="17">
        <f t="shared" si="2"/>
        <v>0</v>
      </c>
      <c r="L49" s="118"/>
      <c r="M49" s="174">
        <f t="shared" si="6"/>
        <v>355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10002.23</v>
      </c>
      <c r="U49" s="17">
        <f t="shared" si="3"/>
        <v>0</v>
      </c>
    </row>
    <row r="50" spans="1:21" x14ac:dyDescent="0.25">
      <c r="A50" s="118"/>
      <c r="B50" s="174">
        <f t="shared" si="4"/>
        <v>237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6313.74</v>
      </c>
      <c r="J50" s="17">
        <f t="shared" si="2"/>
        <v>0</v>
      </c>
      <c r="L50" s="118"/>
      <c r="M50" s="174">
        <f t="shared" si="6"/>
        <v>355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10002.23</v>
      </c>
      <c r="U50" s="17">
        <f t="shared" si="3"/>
        <v>0</v>
      </c>
    </row>
    <row r="51" spans="1:21" x14ac:dyDescent="0.25">
      <c r="A51" s="118"/>
      <c r="B51" s="174">
        <f t="shared" si="4"/>
        <v>237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6313.74</v>
      </c>
      <c r="J51" s="17">
        <f t="shared" si="2"/>
        <v>0</v>
      </c>
      <c r="L51" s="118"/>
      <c r="M51" s="174">
        <f t="shared" si="6"/>
        <v>355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10002.23</v>
      </c>
      <c r="U51" s="17">
        <f t="shared" si="3"/>
        <v>0</v>
      </c>
    </row>
    <row r="52" spans="1:21" x14ac:dyDescent="0.25">
      <c r="A52" s="118"/>
      <c r="B52" s="174">
        <f t="shared" si="4"/>
        <v>237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6313.74</v>
      </c>
      <c r="J52" s="17">
        <f t="shared" si="2"/>
        <v>0</v>
      </c>
      <c r="L52" s="118"/>
      <c r="M52" s="174">
        <f t="shared" si="6"/>
        <v>355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10002.23</v>
      </c>
      <c r="U52" s="17">
        <f t="shared" si="3"/>
        <v>0</v>
      </c>
    </row>
    <row r="53" spans="1:21" x14ac:dyDescent="0.25">
      <c r="A53" s="118"/>
      <c r="B53" s="174">
        <f t="shared" si="4"/>
        <v>237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6313.74</v>
      </c>
      <c r="J53" s="17">
        <f t="shared" si="2"/>
        <v>0</v>
      </c>
      <c r="L53" s="118"/>
      <c r="M53" s="174">
        <f t="shared" si="6"/>
        <v>355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10002.23</v>
      </c>
      <c r="U53" s="17">
        <f t="shared" si="3"/>
        <v>0</v>
      </c>
    </row>
    <row r="54" spans="1:21" x14ac:dyDescent="0.25">
      <c r="A54" s="118"/>
      <c r="B54" s="174">
        <f t="shared" si="4"/>
        <v>237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6313.74</v>
      </c>
      <c r="J54" s="17">
        <f t="shared" si="2"/>
        <v>0</v>
      </c>
      <c r="L54" s="118"/>
      <c r="M54" s="174">
        <f t="shared" si="6"/>
        <v>355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10002.23</v>
      </c>
      <c r="U54" s="17">
        <f t="shared" si="3"/>
        <v>0</v>
      </c>
    </row>
    <row r="55" spans="1:21" x14ac:dyDescent="0.25">
      <c r="A55" s="118"/>
      <c r="B55" s="174">
        <f t="shared" si="4"/>
        <v>237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6313.74</v>
      </c>
      <c r="J55" s="17">
        <f t="shared" si="2"/>
        <v>0</v>
      </c>
      <c r="L55" s="118"/>
      <c r="M55" s="174">
        <f t="shared" si="6"/>
        <v>355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10002.23</v>
      </c>
      <c r="U55" s="17">
        <f t="shared" si="3"/>
        <v>0</v>
      </c>
    </row>
    <row r="56" spans="1:21" x14ac:dyDescent="0.25">
      <c r="A56" s="118"/>
      <c r="B56" s="174">
        <f t="shared" si="4"/>
        <v>237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6313.74</v>
      </c>
      <c r="J56" s="17">
        <f t="shared" si="2"/>
        <v>0</v>
      </c>
      <c r="L56" s="118"/>
      <c r="M56" s="174">
        <f t="shared" si="6"/>
        <v>355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10002.23</v>
      </c>
      <c r="U56" s="17">
        <f t="shared" si="3"/>
        <v>0</v>
      </c>
    </row>
    <row r="57" spans="1:21" x14ac:dyDescent="0.25">
      <c r="A57" s="118"/>
      <c r="B57" s="174">
        <f t="shared" si="4"/>
        <v>237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6313.74</v>
      </c>
      <c r="J57" s="17">
        <f t="shared" si="2"/>
        <v>0</v>
      </c>
      <c r="L57" s="118"/>
      <c r="M57" s="174">
        <f t="shared" si="6"/>
        <v>355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10002.23</v>
      </c>
      <c r="U57" s="17">
        <f t="shared" si="3"/>
        <v>0</v>
      </c>
    </row>
    <row r="58" spans="1:21" x14ac:dyDescent="0.25">
      <c r="A58" s="118"/>
      <c r="B58" s="174">
        <f t="shared" si="4"/>
        <v>237</v>
      </c>
      <c r="C58" s="15"/>
      <c r="D58" s="68"/>
      <c r="E58" s="194"/>
      <c r="F58" s="68">
        <v>0</v>
      </c>
      <c r="G58" s="69"/>
      <c r="H58" s="70"/>
      <c r="I58" s="102">
        <f t="shared" si="5"/>
        <v>6313.74</v>
      </c>
      <c r="J58" s="17">
        <f t="shared" si="2"/>
        <v>0</v>
      </c>
      <c r="L58" s="118"/>
      <c r="M58" s="174">
        <f t="shared" si="6"/>
        <v>355</v>
      </c>
      <c r="N58" s="15"/>
      <c r="O58" s="68"/>
      <c r="P58" s="194"/>
      <c r="Q58" s="68">
        <v>0</v>
      </c>
      <c r="R58" s="69"/>
      <c r="S58" s="70"/>
      <c r="T58" s="102">
        <f t="shared" si="7"/>
        <v>10002.23</v>
      </c>
      <c r="U58" s="17">
        <f t="shared" si="3"/>
        <v>0</v>
      </c>
    </row>
    <row r="59" spans="1:21" x14ac:dyDescent="0.25">
      <c r="A59" s="118"/>
      <c r="B59" s="174">
        <f t="shared" si="4"/>
        <v>237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6313.74</v>
      </c>
      <c r="J59" s="17">
        <f t="shared" si="2"/>
        <v>0</v>
      </c>
      <c r="L59" s="118"/>
      <c r="M59" s="174">
        <f t="shared" si="6"/>
        <v>355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10002.23</v>
      </c>
      <c r="U59" s="17">
        <f t="shared" si="3"/>
        <v>0</v>
      </c>
    </row>
    <row r="60" spans="1:21" x14ac:dyDescent="0.25">
      <c r="A60" s="118"/>
      <c r="B60" s="174">
        <f t="shared" si="4"/>
        <v>237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6313.74</v>
      </c>
      <c r="J60" s="17">
        <f t="shared" si="2"/>
        <v>0</v>
      </c>
      <c r="L60" s="118"/>
      <c r="M60" s="174">
        <f t="shared" si="6"/>
        <v>355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10002.23</v>
      </c>
      <c r="U60" s="17">
        <f t="shared" si="3"/>
        <v>0</v>
      </c>
    </row>
    <row r="61" spans="1:21" x14ac:dyDescent="0.25">
      <c r="A61" s="118"/>
      <c r="B61" s="174">
        <f t="shared" si="4"/>
        <v>237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6313.74</v>
      </c>
      <c r="J61" s="17">
        <f t="shared" si="2"/>
        <v>0</v>
      </c>
      <c r="L61" s="118"/>
      <c r="M61" s="174">
        <f t="shared" si="6"/>
        <v>355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10002.23</v>
      </c>
      <c r="U61" s="17">
        <f t="shared" si="3"/>
        <v>0</v>
      </c>
    </row>
    <row r="62" spans="1:21" x14ac:dyDescent="0.25">
      <c r="A62" s="118"/>
      <c r="B62" s="174">
        <f t="shared" si="4"/>
        <v>237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6313.74</v>
      </c>
      <c r="J62" s="17">
        <f t="shared" si="2"/>
        <v>0</v>
      </c>
      <c r="L62" s="118"/>
      <c r="M62" s="174">
        <f t="shared" si="6"/>
        <v>355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10002.23</v>
      </c>
      <c r="U62" s="17">
        <f t="shared" si="3"/>
        <v>0</v>
      </c>
    </row>
    <row r="63" spans="1:21" x14ac:dyDescent="0.25">
      <c r="A63" s="118"/>
      <c r="B63" s="174">
        <f t="shared" si="4"/>
        <v>237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6313.74</v>
      </c>
      <c r="J63" s="17">
        <f t="shared" si="2"/>
        <v>0</v>
      </c>
      <c r="L63" s="118"/>
      <c r="M63" s="174">
        <f t="shared" si="6"/>
        <v>355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10002.23</v>
      </c>
      <c r="U63" s="17">
        <f t="shared" si="3"/>
        <v>0</v>
      </c>
    </row>
    <row r="64" spans="1:21" x14ac:dyDescent="0.25">
      <c r="A64" s="118"/>
      <c r="B64" s="174">
        <f t="shared" si="4"/>
        <v>237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6313.74</v>
      </c>
      <c r="J64" s="17">
        <f t="shared" si="2"/>
        <v>0</v>
      </c>
      <c r="L64" s="118"/>
      <c r="M64" s="174">
        <f t="shared" si="6"/>
        <v>355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10002.23</v>
      </c>
      <c r="U64" s="17">
        <f t="shared" si="3"/>
        <v>0</v>
      </c>
    </row>
    <row r="65" spans="1:21" x14ac:dyDescent="0.25">
      <c r="A65" s="118"/>
      <c r="B65" s="174">
        <f t="shared" si="4"/>
        <v>237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6313.74</v>
      </c>
      <c r="J65" s="17">
        <f t="shared" si="2"/>
        <v>0</v>
      </c>
      <c r="L65" s="118"/>
      <c r="M65" s="174">
        <f t="shared" si="6"/>
        <v>355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10002.23</v>
      </c>
      <c r="U65" s="17">
        <f t="shared" si="3"/>
        <v>0</v>
      </c>
    </row>
    <row r="66" spans="1:21" x14ac:dyDescent="0.25">
      <c r="A66" s="118"/>
      <c r="B66" s="174">
        <f t="shared" si="4"/>
        <v>237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6313.74</v>
      </c>
      <c r="J66" s="17">
        <f t="shared" si="2"/>
        <v>0</v>
      </c>
      <c r="L66" s="118"/>
      <c r="M66" s="174">
        <f t="shared" si="6"/>
        <v>355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10002.23</v>
      </c>
      <c r="U66" s="17">
        <f t="shared" si="3"/>
        <v>0</v>
      </c>
    </row>
    <row r="67" spans="1:21" x14ac:dyDescent="0.25">
      <c r="A67" s="118"/>
      <c r="B67" s="174">
        <f t="shared" si="4"/>
        <v>237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6313.74</v>
      </c>
      <c r="J67" s="17">
        <f t="shared" si="2"/>
        <v>0</v>
      </c>
      <c r="L67" s="118"/>
      <c r="M67" s="174">
        <f t="shared" si="6"/>
        <v>355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10002.23</v>
      </c>
      <c r="U67" s="17">
        <f t="shared" si="3"/>
        <v>0</v>
      </c>
    </row>
    <row r="68" spans="1:21" x14ac:dyDescent="0.25">
      <c r="A68" s="118"/>
      <c r="B68" s="174">
        <f t="shared" si="4"/>
        <v>237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6313.74</v>
      </c>
      <c r="J68" s="17">
        <f t="shared" si="2"/>
        <v>0</v>
      </c>
      <c r="L68" s="118"/>
      <c r="M68" s="174">
        <f t="shared" si="6"/>
        <v>355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10002.23</v>
      </c>
      <c r="U68" s="17">
        <f t="shared" si="3"/>
        <v>0</v>
      </c>
    </row>
    <row r="69" spans="1:21" x14ac:dyDescent="0.25">
      <c r="A69" s="118"/>
      <c r="B69" s="174">
        <f t="shared" si="4"/>
        <v>237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6313.74</v>
      </c>
      <c r="J69" s="17">
        <f t="shared" si="2"/>
        <v>0</v>
      </c>
      <c r="L69" s="118"/>
      <c r="M69" s="174">
        <f t="shared" si="6"/>
        <v>355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10002.23</v>
      </c>
      <c r="U69" s="17">
        <f t="shared" si="3"/>
        <v>0</v>
      </c>
    </row>
    <row r="70" spans="1:21" x14ac:dyDescent="0.25">
      <c r="A70" s="118"/>
      <c r="B70" s="174">
        <f t="shared" si="4"/>
        <v>237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6313.74</v>
      </c>
      <c r="J70" s="17">
        <f t="shared" si="2"/>
        <v>0</v>
      </c>
      <c r="L70" s="118"/>
      <c r="M70" s="174">
        <f t="shared" si="6"/>
        <v>355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10002.23</v>
      </c>
      <c r="U70" s="17">
        <f t="shared" si="3"/>
        <v>0</v>
      </c>
    </row>
    <row r="71" spans="1:21" x14ac:dyDescent="0.25">
      <c r="A71" s="118"/>
      <c r="B71" s="174">
        <f t="shared" si="4"/>
        <v>237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6313.74</v>
      </c>
      <c r="J71" s="17">
        <f t="shared" si="2"/>
        <v>0</v>
      </c>
      <c r="L71" s="118"/>
      <c r="M71" s="174">
        <f t="shared" si="6"/>
        <v>355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10002.23</v>
      </c>
      <c r="U71" s="17">
        <f t="shared" si="3"/>
        <v>0</v>
      </c>
    </row>
    <row r="72" spans="1:21" x14ac:dyDescent="0.25">
      <c r="A72" s="118"/>
      <c r="B72" s="174">
        <f t="shared" si="4"/>
        <v>237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6313.74</v>
      </c>
      <c r="J72" s="17">
        <f t="shared" si="2"/>
        <v>0</v>
      </c>
      <c r="L72" s="118"/>
      <c r="M72" s="174">
        <f t="shared" si="6"/>
        <v>355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10002.23</v>
      </c>
      <c r="U72" s="17">
        <f t="shared" si="3"/>
        <v>0</v>
      </c>
    </row>
    <row r="73" spans="1:21" x14ac:dyDescent="0.25">
      <c r="A73" s="118"/>
      <c r="B73" s="174">
        <f t="shared" si="4"/>
        <v>237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6313.74</v>
      </c>
      <c r="J73" s="17">
        <f t="shared" si="2"/>
        <v>0</v>
      </c>
      <c r="L73" s="118"/>
      <c r="M73" s="174">
        <f t="shared" si="6"/>
        <v>355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10002.23</v>
      </c>
      <c r="U73" s="17">
        <f t="shared" si="3"/>
        <v>0</v>
      </c>
    </row>
    <row r="74" spans="1:21" x14ac:dyDescent="0.25">
      <c r="A74" s="118"/>
      <c r="B74" s="174">
        <f t="shared" si="4"/>
        <v>237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6313.74</v>
      </c>
      <c r="J74" s="17">
        <f t="shared" si="2"/>
        <v>0</v>
      </c>
      <c r="L74" s="118"/>
      <c r="M74" s="174">
        <f t="shared" si="6"/>
        <v>355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10002.23</v>
      </c>
      <c r="U74" s="17">
        <f t="shared" si="3"/>
        <v>0</v>
      </c>
    </row>
    <row r="75" spans="1:21" x14ac:dyDescent="0.25">
      <c r="A75" s="118"/>
      <c r="B75" s="174">
        <f t="shared" si="4"/>
        <v>237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6313.74</v>
      </c>
      <c r="J75" s="17">
        <f t="shared" ref="J75:J77" si="10">F75*H75</f>
        <v>0</v>
      </c>
      <c r="L75" s="118"/>
      <c r="M75" s="174">
        <f t="shared" si="6"/>
        <v>355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10002.23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237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6313.74</v>
      </c>
      <c r="J76" s="17">
        <f t="shared" si="10"/>
        <v>0</v>
      </c>
      <c r="L76" s="118"/>
      <c r="M76" s="174">
        <f t="shared" ref="M76" si="14">M75-N76</f>
        <v>355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10002.23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6313.74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10002.23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109</v>
      </c>
      <c r="D79" s="6">
        <f>SUM(D10:D78)</f>
        <v>3140.1</v>
      </c>
      <c r="F79" s="6">
        <f>SUM(F10:F78)</f>
        <v>3140.1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237</v>
      </c>
      <c r="O82" s="45" t="s">
        <v>4</v>
      </c>
      <c r="P82" s="55">
        <f>Q5+Q6-N79+Q7+Q4</f>
        <v>355</v>
      </c>
    </row>
    <row r="83" spans="3:17" ht="15.75" thickBot="1" x14ac:dyDescent="0.3"/>
    <row r="84" spans="3:17" ht="15.75" thickBot="1" x14ac:dyDescent="0.3">
      <c r="C84" s="1368" t="s">
        <v>11</v>
      </c>
      <c r="D84" s="1369"/>
      <c r="E84" s="56">
        <f>E5+E6-F79+E7+E4</f>
        <v>6313.74</v>
      </c>
      <c r="F84" s="72"/>
      <c r="N84" s="1368" t="s">
        <v>11</v>
      </c>
      <c r="O84" s="1369"/>
      <c r="P84" s="56">
        <f>P5+P6-Q79+P7+P4</f>
        <v>10002.23</v>
      </c>
      <c r="Q84" s="1210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6" t="s">
        <v>302</v>
      </c>
      <c r="B1" s="1366"/>
      <c r="C1" s="1366"/>
      <c r="D1" s="1366"/>
      <c r="E1" s="1366"/>
      <c r="F1" s="1366"/>
      <c r="G1" s="13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370" t="s">
        <v>52</v>
      </c>
      <c r="B5" s="1382" t="s">
        <v>95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10" x14ac:dyDescent="0.25">
      <c r="A6" s="1370"/>
      <c r="B6" s="1382"/>
      <c r="C6" s="368"/>
      <c r="D6" s="130"/>
      <c r="E6" s="200"/>
      <c r="F6" s="61"/>
      <c r="G6" s="47"/>
      <c r="H6" s="7">
        <f>E6-G6+E7+E5-G5</f>
        <v>3998.75</v>
      </c>
    </row>
    <row r="7" spans="1:10" ht="15.75" thickBot="1" x14ac:dyDescent="0.3">
      <c r="A7" s="1370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34">
        <f>F4+F5+F6+F7-C9</f>
        <v>149</v>
      </c>
      <c r="C9" s="647"/>
      <c r="D9" s="585"/>
      <c r="E9" s="612"/>
      <c r="F9" s="585">
        <f t="shared" ref="F9:F33" si="0">D9</f>
        <v>0</v>
      </c>
      <c r="G9" s="583"/>
      <c r="H9" s="584"/>
      <c r="I9" s="616">
        <f>E6-F9+E5+E7</f>
        <v>3998.75</v>
      </c>
      <c r="J9" s="614"/>
    </row>
    <row r="10" spans="1:10" x14ac:dyDescent="0.25">
      <c r="A10" s="186"/>
      <c r="B10" s="835">
        <f>B9-C10</f>
        <v>149</v>
      </c>
      <c r="C10" s="647"/>
      <c r="D10" s="585"/>
      <c r="E10" s="612"/>
      <c r="F10" s="585">
        <f t="shared" si="0"/>
        <v>0</v>
      </c>
      <c r="G10" s="583"/>
      <c r="H10" s="584"/>
      <c r="I10" s="616">
        <f>I9-F10</f>
        <v>3998.75</v>
      </c>
      <c r="J10" s="614"/>
    </row>
    <row r="11" spans="1:10" x14ac:dyDescent="0.25">
      <c r="A11" s="174"/>
      <c r="B11" s="835">
        <f t="shared" ref="B11:B33" si="1">B10-C11</f>
        <v>149</v>
      </c>
      <c r="C11" s="647"/>
      <c r="D11" s="585"/>
      <c r="E11" s="612"/>
      <c r="F11" s="585">
        <f t="shared" si="0"/>
        <v>0</v>
      </c>
      <c r="G11" s="583"/>
      <c r="H11" s="584"/>
      <c r="I11" s="616">
        <f t="shared" ref="I11:I33" si="2">I10-F11</f>
        <v>3998.75</v>
      </c>
      <c r="J11" s="614"/>
    </row>
    <row r="12" spans="1:10" x14ac:dyDescent="0.25">
      <c r="A12" s="174"/>
      <c r="B12" s="835">
        <f t="shared" si="1"/>
        <v>149</v>
      </c>
      <c r="C12" s="647"/>
      <c r="D12" s="585"/>
      <c r="E12" s="612"/>
      <c r="F12" s="585">
        <f t="shared" si="0"/>
        <v>0</v>
      </c>
      <c r="G12" s="583"/>
      <c r="H12" s="584"/>
      <c r="I12" s="616">
        <f t="shared" si="2"/>
        <v>3998.75</v>
      </c>
      <c r="J12" s="614"/>
    </row>
    <row r="13" spans="1:10" x14ac:dyDescent="0.25">
      <c r="A13" s="81" t="s">
        <v>33</v>
      </c>
      <c r="B13" s="835">
        <f t="shared" si="1"/>
        <v>149</v>
      </c>
      <c r="C13" s="647"/>
      <c r="D13" s="585"/>
      <c r="E13" s="612"/>
      <c r="F13" s="585">
        <f t="shared" si="0"/>
        <v>0</v>
      </c>
      <c r="G13" s="583"/>
      <c r="H13" s="584"/>
      <c r="I13" s="616">
        <f t="shared" si="2"/>
        <v>3998.75</v>
      </c>
      <c r="J13" s="614"/>
    </row>
    <row r="14" spans="1:10" x14ac:dyDescent="0.25">
      <c r="A14" s="72"/>
      <c r="B14" s="835">
        <f t="shared" si="1"/>
        <v>149</v>
      </c>
      <c r="C14" s="647"/>
      <c r="D14" s="585"/>
      <c r="E14" s="612"/>
      <c r="F14" s="585">
        <f t="shared" si="0"/>
        <v>0</v>
      </c>
      <c r="G14" s="583"/>
      <c r="H14" s="584"/>
      <c r="I14" s="616">
        <f t="shared" si="2"/>
        <v>3998.75</v>
      </c>
      <c r="J14" s="614"/>
    </row>
    <row r="15" spans="1:10" x14ac:dyDescent="0.25">
      <c r="A15" s="72"/>
      <c r="B15" s="835">
        <f t="shared" si="1"/>
        <v>149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2"/>
        <v>3998.75</v>
      </c>
      <c r="J15" s="614"/>
    </row>
    <row r="16" spans="1:10" x14ac:dyDescent="0.25">
      <c r="B16" s="835">
        <f t="shared" si="1"/>
        <v>149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2"/>
        <v>3998.75</v>
      </c>
      <c r="J16" s="614"/>
    </row>
    <row r="17" spans="1:10" x14ac:dyDescent="0.25">
      <c r="B17" s="835">
        <f t="shared" si="1"/>
        <v>149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2"/>
        <v>3998.75</v>
      </c>
      <c r="J17" s="614"/>
    </row>
    <row r="18" spans="1:10" x14ac:dyDescent="0.25">
      <c r="B18" s="835">
        <f t="shared" si="1"/>
        <v>149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2"/>
        <v>3998.75</v>
      </c>
      <c r="J18" s="614"/>
    </row>
    <row r="19" spans="1:10" x14ac:dyDescent="0.25">
      <c r="B19" s="835">
        <f t="shared" si="1"/>
        <v>149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2"/>
        <v>3998.75</v>
      </c>
      <c r="J19" s="614"/>
    </row>
    <row r="20" spans="1:10" x14ac:dyDescent="0.25">
      <c r="B20" s="835">
        <f t="shared" si="1"/>
        <v>149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2"/>
        <v>3998.75</v>
      </c>
      <c r="J20" s="614"/>
    </row>
    <row r="21" spans="1:10" x14ac:dyDescent="0.25">
      <c r="A21" s="118"/>
      <c r="B21" s="835">
        <f t="shared" si="1"/>
        <v>149</v>
      </c>
      <c r="C21" s="836"/>
      <c r="D21" s="585"/>
      <c r="E21" s="612"/>
      <c r="F21" s="585">
        <f t="shared" si="0"/>
        <v>0</v>
      </c>
      <c r="G21" s="583"/>
      <c r="H21" s="584"/>
      <c r="I21" s="616">
        <f t="shared" si="2"/>
        <v>3998.75</v>
      </c>
      <c r="J21" s="614"/>
    </row>
    <row r="22" spans="1:10" x14ac:dyDescent="0.25">
      <c r="A22" s="118"/>
      <c r="B22" s="835">
        <f t="shared" si="1"/>
        <v>149</v>
      </c>
      <c r="C22" s="836"/>
      <c r="D22" s="585"/>
      <c r="E22" s="612"/>
      <c r="F22" s="585">
        <f t="shared" si="0"/>
        <v>0</v>
      </c>
      <c r="G22" s="583"/>
      <c r="H22" s="584"/>
      <c r="I22" s="616">
        <f t="shared" si="2"/>
        <v>3998.75</v>
      </c>
      <c r="J22" s="614"/>
    </row>
    <row r="23" spans="1:10" x14ac:dyDescent="0.25">
      <c r="A23" s="119"/>
      <c r="B23" s="835">
        <f t="shared" si="1"/>
        <v>149</v>
      </c>
      <c r="C23" s="836"/>
      <c r="D23" s="585"/>
      <c r="E23" s="612"/>
      <c r="F23" s="585">
        <f t="shared" si="0"/>
        <v>0</v>
      </c>
      <c r="G23" s="583"/>
      <c r="H23" s="584"/>
      <c r="I23" s="616">
        <f t="shared" si="2"/>
        <v>3998.75</v>
      </c>
      <c r="J23" s="614"/>
    </row>
    <row r="24" spans="1:10" x14ac:dyDescent="0.25">
      <c r="A24" s="118"/>
      <c r="B24" s="835">
        <f t="shared" si="1"/>
        <v>149</v>
      </c>
      <c r="C24" s="836"/>
      <c r="D24" s="585"/>
      <c r="E24" s="612"/>
      <c r="F24" s="585">
        <f t="shared" si="0"/>
        <v>0</v>
      </c>
      <c r="G24" s="583"/>
      <c r="H24" s="584"/>
      <c r="I24" s="616">
        <f t="shared" si="2"/>
        <v>3998.75</v>
      </c>
      <c r="J24" s="614"/>
    </row>
    <row r="25" spans="1:10" x14ac:dyDescent="0.25">
      <c r="A25" s="118"/>
      <c r="B25" s="835">
        <f t="shared" si="1"/>
        <v>149</v>
      </c>
      <c r="C25" s="836"/>
      <c r="D25" s="585"/>
      <c r="E25" s="612"/>
      <c r="F25" s="585">
        <f t="shared" si="0"/>
        <v>0</v>
      </c>
      <c r="G25" s="583"/>
      <c r="H25" s="584"/>
      <c r="I25" s="616">
        <f t="shared" si="2"/>
        <v>3998.75</v>
      </c>
      <c r="J25" s="614"/>
    </row>
    <row r="26" spans="1:10" x14ac:dyDescent="0.25">
      <c r="A26" s="118"/>
      <c r="B26" s="835">
        <f t="shared" si="1"/>
        <v>149</v>
      </c>
      <c r="C26" s="836"/>
      <c r="D26" s="585"/>
      <c r="E26" s="612"/>
      <c r="F26" s="585">
        <f t="shared" si="0"/>
        <v>0</v>
      </c>
      <c r="G26" s="583"/>
      <c r="H26" s="584"/>
      <c r="I26" s="616">
        <f t="shared" si="2"/>
        <v>3998.75</v>
      </c>
      <c r="J26" s="614"/>
    </row>
    <row r="27" spans="1:10" x14ac:dyDescent="0.25">
      <c r="A27" s="118"/>
      <c r="B27" s="835">
        <f t="shared" si="1"/>
        <v>149</v>
      </c>
      <c r="C27" s="836"/>
      <c r="D27" s="585"/>
      <c r="E27" s="612"/>
      <c r="F27" s="585">
        <f t="shared" si="0"/>
        <v>0</v>
      </c>
      <c r="G27" s="583"/>
      <c r="H27" s="584"/>
      <c r="I27" s="616">
        <f t="shared" si="2"/>
        <v>3998.75</v>
      </c>
      <c r="J27" s="614"/>
    </row>
    <row r="28" spans="1:10" x14ac:dyDescent="0.25">
      <c r="A28" s="118"/>
      <c r="B28" s="835">
        <f t="shared" si="1"/>
        <v>149</v>
      </c>
      <c r="C28" s="836"/>
      <c r="D28" s="585"/>
      <c r="E28" s="612"/>
      <c r="F28" s="585">
        <f t="shared" si="0"/>
        <v>0</v>
      </c>
      <c r="G28" s="583"/>
      <c r="H28" s="584"/>
      <c r="I28" s="616">
        <f t="shared" si="2"/>
        <v>3998.75</v>
      </c>
      <c r="J28" s="614"/>
    </row>
    <row r="29" spans="1:10" x14ac:dyDescent="0.25">
      <c r="A29" s="118"/>
      <c r="B29" s="759">
        <f t="shared" si="1"/>
        <v>149</v>
      </c>
      <c r="C29" s="462"/>
      <c r="D29" s="68"/>
      <c r="E29" s="612"/>
      <c r="F29" s="585">
        <f t="shared" si="0"/>
        <v>0</v>
      </c>
      <c r="G29" s="583"/>
      <c r="H29" s="584"/>
      <c r="I29" s="616">
        <f t="shared" si="2"/>
        <v>3998.75</v>
      </c>
    </row>
    <row r="30" spans="1:10" x14ac:dyDescent="0.25">
      <c r="A30" s="118"/>
      <c r="B30" s="759">
        <f t="shared" si="1"/>
        <v>149</v>
      </c>
      <c r="C30" s="462"/>
      <c r="D30" s="68"/>
      <c r="E30" s="612"/>
      <c r="F30" s="585">
        <f t="shared" si="0"/>
        <v>0</v>
      </c>
      <c r="G30" s="583"/>
      <c r="H30" s="584"/>
      <c r="I30" s="616">
        <f t="shared" si="2"/>
        <v>3998.75</v>
      </c>
    </row>
    <row r="31" spans="1:10" x14ac:dyDescent="0.25">
      <c r="A31" s="118"/>
      <c r="B31" s="759">
        <f t="shared" si="1"/>
        <v>149</v>
      </c>
      <c r="C31" s="462"/>
      <c r="D31" s="68"/>
      <c r="E31" s="612"/>
      <c r="F31" s="585">
        <f t="shared" si="0"/>
        <v>0</v>
      </c>
      <c r="G31" s="583"/>
      <c r="H31" s="584"/>
      <c r="I31" s="616">
        <f t="shared" si="2"/>
        <v>3998.75</v>
      </c>
    </row>
    <row r="32" spans="1:10" x14ac:dyDescent="0.25">
      <c r="A32" s="118"/>
      <c r="B32" s="759">
        <f t="shared" si="1"/>
        <v>149</v>
      </c>
      <c r="C32" s="462"/>
      <c r="D32" s="68"/>
      <c r="E32" s="612"/>
      <c r="F32" s="585">
        <f t="shared" si="0"/>
        <v>0</v>
      </c>
      <c r="G32" s="583"/>
      <c r="H32" s="584"/>
      <c r="I32" s="616">
        <f t="shared" si="2"/>
        <v>3998.75</v>
      </c>
    </row>
    <row r="33" spans="1:9" x14ac:dyDescent="0.25">
      <c r="A33" s="118"/>
      <c r="B33" s="759">
        <f t="shared" si="1"/>
        <v>149</v>
      </c>
      <c r="C33" s="15"/>
      <c r="D33" s="68"/>
      <c r="E33" s="612"/>
      <c r="F33" s="585">
        <f t="shared" si="0"/>
        <v>0</v>
      </c>
      <c r="G33" s="583"/>
      <c r="H33" s="584"/>
      <c r="I33" s="616">
        <f t="shared" si="2"/>
        <v>3998.75</v>
      </c>
    </row>
    <row r="34" spans="1:9" ht="15.75" thickBot="1" x14ac:dyDescent="0.3">
      <c r="A34" s="118"/>
      <c r="B34" s="760"/>
      <c r="C34" s="52"/>
      <c r="D34" s="104"/>
      <c r="E34" s="786"/>
      <c r="F34" s="787"/>
      <c r="G34" s="788"/>
      <c r="H34" s="615"/>
      <c r="I34" s="789"/>
    </row>
    <row r="35" spans="1:9" ht="15.75" x14ac:dyDescent="0.25">
      <c r="C35" s="53">
        <f>SUM(C9:C34)</f>
        <v>0</v>
      </c>
      <c r="D35" s="463">
        <f>SUM(D9:D34)</f>
        <v>0</v>
      </c>
      <c r="E35" s="614"/>
      <c r="F35" s="683">
        <f>SUM(F9:F34)</f>
        <v>0</v>
      </c>
      <c r="G35" s="614"/>
      <c r="H35" s="614"/>
      <c r="I35" s="789"/>
    </row>
    <row r="36" spans="1:9" x14ac:dyDescent="0.25">
      <c r="E36" s="614"/>
      <c r="F36" s="614"/>
      <c r="G36" s="614"/>
      <c r="H36" s="614"/>
      <c r="I36" s="789"/>
    </row>
    <row r="37" spans="1:9" ht="15.75" thickBot="1" x14ac:dyDescent="0.3">
      <c r="E37" s="614"/>
      <c r="F37" s="614"/>
      <c r="G37" s="614"/>
      <c r="H37" s="614"/>
      <c r="I37" s="789"/>
    </row>
    <row r="38" spans="1:9" ht="15.75" thickBot="1" x14ac:dyDescent="0.3">
      <c r="D38" s="45" t="s">
        <v>4</v>
      </c>
      <c r="E38" s="1017">
        <f>F5+F6-C35+F7</f>
        <v>149</v>
      </c>
      <c r="F38" s="614"/>
      <c r="G38" s="614"/>
      <c r="H38" s="614"/>
      <c r="I38" s="789"/>
    </row>
    <row r="39" spans="1:9" ht="15.75" thickBot="1" x14ac:dyDescent="0.3"/>
    <row r="40" spans="1:9" ht="15.75" thickBot="1" x14ac:dyDescent="0.3">
      <c r="C40" s="1368" t="s">
        <v>11</v>
      </c>
      <c r="D40" s="1369"/>
      <c r="E40" s="56">
        <f>E5+E6-F35+E7</f>
        <v>3998.75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70"/>
      <c r="B5" s="1383" t="s">
        <v>127</v>
      </c>
      <c r="C5" s="369"/>
      <c r="D5" s="218"/>
      <c r="E5" s="949"/>
      <c r="F5" s="61"/>
      <c r="G5" s="5"/>
      <c r="H5" t="s">
        <v>41</v>
      </c>
    </row>
    <row r="6" spans="1:10" ht="15.75" x14ac:dyDescent="0.25">
      <c r="A6" s="1370"/>
      <c r="B6" s="1383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30" t="s">
        <v>2</v>
      </c>
      <c r="F9" s="831" t="s">
        <v>9</v>
      </c>
      <c r="G9" s="832" t="s">
        <v>15</v>
      </c>
      <c r="H9" s="833"/>
      <c r="I9" s="614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2"/>
      <c r="F10" s="585">
        <f t="shared" ref="F10:F33" si="0">D10</f>
        <v>0</v>
      </c>
      <c r="G10" s="583"/>
      <c r="H10" s="584"/>
      <c r="I10" s="613">
        <f>E4+E5+E6+E7-F10+E8</f>
        <v>0</v>
      </c>
      <c r="J10" s="614"/>
    </row>
    <row r="11" spans="1:10" x14ac:dyDescent="0.25">
      <c r="A11" s="186"/>
      <c r="B11" s="224">
        <f>B10-C11</f>
        <v>0</v>
      </c>
      <c r="C11" s="15"/>
      <c r="D11" s="68"/>
      <c r="E11" s="612"/>
      <c r="F11" s="585">
        <f t="shared" si="0"/>
        <v>0</v>
      </c>
      <c r="G11" s="583"/>
      <c r="H11" s="584"/>
      <c r="I11" s="613">
        <f>I10-F11</f>
        <v>0</v>
      </c>
      <c r="J11" s="614"/>
    </row>
    <row r="12" spans="1:10" x14ac:dyDescent="0.25">
      <c r="A12" s="174"/>
      <c r="B12" s="224">
        <f t="shared" ref="B12:B28" si="1">B11-C12</f>
        <v>0</v>
      </c>
      <c r="C12" s="15"/>
      <c r="D12" s="68"/>
      <c r="E12" s="612"/>
      <c r="F12" s="585">
        <f t="shared" si="0"/>
        <v>0</v>
      </c>
      <c r="G12" s="583"/>
      <c r="H12" s="584"/>
      <c r="I12" s="613">
        <f t="shared" ref="I12:I30" si="2">I11-F12</f>
        <v>0</v>
      </c>
      <c r="J12" s="614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2"/>
      <c r="F13" s="585">
        <f t="shared" si="0"/>
        <v>0</v>
      </c>
      <c r="G13" s="583"/>
      <c r="H13" s="584"/>
      <c r="I13" s="613">
        <f t="shared" si="2"/>
        <v>0</v>
      </c>
      <c r="J13" s="614"/>
    </row>
    <row r="14" spans="1:10" x14ac:dyDescent="0.25">
      <c r="A14" s="72"/>
      <c r="B14" s="224">
        <f t="shared" si="1"/>
        <v>0</v>
      </c>
      <c r="C14" s="15"/>
      <c r="D14" s="68"/>
      <c r="E14" s="612"/>
      <c r="F14" s="585">
        <f t="shared" si="0"/>
        <v>0</v>
      </c>
      <c r="G14" s="583"/>
      <c r="H14" s="584"/>
      <c r="I14" s="613">
        <f t="shared" si="2"/>
        <v>0</v>
      </c>
      <c r="J14" s="614"/>
    </row>
    <row r="15" spans="1:10" x14ac:dyDescent="0.25">
      <c r="A15" s="72"/>
      <c r="B15" s="224">
        <f t="shared" si="1"/>
        <v>0</v>
      </c>
      <c r="C15" s="15"/>
      <c r="D15" s="68"/>
      <c r="E15" s="612"/>
      <c r="F15" s="585">
        <f t="shared" si="0"/>
        <v>0</v>
      </c>
      <c r="G15" s="583"/>
      <c r="H15" s="584"/>
      <c r="I15" s="613">
        <f t="shared" si="2"/>
        <v>0</v>
      </c>
      <c r="J15" s="614"/>
    </row>
    <row r="16" spans="1:10" x14ac:dyDescent="0.25">
      <c r="B16" s="224">
        <f t="shared" si="1"/>
        <v>0</v>
      </c>
      <c r="C16" s="15"/>
      <c r="D16" s="68"/>
      <c r="E16" s="612"/>
      <c r="F16" s="585">
        <f t="shared" si="0"/>
        <v>0</v>
      </c>
      <c r="G16" s="583"/>
      <c r="H16" s="584"/>
      <c r="I16" s="613">
        <f t="shared" si="2"/>
        <v>0</v>
      </c>
      <c r="J16" s="614"/>
    </row>
    <row r="17" spans="1:10" x14ac:dyDescent="0.25">
      <c r="B17" s="224">
        <f t="shared" si="1"/>
        <v>0</v>
      </c>
      <c r="C17" s="15"/>
      <c r="D17" s="68"/>
      <c r="E17" s="612"/>
      <c r="F17" s="585">
        <f t="shared" si="0"/>
        <v>0</v>
      </c>
      <c r="G17" s="583"/>
      <c r="H17" s="584"/>
      <c r="I17" s="613">
        <f t="shared" si="2"/>
        <v>0</v>
      </c>
      <c r="J17" s="614"/>
    </row>
    <row r="18" spans="1:10" x14ac:dyDescent="0.25">
      <c r="A18" s="118"/>
      <c r="B18" s="224">
        <f t="shared" si="1"/>
        <v>0</v>
      </c>
      <c r="C18" s="15"/>
      <c r="D18" s="68"/>
      <c r="E18" s="612"/>
      <c r="F18" s="585">
        <f t="shared" si="0"/>
        <v>0</v>
      </c>
      <c r="G18" s="583"/>
      <c r="H18" s="584"/>
      <c r="I18" s="61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2"/>
      <c r="F19" s="585">
        <f t="shared" si="0"/>
        <v>0</v>
      </c>
      <c r="G19" s="583"/>
      <c r="H19" s="584"/>
      <c r="I19" s="61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2"/>
      <c r="F20" s="585">
        <f t="shared" si="0"/>
        <v>0</v>
      </c>
      <c r="G20" s="583"/>
      <c r="H20" s="584"/>
      <c r="I20" s="61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2"/>
      <c r="F21" s="585">
        <f t="shared" si="0"/>
        <v>0</v>
      </c>
      <c r="G21" s="583"/>
      <c r="H21" s="584"/>
      <c r="I21" s="61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2"/>
      <c r="F22" s="585">
        <f t="shared" si="0"/>
        <v>0</v>
      </c>
      <c r="G22" s="583"/>
      <c r="H22" s="584"/>
      <c r="I22" s="613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2"/>
      <c r="F23" s="585">
        <f t="shared" si="0"/>
        <v>0</v>
      </c>
      <c r="G23" s="583"/>
      <c r="H23" s="584"/>
      <c r="I23" s="613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2"/>
      <c r="F24" s="585">
        <f t="shared" si="0"/>
        <v>0</v>
      </c>
      <c r="G24" s="583"/>
      <c r="H24" s="584"/>
      <c r="I24" s="613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68" t="s">
        <v>11</v>
      </c>
      <c r="D40" s="136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8" sqref="B2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4"/>
  </cols>
  <sheetData>
    <row r="1" spans="1:9" ht="40.5" x14ac:dyDescent="0.55000000000000004">
      <c r="A1" s="1373" t="s">
        <v>285</v>
      </c>
      <c r="B1" s="1373"/>
      <c r="C1" s="1373"/>
      <c r="D1" s="1373"/>
      <c r="E1" s="1373"/>
      <c r="F1" s="1373"/>
      <c r="G1" s="1373"/>
      <c r="H1" s="11">
        <v>1</v>
      </c>
      <c r="I1" s="51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5"/>
    </row>
    <row r="4" spans="1:9" ht="15.75" customHeight="1" thickTop="1" x14ac:dyDescent="0.25">
      <c r="A4" s="12"/>
      <c r="B4" s="1384" t="s">
        <v>90</v>
      </c>
      <c r="C4" s="12"/>
      <c r="D4" s="72"/>
      <c r="E4" s="58"/>
      <c r="F4" s="61"/>
      <c r="G4" s="151"/>
      <c r="H4" s="151"/>
      <c r="I4" s="515"/>
    </row>
    <row r="5" spans="1:9" ht="15" customHeight="1" x14ac:dyDescent="0.25">
      <c r="A5" s="1370" t="s">
        <v>52</v>
      </c>
      <c r="B5" s="1385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70"/>
      <c r="B6" s="1385"/>
      <c r="C6" s="435"/>
      <c r="D6" s="218"/>
      <c r="E6" s="77"/>
      <c r="F6" s="61"/>
      <c r="G6" s="47">
        <f>F35</f>
        <v>1362.9199999999998</v>
      </c>
      <c r="H6" s="7">
        <f>E6-G6+E7+E5-G5+E4+E8</f>
        <v>3447.91</v>
      </c>
      <c r="I6" s="516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52">
        <f>F4+F5+F6+F7-C10+F8</f>
        <v>160</v>
      </c>
      <c r="C10" s="647">
        <v>8</v>
      </c>
      <c r="D10" s="585">
        <v>218.7</v>
      </c>
      <c r="E10" s="612">
        <v>45049</v>
      </c>
      <c r="F10" s="585">
        <f t="shared" ref="F10:F26" si="0">D10</f>
        <v>218.7</v>
      </c>
      <c r="G10" s="583" t="s">
        <v>247</v>
      </c>
      <c r="H10" s="584">
        <v>61</v>
      </c>
      <c r="I10" s="615">
        <f>E4+E5+E6+E7-F10+E8</f>
        <v>4592.13</v>
      </c>
    </row>
    <row r="11" spans="1:9" x14ac:dyDescent="0.25">
      <c r="A11" s="186"/>
      <c r="B11" s="852">
        <f>B10-C11</f>
        <v>141</v>
      </c>
      <c r="C11" s="647">
        <v>19</v>
      </c>
      <c r="D11" s="585">
        <v>529.78</v>
      </c>
      <c r="E11" s="612">
        <v>45051</v>
      </c>
      <c r="F11" s="585">
        <f t="shared" si="0"/>
        <v>529.78</v>
      </c>
      <c r="G11" s="583" t="s">
        <v>252</v>
      </c>
      <c r="H11" s="584">
        <v>61</v>
      </c>
      <c r="I11" s="615">
        <f>I10-F11</f>
        <v>4062.3500000000004</v>
      </c>
    </row>
    <row r="12" spans="1:9" x14ac:dyDescent="0.25">
      <c r="A12" s="174"/>
      <c r="B12" s="852">
        <f t="shared" ref="B12:B28" si="1">B11-C12</f>
        <v>121</v>
      </c>
      <c r="C12" s="647">
        <v>20</v>
      </c>
      <c r="D12" s="585">
        <v>583.91</v>
      </c>
      <c r="E12" s="612">
        <v>45052</v>
      </c>
      <c r="F12" s="585">
        <f t="shared" si="0"/>
        <v>583.91</v>
      </c>
      <c r="G12" s="583" t="s">
        <v>259</v>
      </c>
      <c r="H12" s="584">
        <v>70</v>
      </c>
      <c r="I12" s="615">
        <f t="shared" ref="I12:I30" si="2">I11-F12</f>
        <v>3478.4400000000005</v>
      </c>
    </row>
    <row r="13" spans="1:9" x14ac:dyDescent="0.25">
      <c r="A13" s="81" t="s">
        <v>33</v>
      </c>
      <c r="B13" s="665">
        <f t="shared" si="1"/>
        <v>120</v>
      </c>
      <c r="C13" s="647">
        <v>1</v>
      </c>
      <c r="D13" s="585">
        <v>30.53</v>
      </c>
      <c r="E13" s="612">
        <v>45054</v>
      </c>
      <c r="F13" s="585">
        <f t="shared" si="0"/>
        <v>30.53</v>
      </c>
      <c r="G13" s="583" t="s">
        <v>266</v>
      </c>
      <c r="H13" s="584">
        <v>61</v>
      </c>
      <c r="I13" s="664">
        <f t="shared" si="2"/>
        <v>3447.9100000000003</v>
      </c>
    </row>
    <row r="14" spans="1:9" x14ac:dyDescent="0.25">
      <c r="A14" s="72"/>
      <c r="B14" s="852">
        <f t="shared" si="1"/>
        <v>120</v>
      </c>
      <c r="C14" s="647"/>
      <c r="D14" s="585"/>
      <c r="E14" s="612"/>
      <c r="F14" s="585">
        <f t="shared" si="0"/>
        <v>0</v>
      </c>
      <c r="G14" s="583"/>
      <c r="H14" s="584"/>
      <c r="I14" s="615">
        <f t="shared" si="2"/>
        <v>3447.9100000000003</v>
      </c>
    </row>
    <row r="15" spans="1:9" x14ac:dyDescent="0.25">
      <c r="A15" s="72"/>
      <c r="B15" s="852">
        <f t="shared" si="1"/>
        <v>120</v>
      </c>
      <c r="C15" s="647"/>
      <c r="D15" s="585"/>
      <c r="E15" s="612"/>
      <c r="F15" s="585">
        <f t="shared" si="0"/>
        <v>0</v>
      </c>
      <c r="G15" s="583"/>
      <c r="H15" s="584"/>
      <c r="I15" s="615">
        <f t="shared" si="2"/>
        <v>3447.9100000000003</v>
      </c>
    </row>
    <row r="16" spans="1:9" x14ac:dyDescent="0.25">
      <c r="B16" s="852">
        <f t="shared" si="1"/>
        <v>120</v>
      </c>
      <c r="C16" s="647"/>
      <c r="D16" s="585"/>
      <c r="E16" s="612"/>
      <c r="F16" s="585">
        <f t="shared" si="0"/>
        <v>0</v>
      </c>
      <c r="G16" s="583"/>
      <c r="H16" s="584"/>
      <c r="I16" s="615">
        <f t="shared" si="2"/>
        <v>3447.9100000000003</v>
      </c>
    </row>
    <row r="17" spans="1:9" x14ac:dyDescent="0.25">
      <c r="B17" s="852">
        <f t="shared" si="1"/>
        <v>120</v>
      </c>
      <c r="C17" s="647"/>
      <c r="D17" s="585"/>
      <c r="E17" s="612"/>
      <c r="F17" s="585">
        <f t="shared" si="0"/>
        <v>0</v>
      </c>
      <c r="G17" s="583"/>
      <c r="H17" s="584"/>
      <c r="I17" s="615">
        <f t="shared" si="2"/>
        <v>3447.9100000000003</v>
      </c>
    </row>
    <row r="18" spans="1:9" x14ac:dyDescent="0.25">
      <c r="A18" s="118"/>
      <c r="B18" s="852">
        <f t="shared" si="1"/>
        <v>120</v>
      </c>
      <c r="C18" s="647"/>
      <c r="D18" s="585"/>
      <c r="E18" s="612"/>
      <c r="F18" s="585">
        <f t="shared" si="0"/>
        <v>0</v>
      </c>
      <c r="G18" s="583"/>
      <c r="H18" s="584"/>
      <c r="I18" s="615">
        <f t="shared" si="2"/>
        <v>3447.9100000000003</v>
      </c>
    </row>
    <row r="19" spans="1:9" x14ac:dyDescent="0.25">
      <c r="A19" s="118"/>
      <c r="B19" s="852">
        <f t="shared" si="1"/>
        <v>120</v>
      </c>
      <c r="C19" s="647"/>
      <c r="D19" s="585"/>
      <c r="E19" s="612"/>
      <c r="F19" s="585">
        <f t="shared" si="0"/>
        <v>0</v>
      </c>
      <c r="G19" s="583"/>
      <c r="H19" s="584"/>
      <c r="I19" s="615">
        <f t="shared" si="2"/>
        <v>3447.9100000000003</v>
      </c>
    </row>
    <row r="20" spans="1:9" x14ac:dyDescent="0.25">
      <c r="A20" s="118"/>
      <c r="B20" s="852">
        <f t="shared" si="1"/>
        <v>120</v>
      </c>
      <c r="C20" s="647"/>
      <c r="D20" s="585"/>
      <c r="E20" s="612"/>
      <c r="F20" s="585">
        <f t="shared" si="0"/>
        <v>0</v>
      </c>
      <c r="G20" s="583"/>
      <c r="H20" s="584"/>
      <c r="I20" s="615">
        <f t="shared" si="2"/>
        <v>3447.9100000000003</v>
      </c>
    </row>
    <row r="21" spans="1:9" x14ac:dyDescent="0.25">
      <c r="A21" s="118"/>
      <c r="B21" s="852">
        <f t="shared" si="1"/>
        <v>120</v>
      </c>
      <c r="C21" s="647"/>
      <c r="D21" s="585"/>
      <c r="E21" s="612"/>
      <c r="F21" s="585">
        <f t="shared" si="0"/>
        <v>0</v>
      </c>
      <c r="G21" s="583"/>
      <c r="H21" s="584"/>
      <c r="I21" s="615">
        <f t="shared" si="2"/>
        <v>3447.9100000000003</v>
      </c>
    </row>
    <row r="22" spans="1:9" x14ac:dyDescent="0.25">
      <c r="A22" s="118"/>
      <c r="B22" s="852">
        <f t="shared" si="1"/>
        <v>120</v>
      </c>
      <c r="C22" s="647"/>
      <c r="D22" s="585"/>
      <c r="E22" s="612"/>
      <c r="F22" s="585">
        <f t="shared" si="0"/>
        <v>0</v>
      </c>
      <c r="G22" s="583"/>
      <c r="H22" s="584"/>
      <c r="I22" s="615">
        <f t="shared" si="2"/>
        <v>3447.9100000000003</v>
      </c>
    </row>
    <row r="23" spans="1:9" x14ac:dyDescent="0.25">
      <c r="A23" s="119"/>
      <c r="B23" s="852">
        <f t="shared" si="1"/>
        <v>120</v>
      </c>
      <c r="C23" s="647"/>
      <c r="D23" s="585"/>
      <c r="E23" s="612"/>
      <c r="F23" s="585">
        <f t="shared" si="0"/>
        <v>0</v>
      </c>
      <c r="G23" s="583"/>
      <c r="H23" s="584"/>
      <c r="I23" s="615">
        <f t="shared" si="2"/>
        <v>3447.9100000000003</v>
      </c>
    </row>
    <row r="24" spans="1:9" x14ac:dyDescent="0.25">
      <c r="A24" s="118"/>
      <c r="B24" s="852">
        <f t="shared" si="1"/>
        <v>120</v>
      </c>
      <c r="C24" s="647"/>
      <c r="D24" s="585"/>
      <c r="E24" s="612"/>
      <c r="F24" s="585">
        <f t="shared" si="0"/>
        <v>0</v>
      </c>
      <c r="G24" s="583"/>
      <c r="H24" s="584"/>
      <c r="I24" s="615">
        <f t="shared" si="2"/>
        <v>3447.9100000000003</v>
      </c>
    </row>
    <row r="25" spans="1:9" x14ac:dyDescent="0.25">
      <c r="A25" s="118"/>
      <c r="B25" s="852">
        <f t="shared" si="1"/>
        <v>120</v>
      </c>
      <c r="C25" s="647"/>
      <c r="D25" s="585"/>
      <c r="E25" s="612"/>
      <c r="F25" s="585">
        <f t="shared" si="0"/>
        <v>0</v>
      </c>
      <c r="G25" s="583"/>
      <c r="H25" s="584"/>
      <c r="I25" s="615">
        <f t="shared" si="2"/>
        <v>3447.9100000000003</v>
      </c>
    </row>
    <row r="26" spans="1:9" x14ac:dyDescent="0.25">
      <c r="A26" s="118"/>
      <c r="B26" s="852">
        <f t="shared" si="1"/>
        <v>120</v>
      </c>
      <c r="C26" s="647"/>
      <c r="D26" s="585"/>
      <c r="E26" s="612"/>
      <c r="F26" s="585">
        <f t="shared" si="0"/>
        <v>0</v>
      </c>
      <c r="G26" s="583"/>
      <c r="H26" s="584"/>
      <c r="I26" s="615">
        <f t="shared" si="2"/>
        <v>3447.9100000000003</v>
      </c>
    </row>
    <row r="27" spans="1:9" x14ac:dyDescent="0.25">
      <c r="A27" s="118"/>
      <c r="B27" s="852">
        <f t="shared" si="1"/>
        <v>120</v>
      </c>
      <c r="C27" s="647"/>
      <c r="D27" s="585"/>
      <c r="E27" s="612"/>
      <c r="F27" s="585">
        <v>0</v>
      </c>
      <c r="G27" s="583"/>
      <c r="H27" s="584"/>
      <c r="I27" s="615">
        <f t="shared" si="2"/>
        <v>3447.9100000000003</v>
      </c>
    </row>
    <row r="28" spans="1:9" x14ac:dyDescent="0.25">
      <c r="A28" s="118"/>
      <c r="B28" s="852">
        <f t="shared" si="1"/>
        <v>120</v>
      </c>
      <c r="C28" s="647"/>
      <c r="D28" s="585"/>
      <c r="E28" s="612"/>
      <c r="F28" s="585">
        <f t="shared" ref="F28:F33" si="3">D28</f>
        <v>0</v>
      </c>
      <c r="G28" s="583"/>
      <c r="H28" s="584"/>
      <c r="I28" s="615">
        <f t="shared" si="2"/>
        <v>3447.9100000000003</v>
      </c>
    </row>
    <row r="29" spans="1:9" x14ac:dyDescent="0.25">
      <c r="A29" s="118"/>
      <c r="B29" s="852"/>
      <c r="C29" s="647"/>
      <c r="D29" s="585"/>
      <c r="E29" s="612"/>
      <c r="F29" s="585">
        <f t="shared" si="3"/>
        <v>0</v>
      </c>
      <c r="G29" s="583"/>
      <c r="H29" s="584"/>
      <c r="I29" s="615">
        <f t="shared" si="2"/>
        <v>3447.9100000000003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3447.9100000000003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48</v>
      </c>
      <c r="D35" s="6">
        <f>SUM(D10:D34)</f>
        <v>1362.9199999999998</v>
      </c>
      <c r="F35" s="6">
        <f>SUM(F10:F34)</f>
        <v>1362.9199999999998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120</v>
      </c>
    </row>
    <row r="39" spans="1:9" ht="15.75" thickBot="1" x14ac:dyDescent="0.3"/>
    <row r="40" spans="1:9" ht="15.75" thickBot="1" x14ac:dyDescent="0.3">
      <c r="C40" s="1368" t="s">
        <v>11</v>
      </c>
      <c r="D40" s="1369"/>
      <c r="E40" s="56">
        <f>E4+E5+E6+E7-F35</f>
        <v>3447.91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54"/>
      <c r="F4" s="61"/>
      <c r="G4" s="151"/>
      <c r="H4" s="151"/>
      <c r="I4" s="151"/>
    </row>
    <row r="5" spans="1:10" ht="15.75" x14ac:dyDescent="0.25">
      <c r="A5" s="1374"/>
      <c r="B5" s="1386" t="s">
        <v>123</v>
      </c>
      <c r="C5" s="957"/>
      <c r="D5" s="218"/>
      <c r="E5" s="955"/>
      <c r="F5" s="61"/>
      <c r="G5" s="5"/>
      <c r="H5" t="s">
        <v>41</v>
      </c>
    </row>
    <row r="6" spans="1:10" ht="15.75" x14ac:dyDescent="0.25">
      <c r="A6" s="1374"/>
      <c r="B6" s="1386"/>
      <c r="C6" s="956"/>
      <c r="D6" s="130"/>
      <c r="E6" s="95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6"/>
      <c r="D7" s="130"/>
      <c r="E7" s="955"/>
      <c r="F7" s="61"/>
    </row>
    <row r="8" spans="1:10" ht="16.5" thickBot="1" x14ac:dyDescent="0.3">
      <c r="B8" s="144"/>
      <c r="C8" s="956"/>
      <c r="D8" s="130"/>
      <c r="E8" s="95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52">
        <f>F4+F5+F6+F7-C10+F8</f>
        <v>0</v>
      </c>
      <c r="C10" s="647"/>
      <c r="D10" s="585"/>
      <c r="E10" s="612"/>
      <c r="F10" s="585">
        <f t="shared" ref="F10:F33" si="0">D10</f>
        <v>0</v>
      </c>
      <c r="G10" s="583"/>
      <c r="H10" s="584"/>
      <c r="I10" s="584">
        <f>E4+E5+E6+E7+E8-F10</f>
        <v>0</v>
      </c>
      <c r="J10" s="614"/>
    </row>
    <row r="11" spans="1:10" x14ac:dyDescent="0.25">
      <c r="A11" s="186"/>
      <c r="B11" s="852">
        <f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584">
        <f>I10-F11</f>
        <v>0</v>
      </c>
      <c r="J11" s="614"/>
    </row>
    <row r="12" spans="1:10" x14ac:dyDescent="0.25">
      <c r="A12" s="174"/>
      <c r="B12" s="852">
        <f t="shared" ref="B12:B28" si="1">B11-C12</f>
        <v>0</v>
      </c>
      <c r="C12" s="647"/>
      <c r="D12" s="585"/>
      <c r="E12" s="612"/>
      <c r="F12" s="585">
        <f t="shared" si="0"/>
        <v>0</v>
      </c>
      <c r="G12" s="583"/>
      <c r="H12" s="584"/>
      <c r="I12" s="584">
        <f t="shared" ref="I12:I34" si="2">I11-F12</f>
        <v>0</v>
      </c>
      <c r="J12" s="614"/>
    </row>
    <row r="13" spans="1:10" x14ac:dyDescent="0.25">
      <c r="A13" s="81" t="s">
        <v>33</v>
      </c>
      <c r="B13" s="852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584">
        <f t="shared" si="2"/>
        <v>0</v>
      </c>
      <c r="J13" s="614"/>
    </row>
    <row r="14" spans="1:10" x14ac:dyDescent="0.25">
      <c r="A14" s="72"/>
      <c r="B14" s="852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584">
        <f t="shared" si="2"/>
        <v>0</v>
      </c>
      <c r="J14" s="614"/>
    </row>
    <row r="15" spans="1:10" x14ac:dyDescent="0.25">
      <c r="A15" s="72"/>
      <c r="B15" s="852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584">
        <f t="shared" si="2"/>
        <v>0</v>
      </c>
      <c r="J15" s="614"/>
    </row>
    <row r="16" spans="1:10" x14ac:dyDescent="0.25">
      <c r="B16" s="852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584">
        <f t="shared" si="2"/>
        <v>0</v>
      </c>
      <c r="J16" s="614"/>
    </row>
    <row r="17" spans="1:10" x14ac:dyDescent="0.25">
      <c r="B17" s="852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584">
        <f t="shared" si="2"/>
        <v>0</v>
      </c>
      <c r="J17" s="614"/>
    </row>
    <row r="18" spans="1:10" x14ac:dyDescent="0.25">
      <c r="A18" s="118"/>
      <c r="B18" s="852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584">
        <f t="shared" si="2"/>
        <v>0</v>
      </c>
      <c r="J18" s="614"/>
    </row>
    <row r="19" spans="1:10" x14ac:dyDescent="0.25">
      <c r="A19" s="118"/>
      <c r="B19" s="852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584">
        <f t="shared" si="2"/>
        <v>0</v>
      </c>
      <c r="J19" s="614"/>
    </row>
    <row r="20" spans="1:10" x14ac:dyDescent="0.25">
      <c r="A20" s="118"/>
      <c r="B20" s="852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584">
        <f t="shared" si="2"/>
        <v>0</v>
      </c>
      <c r="J20" s="614"/>
    </row>
    <row r="21" spans="1:10" x14ac:dyDescent="0.25">
      <c r="A21" s="118"/>
      <c r="B21" s="852">
        <f t="shared" si="1"/>
        <v>0</v>
      </c>
      <c r="C21" s="647"/>
      <c r="D21" s="585"/>
      <c r="E21" s="612"/>
      <c r="F21" s="585">
        <f t="shared" si="0"/>
        <v>0</v>
      </c>
      <c r="G21" s="583"/>
      <c r="H21" s="584"/>
      <c r="I21" s="584">
        <f t="shared" si="2"/>
        <v>0</v>
      </c>
      <c r="J21" s="614"/>
    </row>
    <row r="22" spans="1:10" x14ac:dyDescent="0.25">
      <c r="A22" s="118"/>
      <c r="B22" s="852">
        <f t="shared" si="1"/>
        <v>0</v>
      </c>
      <c r="C22" s="647"/>
      <c r="D22" s="585"/>
      <c r="E22" s="612"/>
      <c r="F22" s="585">
        <f t="shared" si="0"/>
        <v>0</v>
      </c>
      <c r="G22" s="583"/>
      <c r="H22" s="584"/>
      <c r="I22" s="584">
        <f t="shared" si="2"/>
        <v>0</v>
      </c>
      <c r="J22" s="614"/>
    </row>
    <row r="23" spans="1:10" x14ac:dyDescent="0.25">
      <c r="A23" s="119"/>
      <c r="B23" s="852">
        <f t="shared" si="1"/>
        <v>0</v>
      </c>
      <c r="C23" s="647"/>
      <c r="D23" s="585"/>
      <c r="E23" s="612"/>
      <c r="F23" s="585">
        <f t="shared" si="0"/>
        <v>0</v>
      </c>
      <c r="G23" s="583"/>
      <c r="H23" s="584"/>
      <c r="I23" s="584">
        <f t="shared" si="2"/>
        <v>0</v>
      </c>
      <c r="J23" s="614"/>
    </row>
    <row r="24" spans="1:10" x14ac:dyDescent="0.25">
      <c r="A24" s="118"/>
      <c r="B24" s="852">
        <f t="shared" si="1"/>
        <v>0</v>
      </c>
      <c r="C24" s="647"/>
      <c r="D24" s="585"/>
      <c r="E24" s="612"/>
      <c r="F24" s="585">
        <f t="shared" si="0"/>
        <v>0</v>
      </c>
      <c r="G24" s="583"/>
      <c r="H24" s="584"/>
      <c r="I24" s="584">
        <f t="shared" si="2"/>
        <v>0</v>
      </c>
      <c r="J24" s="614"/>
    </row>
    <row r="25" spans="1:10" x14ac:dyDescent="0.25">
      <c r="A25" s="118"/>
      <c r="B25" s="852">
        <f t="shared" si="1"/>
        <v>0</v>
      </c>
      <c r="C25" s="647"/>
      <c r="D25" s="585"/>
      <c r="E25" s="612"/>
      <c r="F25" s="585">
        <f t="shared" si="0"/>
        <v>0</v>
      </c>
      <c r="G25" s="583"/>
      <c r="H25" s="584"/>
      <c r="I25" s="584">
        <f t="shared" si="2"/>
        <v>0</v>
      </c>
      <c r="J25" s="614"/>
    </row>
    <row r="26" spans="1:10" x14ac:dyDescent="0.25">
      <c r="A26" s="118"/>
      <c r="B26" s="852">
        <f t="shared" si="1"/>
        <v>0</v>
      </c>
      <c r="C26" s="647"/>
      <c r="D26" s="585"/>
      <c r="E26" s="612"/>
      <c r="F26" s="585">
        <f t="shared" si="0"/>
        <v>0</v>
      </c>
      <c r="G26" s="583"/>
      <c r="H26" s="584"/>
      <c r="I26" s="584">
        <f t="shared" si="2"/>
        <v>0</v>
      </c>
      <c r="J26" s="614"/>
    </row>
    <row r="27" spans="1:10" x14ac:dyDescent="0.25">
      <c r="A27" s="118"/>
      <c r="B27" s="852">
        <f t="shared" si="1"/>
        <v>0</v>
      </c>
      <c r="C27" s="647"/>
      <c r="D27" s="585"/>
      <c r="E27" s="612"/>
      <c r="F27" s="585">
        <v>0</v>
      </c>
      <c r="G27" s="583"/>
      <c r="H27" s="584"/>
      <c r="I27" s="584">
        <f t="shared" si="2"/>
        <v>0</v>
      </c>
      <c r="J27" s="614"/>
    </row>
    <row r="28" spans="1:10" x14ac:dyDescent="0.25">
      <c r="A28" s="118"/>
      <c r="B28" s="852">
        <f t="shared" si="1"/>
        <v>0</v>
      </c>
      <c r="C28" s="647"/>
      <c r="D28" s="585"/>
      <c r="E28" s="612"/>
      <c r="F28" s="585">
        <f t="shared" si="0"/>
        <v>0</v>
      </c>
      <c r="G28" s="583"/>
      <c r="H28" s="584"/>
      <c r="I28" s="584">
        <f t="shared" si="2"/>
        <v>0</v>
      </c>
      <c r="J28" s="614"/>
    </row>
    <row r="29" spans="1:10" x14ac:dyDescent="0.25">
      <c r="A29" s="118"/>
      <c r="B29" s="852"/>
      <c r="C29" s="647"/>
      <c r="D29" s="585"/>
      <c r="E29" s="612"/>
      <c r="F29" s="585">
        <f t="shared" si="0"/>
        <v>0</v>
      </c>
      <c r="G29" s="583"/>
      <c r="H29" s="584"/>
      <c r="I29" s="584">
        <f t="shared" si="2"/>
        <v>0</v>
      </c>
      <c r="J29" s="614"/>
    </row>
    <row r="30" spans="1:10" x14ac:dyDescent="0.25">
      <c r="A30" s="118"/>
      <c r="B30" s="852"/>
      <c r="C30" s="647"/>
      <c r="D30" s="585"/>
      <c r="E30" s="612"/>
      <c r="F30" s="585">
        <f t="shared" si="0"/>
        <v>0</v>
      </c>
      <c r="G30" s="583"/>
      <c r="H30" s="584"/>
      <c r="I30" s="584">
        <f t="shared" si="2"/>
        <v>0</v>
      </c>
      <c r="J30" s="614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4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4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4">
        <f t="shared" si="2"/>
        <v>0</v>
      </c>
    </row>
    <row r="34" spans="1:9" ht="15.75" thickBot="1" x14ac:dyDescent="0.3">
      <c r="A34" s="118"/>
      <c r="B34" s="16"/>
      <c r="C34" s="52"/>
      <c r="D34" s="1167"/>
      <c r="E34" s="1168"/>
      <c r="F34" s="146"/>
      <c r="G34" s="135"/>
      <c r="H34" s="70"/>
      <c r="I34" s="58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68" t="s">
        <v>11</v>
      </c>
      <c r="D40" s="136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66" t="s">
        <v>302</v>
      </c>
      <c r="B1" s="1366"/>
      <c r="C1" s="1366"/>
      <c r="D1" s="1366"/>
      <c r="E1" s="1366"/>
      <c r="F1" s="1366"/>
      <c r="G1" s="136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70" t="s">
        <v>303</v>
      </c>
      <c r="B5" s="1386" t="s">
        <v>76</v>
      </c>
      <c r="C5" s="460">
        <v>33</v>
      </c>
      <c r="D5" s="520">
        <v>45057</v>
      </c>
      <c r="E5" s="461">
        <v>490.67</v>
      </c>
      <c r="F5" s="1059">
        <v>28</v>
      </c>
      <c r="G5" s="87">
        <f>F36</f>
        <v>0</v>
      </c>
      <c r="H5" s="7">
        <f>E5-G5+E4+E6</f>
        <v>490.67</v>
      </c>
    </row>
    <row r="6" spans="1:9" ht="15.75" customHeight="1" thickBot="1" x14ac:dyDescent="0.3">
      <c r="A6" s="1370"/>
      <c r="B6" s="1387"/>
      <c r="C6" s="152"/>
      <c r="D6" s="145"/>
      <c r="E6" s="128"/>
      <c r="F6" s="72"/>
    </row>
    <row r="7" spans="1:9" ht="16.5" customHeight="1" thickTop="1" thickBot="1" x14ac:dyDescent="0.3">
      <c r="A7" s="72"/>
      <c r="B7" s="4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1">
        <f>F4+F5+F6-C8</f>
        <v>28</v>
      </c>
      <c r="C8" s="15"/>
      <c r="D8" s="68">
        <v>0</v>
      </c>
      <c r="E8" s="234"/>
      <c r="F8" s="102">
        <f t="shared" ref="F8" si="0">D8</f>
        <v>0</v>
      </c>
      <c r="G8" s="69"/>
      <c r="H8" s="70"/>
      <c r="I8" s="667">
        <f>E5-F8+E4+E6</f>
        <v>490.67</v>
      </c>
    </row>
    <row r="9" spans="1:9" ht="15" customHeight="1" x14ac:dyDescent="0.25">
      <c r="B9" s="491">
        <f>B8-C9</f>
        <v>28</v>
      </c>
      <c r="C9" s="647"/>
      <c r="D9" s="585">
        <v>0</v>
      </c>
      <c r="E9" s="666"/>
      <c r="F9" s="616">
        <f t="shared" ref="F9:F35" si="1">D9</f>
        <v>0</v>
      </c>
      <c r="G9" s="583"/>
      <c r="H9" s="584"/>
      <c r="I9" s="667">
        <f>I8-F9</f>
        <v>490.67</v>
      </c>
    </row>
    <row r="10" spans="1:9" ht="15" customHeight="1" x14ac:dyDescent="0.25">
      <c r="B10" s="491">
        <f t="shared" ref="B10:B35" si="2">B9-C10</f>
        <v>28</v>
      </c>
      <c r="C10" s="732"/>
      <c r="D10" s="585">
        <v>0</v>
      </c>
      <c r="E10" s="666"/>
      <c r="F10" s="616">
        <f t="shared" si="1"/>
        <v>0</v>
      </c>
      <c r="G10" s="583"/>
      <c r="H10" s="584"/>
      <c r="I10" s="667">
        <f>I9-F10</f>
        <v>490.67</v>
      </c>
    </row>
    <row r="11" spans="1:9" ht="15" customHeight="1" x14ac:dyDescent="0.25">
      <c r="A11" s="54" t="s">
        <v>33</v>
      </c>
      <c r="B11" s="491">
        <f t="shared" si="2"/>
        <v>28</v>
      </c>
      <c r="C11" s="647"/>
      <c r="D11" s="585">
        <v>0</v>
      </c>
      <c r="E11" s="666"/>
      <c r="F11" s="616">
        <f t="shared" si="1"/>
        <v>0</v>
      </c>
      <c r="G11" s="583"/>
      <c r="H11" s="584"/>
      <c r="I11" s="667">
        <f t="shared" ref="I11:I34" si="3">I10-F11</f>
        <v>490.67</v>
      </c>
    </row>
    <row r="12" spans="1:9" ht="15" customHeight="1" x14ac:dyDescent="0.25">
      <c r="A12" s="19"/>
      <c r="B12" s="491">
        <f t="shared" si="2"/>
        <v>28</v>
      </c>
      <c r="C12" s="732"/>
      <c r="D12" s="585">
        <v>0</v>
      </c>
      <c r="E12" s="666"/>
      <c r="F12" s="616">
        <f t="shared" si="1"/>
        <v>0</v>
      </c>
      <c r="G12" s="583"/>
      <c r="H12" s="584"/>
      <c r="I12" s="667">
        <f t="shared" si="3"/>
        <v>490.67</v>
      </c>
    </row>
    <row r="13" spans="1:9" ht="15" customHeight="1" x14ac:dyDescent="0.25">
      <c r="B13" s="491">
        <f t="shared" si="2"/>
        <v>28</v>
      </c>
      <c r="C13" s="647"/>
      <c r="D13" s="585">
        <v>0</v>
      </c>
      <c r="E13" s="666"/>
      <c r="F13" s="616">
        <f t="shared" si="1"/>
        <v>0</v>
      </c>
      <c r="G13" s="583"/>
      <c r="H13" s="584"/>
      <c r="I13" s="667">
        <f t="shared" si="3"/>
        <v>490.67</v>
      </c>
    </row>
    <row r="14" spans="1:9" ht="15" customHeight="1" x14ac:dyDescent="0.25">
      <c r="B14" s="491">
        <f t="shared" si="2"/>
        <v>28</v>
      </c>
      <c r="C14" s="647"/>
      <c r="D14" s="585">
        <v>0</v>
      </c>
      <c r="E14" s="666"/>
      <c r="F14" s="616">
        <f t="shared" si="1"/>
        <v>0</v>
      </c>
      <c r="G14" s="583"/>
      <c r="H14" s="584"/>
      <c r="I14" s="667">
        <f t="shared" si="3"/>
        <v>490.67</v>
      </c>
    </row>
    <row r="15" spans="1:9" ht="15" customHeight="1" x14ac:dyDescent="0.25">
      <c r="B15" s="491">
        <f t="shared" si="2"/>
        <v>28</v>
      </c>
      <c r="C15" s="732"/>
      <c r="D15" s="585">
        <v>0</v>
      </c>
      <c r="E15" s="666"/>
      <c r="F15" s="616">
        <f t="shared" si="1"/>
        <v>0</v>
      </c>
      <c r="G15" s="583"/>
      <c r="H15" s="584"/>
      <c r="I15" s="667">
        <f t="shared" si="3"/>
        <v>490.67</v>
      </c>
    </row>
    <row r="16" spans="1:9" ht="15" customHeight="1" x14ac:dyDescent="0.25">
      <c r="B16" s="491">
        <f t="shared" si="2"/>
        <v>28</v>
      </c>
      <c r="C16" s="647"/>
      <c r="D16" s="585">
        <v>0</v>
      </c>
      <c r="E16" s="666"/>
      <c r="F16" s="616">
        <f t="shared" si="1"/>
        <v>0</v>
      </c>
      <c r="G16" s="583"/>
      <c r="H16" s="584"/>
      <c r="I16" s="667">
        <f t="shared" si="3"/>
        <v>490.67</v>
      </c>
    </row>
    <row r="17" spans="1:9" ht="15" customHeight="1" x14ac:dyDescent="0.25">
      <c r="B17" s="491">
        <f t="shared" si="2"/>
        <v>28</v>
      </c>
      <c r="C17" s="647"/>
      <c r="D17" s="585">
        <v>0</v>
      </c>
      <c r="E17" s="666"/>
      <c r="F17" s="616">
        <f t="shared" si="1"/>
        <v>0</v>
      </c>
      <c r="G17" s="583"/>
      <c r="H17" s="584"/>
      <c r="I17" s="667">
        <f t="shared" si="3"/>
        <v>490.67</v>
      </c>
    </row>
    <row r="18" spans="1:9" ht="15" customHeight="1" x14ac:dyDescent="0.25">
      <c r="B18" s="491">
        <f t="shared" si="2"/>
        <v>28</v>
      </c>
      <c r="C18" s="647"/>
      <c r="D18" s="585">
        <v>0</v>
      </c>
      <c r="E18" s="666"/>
      <c r="F18" s="616">
        <f t="shared" si="1"/>
        <v>0</v>
      </c>
      <c r="G18" s="583"/>
      <c r="H18" s="584"/>
      <c r="I18" s="667">
        <f t="shared" si="3"/>
        <v>490.67</v>
      </c>
    </row>
    <row r="19" spans="1:9" ht="15" customHeight="1" x14ac:dyDescent="0.25">
      <c r="B19" s="491">
        <f t="shared" si="2"/>
        <v>28</v>
      </c>
      <c r="C19" s="647"/>
      <c r="D19" s="585">
        <v>0</v>
      </c>
      <c r="E19" s="666"/>
      <c r="F19" s="616">
        <f t="shared" si="1"/>
        <v>0</v>
      </c>
      <c r="G19" s="583"/>
      <c r="H19" s="584"/>
      <c r="I19" s="667">
        <f t="shared" si="3"/>
        <v>490.67</v>
      </c>
    </row>
    <row r="20" spans="1:9" ht="15" customHeight="1" x14ac:dyDescent="0.25">
      <c r="B20" s="492">
        <f t="shared" si="2"/>
        <v>28</v>
      </c>
      <c r="C20" s="15"/>
      <c r="D20" s="585">
        <v>0</v>
      </c>
      <c r="E20" s="234"/>
      <c r="F20" s="616">
        <f t="shared" si="1"/>
        <v>0</v>
      </c>
      <c r="G20" s="69"/>
      <c r="H20" s="70"/>
      <c r="I20" s="206">
        <f t="shared" si="3"/>
        <v>490.67</v>
      </c>
    </row>
    <row r="21" spans="1:9" ht="15" customHeight="1" x14ac:dyDescent="0.25">
      <c r="B21" s="492">
        <f t="shared" si="2"/>
        <v>28</v>
      </c>
      <c r="C21" s="15"/>
      <c r="D21" s="585">
        <v>0</v>
      </c>
      <c r="E21" s="234"/>
      <c r="F21" s="616">
        <f t="shared" si="1"/>
        <v>0</v>
      </c>
      <c r="G21" s="69"/>
      <c r="H21" s="70"/>
      <c r="I21" s="206">
        <f t="shared" si="3"/>
        <v>490.67</v>
      </c>
    </row>
    <row r="22" spans="1:9" ht="15" customHeight="1" x14ac:dyDescent="0.25">
      <c r="B22" s="492">
        <f t="shared" si="2"/>
        <v>28</v>
      </c>
      <c r="C22" s="15"/>
      <c r="D22" s="585">
        <v>0</v>
      </c>
      <c r="E22" s="234"/>
      <c r="F22" s="616">
        <f t="shared" si="1"/>
        <v>0</v>
      </c>
      <c r="G22" s="69"/>
      <c r="H22" s="70"/>
      <c r="I22" s="206">
        <f t="shared" si="3"/>
        <v>490.67</v>
      </c>
    </row>
    <row r="23" spans="1:9" ht="15" customHeight="1" x14ac:dyDescent="0.25">
      <c r="B23" s="492">
        <f t="shared" si="2"/>
        <v>28</v>
      </c>
      <c r="C23" s="15"/>
      <c r="D23" s="585">
        <v>0</v>
      </c>
      <c r="E23" s="234"/>
      <c r="F23" s="616">
        <f t="shared" si="1"/>
        <v>0</v>
      </c>
      <c r="G23" s="69"/>
      <c r="H23" s="70"/>
      <c r="I23" s="206">
        <f t="shared" si="3"/>
        <v>490.67</v>
      </c>
    </row>
    <row r="24" spans="1:9" ht="15" customHeight="1" x14ac:dyDescent="0.25">
      <c r="B24" s="492">
        <f t="shared" si="2"/>
        <v>28</v>
      </c>
      <c r="C24" s="15"/>
      <c r="D24" s="585">
        <v>0</v>
      </c>
      <c r="E24" s="234"/>
      <c r="F24" s="616">
        <f t="shared" si="1"/>
        <v>0</v>
      </c>
      <c r="G24" s="69"/>
      <c r="H24" s="70"/>
      <c r="I24" s="206">
        <f t="shared" si="3"/>
        <v>490.67</v>
      </c>
    </row>
    <row r="25" spans="1:9" ht="15" customHeight="1" x14ac:dyDescent="0.25">
      <c r="B25" s="492">
        <f t="shared" si="2"/>
        <v>28</v>
      </c>
      <c r="C25" s="15"/>
      <c r="D25" s="585">
        <v>0</v>
      </c>
      <c r="E25" s="234"/>
      <c r="F25" s="616">
        <f t="shared" si="1"/>
        <v>0</v>
      </c>
      <c r="G25" s="69"/>
      <c r="H25" s="70"/>
      <c r="I25" s="206">
        <f t="shared" si="3"/>
        <v>490.67</v>
      </c>
    </row>
    <row r="26" spans="1:9" ht="15" customHeight="1" x14ac:dyDescent="0.25">
      <c r="B26" s="492">
        <f t="shared" si="2"/>
        <v>28</v>
      </c>
      <c r="C26" s="15"/>
      <c r="D26" s="585">
        <v>0</v>
      </c>
      <c r="E26" s="666"/>
      <c r="F26" s="616">
        <f t="shared" si="1"/>
        <v>0</v>
      </c>
      <c r="G26" s="583"/>
      <c r="H26" s="584"/>
      <c r="I26" s="667">
        <f t="shared" si="3"/>
        <v>490.67</v>
      </c>
    </row>
    <row r="27" spans="1:9" ht="15" customHeight="1" x14ac:dyDescent="0.25">
      <c r="B27" s="492">
        <f t="shared" si="2"/>
        <v>28</v>
      </c>
      <c r="C27" s="15"/>
      <c r="D27" s="585">
        <v>0</v>
      </c>
      <c r="E27" s="666"/>
      <c r="F27" s="616">
        <f t="shared" si="1"/>
        <v>0</v>
      </c>
      <c r="G27" s="583"/>
      <c r="H27" s="584"/>
      <c r="I27" s="667">
        <f t="shared" si="3"/>
        <v>490.67</v>
      </c>
    </row>
    <row r="28" spans="1:9" ht="15" customHeight="1" x14ac:dyDescent="0.25">
      <c r="A28" s="47"/>
      <c r="B28" s="492">
        <f t="shared" si="2"/>
        <v>28</v>
      </c>
      <c r="C28" s="15"/>
      <c r="D28" s="585">
        <v>0</v>
      </c>
      <c r="E28" s="666"/>
      <c r="F28" s="616">
        <f t="shared" si="1"/>
        <v>0</v>
      </c>
      <c r="G28" s="583"/>
      <c r="H28" s="584"/>
      <c r="I28" s="667">
        <f t="shared" si="3"/>
        <v>490.67</v>
      </c>
    </row>
    <row r="29" spans="1:9" ht="15" customHeight="1" x14ac:dyDescent="0.25">
      <c r="A29" s="47"/>
      <c r="B29" s="492">
        <f t="shared" si="2"/>
        <v>28</v>
      </c>
      <c r="C29" s="15"/>
      <c r="D29" s="585">
        <v>0</v>
      </c>
      <c r="E29" s="666"/>
      <c r="F29" s="616">
        <f t="shared" si="1"/>
        <v>0</v>
      </c>
      <c r="G29" s="583"/>
      <c r="H29" s="584"/>
      <c r="I29" s="667">
        <f t="shared" si="3"/>
        <v>490.67</v>
      </c>
    </row>
    <row r="30" spans="1:9" ht="15" customHeight="1" x14ac:dyDescent="0.25">
      <c r="A30" s="47"/>
      <c r="B30" s="492">
        <f t="shared" si="2"/>
        <v>28</v>
      </c>
      <c r="C30" s="15"/>
      <c r="D30" s="585">
        <v>0</v>
      </c>
      <c r="E30" s="666"/>
      <c r="F30" s="616">
        <f t="shared" si="1"/>
        <v>0</v>
      </c>
      <c r="G30" s="583"/>
      <c r="H30" s="584"/>
      <c r="I30" s="667">
        <f t="shared" si="3"/>
        <v>490.67</v>
      </c>
    </row>
    <row r="31" spans="1:9" ht="15" customHeight="1" x14ac:dyDescent="0.25">
      <c r="A31" s="47"/>
      <c r="B31" s="492">
        <f t="shared" si="2"/>
        <v>28</v>
      </c>
      <c r="C31" s="15"/>
      <c r="D31" s="585">
        <v>0</v>
      </c>
      <c r="E31" s="234"/>
      <c r="F31" s="616">
        <f t="shared" si="1"/>
        <v>0</v>
      </c>
      <c r="G31" s="69"/>
      <c r="H31" s="70"/>
      <c r="I31" s="206">
        <f t="shared" si="3"/>
        <v>490.67</v>
      </c>
    </row>
    <row r="32" spans="1:9" ht="15" customHeight="1" x14ac:dyDescent="0.25">
      <c r="A32" s="47"/>
      <c r="B32" s="492">
        <f t="shared" si="2"/>
        <v>28</v>
      </c>
      <c r="C32" s="15"/>
      <c r="D32" s="585">
        <v>0</v>
      </c>
      <c r="E32" s="234"/>
      <c r="F32" s="616">
        <f t="shared" si="1"/>
        <v>0</v>
      </c>
      <c r="G32" s="69"/>
      <c r="H32" s="70"/>
      <c r="I32" s="206">
        <f t="shared" si="3"/>
        <v>490.67</v>
      </c>
    </row>
    <row r="33" spans="1:9" ht="15" customHeight="1" x14ac:dyDescent="0.25">
      <c r="A33" s="47"/>
      <c r="B33" s="492">
        <f t="shared" si="2"/>
        <v>28</v>
      </c>
      <c r="C33" s="15"/>
      <c r="D33" s="585">
        <v>0</v>
      </c>
      <c r="E33" s="234"/>
      <c r="F33" s="616">
        <f t="shared" si="1"/>
        <v>0</v>
      </c>
      <c r="G33" s="69"/>
      <c r="H33" s="70"/>
      <c r="I33" s="206">
        <f t="shared" si="3"/>
        <v>490.67</v>
      </c>
    </row>
    <row r="34" spans="1:9" ht="15" customHeight="1" x14ac:dyDescent="0.25">
      <c r="A34" s="47"/>
      <c r="B34" s="492">
        <f t="shared" si="2"/>
        <v>28</v>
      </c>
      <c r="C34" s="15"/>
      <c r="D34" s="585">
        <v>0</v>
      </c>
      <c r="E34" s="234"/>
      <c r="F34" s="616">
        <f t="shared" si="1"/>
        <v>0</v>
      </c>
      <c r="G34" s="69"/>
      <c r="H34" s="70"/>
      <c r="I34" s="206">
        <f t="shared" si="3"/>
        <v>490.67</v>
      </c>
    </row>
    <row r="35" spans="1:9" ht="15.75" thickBot="1" x14ac:dyDescent="0.3">
      <c r="A35" s="117"/>
      <c r="B35" s="492">
        <f t="shared" si="2"/>
        <v>28</v>
      </c>
      <c r="C35" s="37"/>
      <c r="D35" s="585">
        <v>0</v>
      </c>
      <c r="E35" s="195"/>
      <c r="F35" s="616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90"/>
      <c r="D38" s="1359" t="s">
        <v>21</v>
      </c>
      <c r="E38" s="1360"/>
      <c r="F38" s="137">
        <f>E4+E5-F36+E6</f>
        <v>490.67</v>
      </c>
    </row>
    <row r="39" spans="1:9" ht="15.75" thickBot="1" x14ac:dyDescent="0.3">
      <c r="A39" s="121"/>
      <c r="D39" s="1057" t="s">
        <v>4</v>
      </c>
      <c r="E39" s="1058"/>
      <c r="F39" s="49">
        <f>F4+F5-C36+F6</f>
        <v>28</v>
      </c>
    </row>
    <row r="40" spans="1:9" x14ac:dyDescent="0.25">
      <c r="B40" s="49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42"/>
      <c r="B4" s="842"/>
      <c r="C4" s="842"/>
      <c r="D4" s="842"/>
      <c r="E4" s="1115"/>
      <c r="F4" s="586"/>
      <c r="G4" s="843"/>
      <c r="H4" s="84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74"/>
      <c r="B6" s="1388" t="s">
        <v>103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74"/>
      <c r="B7" s="1389"/>
      <c r="C7" s="152"/>
      <c r="D7" s="145"/>
      <c r="E7" s="128"/>
      <c r="F7" s="72"/>
    </row>
    <row r="8" spans="1:10" ht="16.5" customHeight="1" thickTop="1" thickBot="1" x14ac:dyDescent="0.3">
      <c r="A8" s="321"/>
      <c r="B8" s="82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52">
        <f>F6-C9+F5+F7+F4</f>
        <v>0</v>
      </c>
      <c r="C9" s="647"/>
      <c r="D9" s="585">
        <v>0</v>
      </c>
      <c r="E9" s="666"/>
      <c r="F9" s="616">
        <f t="shared" ref="F9" si="0">D9</f>
        <v>0</v>
      </c>
      <c r="G9" s="584"/>
      <c r="H9" s="614"/>
      <c r="I9" s="892">
        <f>E5+E6+E7-F9+E4</f>
        <v>0</v>
      </c>
      <c r="J9" s="1169">
        <f t="shared" ref="J9:J40" si="1">G9*F9</f>
        <v>0</v>
      </c>
    </row>
    <row r="10" spans="1:10" ht="15.75" x14ac:dyDescent="0.25">
      <c r="B10" s="696">
        <f>B9-C10</f>
        <v>0</v>
      </c>
      <c r="C10" s="596"/>
      <c r="D10" s="585">
        <f t="shared" ref="D10:D32" si="2">20*C10</f>
        <v>0</v>
      </c>
      <c r="E10" s="666"/>
      <c r="F10" s="616">
        <f t="shared" ref="F10:F32" si="3">D10</f>
        <v>0</v>
      </c>
      <c r="G10" s="584"/>
      <c r="H10" s="614"/>
      <c r="I10" s="617">
        <f>I9-F10</f>
        <v>0</v>
      </c>
      <c r="J10" s="618">
        <f t="shared" si="1"/>
        <v>0</v>
      </c>
    </row>
    <row r="11" spans="1:10" ht="15.75" x14ac:dyDescent="0.25">
      <c r="B11" s="696">
        <f t="shared" ref="B11:B40" si="4">B10-C11</f>
        <v>0</v>
      </c>
      <c r="C11" s="647"/>
      <c r="D11" s="585">
        <f t="shared" si="2"/>
        <v>0</v>
      </c>
      <c r="E11" s="666"/>
      <c r="F11" s="616">
        <f t="shared" si="3"/>
        <v>0</v>
      </c>
      <c r="G11" s="584"/>
      <c r="H11" s="614"/>
      <c r="I11" s="617">
        <f t="shared" ref="I11:I39" si="5">I10-F11</f>
        <v>0</v>
      </c>
      <c r="J11" s="618">
        <f t="shared" si="1"/>
        <v>0</v>
      </c>
    </row>
    <row r="12" spans="1:10" ht="15.75" x14ac:dyDescent="0.25">
      <c r="A12" s="54" t="s">
        <v>33</v>
      </c>
      <c r="B12" s="696">
        <f t="shared" si="4"/>
        <v>0</v>
      </c>
      <c r="C12" s="647"/>
      <c r="D12" s="585">
        <f t="shared" si="2"/>
        <v>0</v>
      </c>
      <c r="E12" s="666"/>
      <c r="F12" s="616">
        <f t="shared" si="3"/>
        <v>0</v>
      </c>
      <c r="G12" s="584"/>
      <c r="H12" s="614"/>
      <c r="I12" s="617">
        <f t="shared" si="5"/>
        <v>0</v>
      </c>
      <c r="J12" s="618">
        <f t="shared" si="1"/>
        <v>0</v>
      </c>
    </row>
    <row r="13" spans="1:10" ht="15.75" x14ac:dyDescent="0.25">
      <c r="B13" s="696">
        <f t="shared" si="4"/>
        <v>0</v>
      </c>
      <c r="C13" s="647"/>
      <c r="D13" s="585">
        <f t="shared" si="2"/>
        <v>0</v>
      </c>
      <c r="E13" s="666"/>
      <c r="F13" s="616">
        <f t="shared" si="3"/>
        <v>0</v>
      </c>
      <c r="G13" s="584"/>
      <c r="H13" s="614"/>
      <c r="I13" s="617">
        <f t="shared" si="5"/>
        <v>0</v>
      </c>
      <c r="J13" s="618">
        <f t="shared" si="1"/>
        <v>0</v>
      </c>
    </row>
    <row r="14" spans="1:10" ht="15.75" x14ac:dyDescent="0.25">
      <c r="A14" s="19"/>
      <c r="B14" s="696">
        <f t="shared" si="4"/>
        <v>0</v>
      </c>
      <c r="C14" s="647"/>
      <c r="D14" s="585">
        <f t="shared" si="2"/>
        <v>0</v>
      </c>
      <c r="E14" s="666"/>
      <c r="F14" s="616">
        <f t="shared" si="3"/>
        <v>0</v>
      </c>
      <c r="G14" s="584"/>
      <c r="H14" s="614"/>
      <c r="I14" s="617">
        <f t="shared" si="5"/>
        <v>0</v>
      </c>
      <c r="J14" s="618">
        <f t="shared" si="1"/>
        <v>0</v>
      </c>
    </row>
    <row r="15" spans="1:10" ht="15.75" x14ac:dyDescent="0.25">
      <c r="B15" s="696">
        <f t="shared" si="4"/>
        <v>0</v>
      </c>
      <c r="C15" s="753"/>
      <c r="D15" s="585">
        <f t="shared" si="2"/>
        <v>0</v>
      </c>
      <c r="E15" s="666"/>
      <c r="F15" s="616">
        <f t="shared" si="3"/>
        <v>0</v>
      </c>
      <c r="G15" s="584"/>
      <c r="H15" s="614"/>
      <c r="I15" s="617">
        <f t="shared" si="5"/>
        <v>0</v>
      </c>
      <c r="J15" s="618">
        <f t="shared" si="1"/>
        <v>0</v>
      </c>
    </row>
    <row r="16" spans="1:10" ht="15.75" x14ac:dyDescent="0.25">
      <c r="B16" s="696">
        <f t="shared" si="4"/>
        <v>0</v>
      </c>
      <c r="C16" s="596"/>
      <c r="D16" s="585">
        <f t="shared" si="2"/>
        <v>0</v>
      </c>
      <c r="E16" s="666"/>
      <c r="F16" s="616">
        <f t="shared" si="3"/>
        <v>0</v>
      </c>
      <c r="G16" s="584"/>
      <c r="H16" s="614"/>
      <c r="I16" s="617">
        <f t="shared" si="5"/>
        <v>0</v>
      </c>
      <c r="J16" s="618">
        <f t="shared" si="1"/>
        <v>0</v>
      </c>
    </row>
    <row r="17" spans="1:10" ht="15.75" x14ac:dyDescent="0.25">
      <c r="B17" s="696">
        <f t="shared" si="4"/>
        <v>0</v>
      </c>
      <c r="C17" s="596"/>
      <c r="D17" s="585">
        <f t="shared" si="2"/>
        <v>0</v>
      </c>
      <c r="E17" s="666"/>
      <c r="F17" s="616">
        <f t="shared" si="3"/>
        <v>0</v>
      </c>
      <c r="G17" s="584"/>
      <c r="H17" s="614"/>
      <c r="I17" s="617">
        <f t="shared" si="5"/>
        <v>0</v>
      </c>
      <c r="J17" s="618">
        <f t="shared" si="1"/>
        <v>0</v>
      </c>
    </row>
    <row r="18" spans="1:10" ht="15.75" x14ac:dyDescent="0.25">
      <c r="B18" s="696">
        <f t="shared" si="4"/>
        <v>0</v>
      </c>
      <c r="C18" s="596"/>
      <c r="D18" s="585">
        <f t="shared" si="2"/>
        <v>0</v>
      </c>
      <c r="E18" s="666"/>
      <c r="F18" s="616">
        <f t="shared" si="3"/>
        <v>0</v>
      </c>
      <c r="G18" s="584"/>
      <c r="H18" s="614"/>
      <c r="I18" s="617">
        <f t="shared" si="5"/>
        <v>0</v>
      </c>
      <c r="J18" s="618">
        <f t="shared" si="1"/>
        <v>0</v>
      </c>
    </row>
    <row r="19" spans="1:10" ht="15.75" x14ac:dyDescent="0.25">
      <c r="B19" s="696">
        <f t="shared" si="4"/>
        <v>0</v>
      </c>
      <c r="C19" s="596"/>
      <c r="D19" s="585">
        <f t="shared" si="2"/>
        <v>0</v>
      </c>
      <c r="E19" s="666"/>
      <c r="F19" s="616">
        <f t="shared" si="3"/>
        <v>0</v>
      </c>
      <c r="G19" s="584"/>
      <c r="H19" s="614"/>
      <c r="I19" s="617">
        <f t="shared" si="5"/>
        <v>0</v>
      </c>
      <c r="J19" s="618">
        <f t="shared" si="1"/>
        <v>0</v>
      </c>
    </row>
    <row r="20" spans="1:10" ht="15.75" x14ac:dyDescent="0.25">
      <c r="B20" s="696">
        <f t="shared" si="4"/>
        <v>0</v>
      </c>
      <c r="C20" s="596"/>
      <c r="D20" s="585">
        <f t="shared" si="2"/>
        <v>0</v>
      </c>
      <c r="E20" s="666"/>
      <c r="F20" s="616">
        <f t="shared" si="3"/>
        <v>0</v>
      </c>
      <c r="G20" s="584"/>
      <c r="H20" s="614"/>
      <c r="I20" s="617">
        <f t="shared" si="5"/>
        <v>0</v>
      </c>
      <c r="J20" s="618">
        <f t="shared" si="1"/>
        <v>0</v>
      </c>
    </row>
    <row r="21" spans="1:10" ht="15.75" x14ac:dyDescent="0.25">
      <c r="B21" s="696">
        <f t="shared" si="4"/>
        <v>0</v>
      </c>
      <c r="C21" s="596"/>
      <c r="D21" s="585">
        <f t="shared" si="2"/>
        <v>0</v>
      </c>
      <c r="E21" s="666"/>
      <c r="F21" s="616">
        <f t="shared" si="3"/>
        <v>0</v>
      </c>
      <c r="G21" s="584"/>
      <c r="H21" s="614"/>
      <c r="I21" s="617">
        <f t="shared" si="5"/>
        <v>0</v>
      </c>
      <c r="J21" s="618">
        <f t="shared" si="1"/>
        <v>0</v>
      </c>
    </row>
    <row r="22" spans="1:10" ht="15.75" x14ac:dyDescent="0.25">
      <c r="B22" s="696">
        <f t="shared" si="4"/>
        <v>0</v>
      </c>
      <c r="C22" s="596"/>
      <c r="D22" s="585">
        <f t="shared" si="2"/>
        <v>0</v>
      </c>
      <c r="E22" s="666"/>
      <c r="F22" s="616">
        <f t="shared" si="3"/>
        <v>0</v>
      </c>
      <c r="G22" s="584"/>
      <c r="H22" s="614"/>
      <c r="I22" s="617">
        <f t="shared" si="5"/>
        <v>0</v>
      </c>
      <c r="J22" s="618">
        <f t="shared" si="1"/>
        <v>0</v>
      </c>
    </row>
    <row r="23" spans="1:10" ht="15.75" x14ac:dyDescent="0.25">
      <c r="B23" s="696">
        <f t="shared" si="4"/>
        <v>0</v>
      </c>
      <c r="C23" s="596"/>
      <c r="D23" s="585">
        <f t="shared" si="2"/>
        <v>0</v>
      </c>
      <c r="E23" s="666"/>
      <c r="F23" s="616">
        <f t="shared" si="3"/>
        <v>0</v>
      </c>
      <c r="G23" s="584"/>
      <c r="H23" s="614"/>
      <c r="I23" s="617">
        <f t="shared" si="5"/>
        <v>0</v>
      </c>
      <c r="J23" s="618">
        <f t="shared" si="1"/>
        <v>0</v>
      </c>
    </row>
    <row r="24" spans="1:10" ht="15.75" x14ac:dyDescent="0.25">
      <c r="B24" s="696">
        <f t="shared" si="4"/>
        <v>0</v>
      </c>
      <c r="C24" s="596"/>
      <c r="D24" s="585">
        <f t="shared" si="2"/>
        <v>0</v>
      </c>
      <c r="E24" s="666"/>
      <c r="F24" s="616">
        <f t="shared" si="3"/>
        <v>0</v>
      </c>
      <c r="G24" s="584"/>
      <c r="H24" s="614"/>
      <c r="I24" s="617">
        <f t="shared" si="5"/>
        <v>0</v>
      </c>
      <c r="J24" s="618">
        <f t="shared" si="1"/>
        <v>0</v>
      </c>
    </row>
    <row r="25" spans="1:10" ht="15.75" x14ac:dyDescent="0.25">
      <c r="B25" s="696">
        <f t="shared" si="4"/>
        <v>0</v>
      </c>
      <c r="C25" s="596"/>
      <c r="D25" s="585">
        <f t="shared" si="2"/>
        <v>0</v>
      </c>
      <c r="E25" s="666"/>
      <c r="F25" s="616">
        <f t="shared" si="3"/>
        <v>0</v>
      </c>
      <c r="G25" s="584"/>
      <c r="H25" s="614"/>
      <c r="I25" s="617">
        <f t="shared" si="5"/>
        <v>0</v>
      </c>
      <c r="J25" s="618">
        <f t="shared" si="1"/>
        <v>0</v>
      </c>
    </row>
    <row r="26" spans="1:10" ht="15.75" x14ac:dyDescent="0.25">
      <c r="B26" s="696">
        <f t="shared" si="4"/>
        <v>0</v>
      </c>
      <c r="C26" s="596"/>
      <c r="D26" s="585">
        <f t="shared" si="2"/>
        <v>0</v>
      </c>
      <c r="E26" s="666"/>
      <c r="F26" s="616">
        <f t="shared" si="3"/>
        <v>0</v>
      </c>
      <c r="G26" s="584"/>
      <c r="H26" s="614"/>
      <c r="I26" s="617">
        <f t="shared" si="5"/>
        <v>0</v>
      </c>
      <c r="J26" s="618">
        <f t="shared" si="1"/>
        <v>0</v>
      </c>
    </row>
    <row r="27" spans="1:10" ht="15.75" x14ac:dyDescent="0.25">
      <c r="B27" s="696">
        <f t="shared" si="4"/>
        <v>0</v>
      </c>
      <c r="C27" s="596"/>
      <c r="D27" s="585">
        <f t="shared" si="2"/>
        <v>0</v>
      </c>
      <c r="E27" s="666"/>
      <c r="F27" s="616">
        <f t="shared" si="3"/>
        <v>0</v>
      </c>
      <c r="G27" s="584"/>
      <c r="H27" s="614"/>
      <c r="I27" s="617">
        <f t="shared" si="5"/>
        <v>0</v>
      </c>
      <c r="J27" s="618">
        <f t="shared" si="1"/>
        <v>0</v>
      </c>
    </row>
    <row r="28" spans="1:10" ht="15.75" x14ac:dyDescent="0.25">
      <c r="B28" s="696">
        <f t="shared" si="4"/>
        <v>0</v>
      </c>
      <c r="C28" s="596"/>
      <c r="D28" s="585">
        <f t="shared" si="2"/>
        <v>0</v>
      </c>
      <c r="E28" s="666"/>
      <c r="F28" s="616">
        <f t="shared" si="3"/>
        <v>0</v>
      </c>
      <c r="G28" s="584"/>
      <c r="H28" s="614"/>
      <c r="I28" s="617">
        <f t="shared" si="5"/>
        <v>0</v>
      </c>
      <c r="J28" s="618">
        <f t="shared" si="1"/>
        <v>0</v>
      </c>
    </row>
    <row r="29" spans="1:10" ht="15.75" x14ac:dyDescent="0.25">
      <c r="B29" s="696">
        <f t="shared" si="4"/>
        <v>0</v>
      </c>
      <c r="C29" s="596"/>
      <c r="D29" s="585">
        <f t="shared" si="2"/>
        <v>0</v>
      </c>
      <c r="E29" s="666"/>
      <c r="F29" s="616">
        <f t="shared" si="3"/>
        <v>0</v>
      </c>
      <c r="G29" s="584"/>
      <c r="H29" s="614"/>
      <c r="I29" s="617">
        <f t="shared" si="5"/>
        <v>0</v>
      </c>
      <c r="J29" s="618">
        <f t="shared" si="1"/>
        <v>0</v>
      </c>
    </row>
    <row r="30" spans="1:10" ht="15.75" x14ac:dyDescent="0.25">
      <c r="A30" s="47"/>
      <c r="B30" s="696">
        <f t="shared" si="4"/>
        <v>0</v>
      </c>
      <c r="C30" s="596"/>
      <c r="D30" s="585">
        <f t="shared" si="2"/>
        <v>0</v>
      </c>
      <c r="E30" s="666"/>
      <c r="F30" s="616">
        <f t="shared" si="3"/>
        <v>0</v>
      </c>
      <c r="G30" s="584"/>
      <c r="H30" s="614"/>
      <c r="I30" s="617">
        <f t="shared" si="5"/>
        <v>0</v>
      </c>
      <c r="J30" s="618">
        <f t="shared" si="1"/>
        <v>0</v>
      </c>
    </row>
    <row r="31" spans="1:10" ht="15.75" x14ac:dyDescent="0.25">
      <c r="A31" s="47"/>
      <c r="B31" s="696">
        <f t="shared" si="4"/>
        <v>0</v>
      </c>
      <c r="C31" s="596"/>
      <c r="D31" s="585">
        <f t="shared" si="2"/>
        <v>0</v>
      </c>
      <c r="E31" s="666"/>
      <c r="F31" s="616">
        <f t="shared" si="3"/>
        <v>0</v>
      </c>
      <c r="G31" s="584"/>
      <c r="H31" s="614"/>
      <c r="I31" s="617">
        <f t="shared" si="5"/>
        <v>0</v>
      </c>
      <c r="J31" s="618">
        <f t="shared" si="1"/>
        <v>0</v>
      </c>
    </row>
    <row r="32" spans="1:10" ht="15.75" x14ac:dyDescent="0.25">
      <c r="A32" s="47"/>
      <c r="B32" s="696">
        <f t="shared" si="4"/>
        <v>0</v>
      </c>
      <c r="C32" s="596"/>
      <c r="D32" s="585">
        <f t="shared" si="2"/>
        <v>0</v>
      </c>
      <c r="E32" s="666"/>
      <c r="F32" s="616">
        <f t="shared" si="3"/>
        <v>0</v>
      </c>
      <c r="G32" s="584"/>
      <c r="H32" s="614"/>
      <c r="I32" s="617">
        <f t="shared" si="5"/>
        <v>0</v>
      </c>
      <c r="J32" s="618">
        <f t="shared" si="1"/>
        <v>0</v>
      </c>
    </row>
    <row r="33" spans="1:10" ht="15.75" x14ac:dyDescent="0.25">
      <c r="A33" s="47"/>
      <c r="B33" s="696">
        <f t="shared" si="4"/>
        <v>0</v>
      </c>
      <c r="C33" s="596"/>
      <c r="D33" s="585">
        <f t="shared" ref="D33:D40" si="6">20*C33</f>
        <v>0</v>
      </c>
      <c r="E33" s="666"/>
      <c r="F33" s="616">
        <f t="shared" ref="F33:F40" si="7">D33</f>
        <v>0</v>
      </c>
      <c r="G33" s="738"/>
      <c r="H33" s="614"/>
      <c r="I33" s="617">
        <f t="shared" si="5"/>
        <v>0</v>
      </c>
      <c r="J33" s="618">
        <f t="shared" si="1"/>
        <v>0</v>
      </c>
    </row>
    <row r="34" spans="1:10" ht="15.75" x14ac:dyDescent="0.25">
      <c r="A34" s="47"/>
      <c r="B34" s="696">
        <f t="shared" si="4"/>
        <v>0</v>
      </c>
      <c r="C34" s="596"/>
      <c r="D34" s="585">
        <f t="shared" si="6"/>
        <v>0</v>
      </c>
      <c r="E34" s="666"/>
      <c r="F34" s="616">
        <f t="shared" si="7"/>
        <v>0</v>
      </c>
      <c r="G34" s="738"/>
      <c r="H34" s="614"/>
      <c r="I34" s="617">
        <f t="shared" si="5"/>
        <v>0</v>
      </c>
      <c r="J34" s="618">
        <f t="shared" si="1"/>
        <v>0</v>
      </c>
    </row>
    <row r="35" spans="1:10" ht="15.75" x14ac:dyDescent="0.25">
      <c r="A35" s="47"/>
      <c r="B35" s="696">
        <f t="shared" si="4"/>
        <v>0</v>
      </c>
      <c r="C35" s="596"/>
      <c r="D35" s="585">
        <f t="shared" si="6"/>
        <v>0</v>
      </c>
      <c r="E35" s="666"/>
      <c r="F35" s="616">
        <f t="shared" si="7"/>
        <v>0</v>
      </c>
      <c r="G35" s="738"/>
      <c r="H35" s="614"/>
      <c r="I35" s="617">
        <f t="shared" si="5"/>
        <v>0</v>
      </c>
      <c r="J35" s="618">
        <f t="shared" si="1"/>
        <v>0</v>
      </c>
    </row>
    <row r="36" spans="1:10" ht="15.75" x14ac:dyDescent="0.25">
      <c r="A36" s="47"/>
      <c r="B36" s="696">
        <f t="shared" si="4"/>
        <v>0</v>
      </c>
      <c r="C36" s="596"/>
      <c r="D36" s="585">
        <f t="shared" si="6"/>
        <v>0</v>
      </c>
      <c r="E36" s="666"/>
      <c r="F36" s="616">
        <f t="shared" si="7"/>
        <v>0</v>
      </c>
      <c r="G36" s="738"/>
      <c r="H36" s="614"/>
      <c r="I36" s="617">
        <f t="shared" si="5"/>
        <v>0</v>
      </c>
      <c r="J36" s="618">
        <f t="shared" si="1"/>
        <v>0</v>
      </c>
    </row>
    <row r="37" spans="1:10" ht="15.75" x14ac:dyDescent="0.25">
      <c r="A37" s="47"/>
      <c r="B37" s="696">
        <f t="shared" si="4"/>
        <v>0</v>
      </c>
      <c r="C37" s="596"/>
      <c r="D37" s="585">
        <f t="shared" si="6"/>
        <v>0</v>
      </c>
      <c r="E37" s="666"/>
      <c r="F37" s="616">
        <f t="shared" si="7"/>
        <v>0</v>
      </c>
      <c r="G37" s="584"/>
      <c r="H37" s="614"/>
      <c r="I37" s="617">
        <f t="shared" si="5"/>
        <v>0</v>
      </c>
      <c r="J37" s="618">
        <f t="shared" si="1"/>
        <v>0</v>
      </c>
    </row>
    <row r="38" spans="1:10" ht="15.75" x14ac:dyDescent="0.25">
      <c r="A38" s="47"/>
      <c r="B38" s="696">
        <f t="shared" si="4"/>
        <v>0</v>
      </c>
      <c r="C38" s="596"/>
      <c r="D38" s="585">
        <f t="shared" si="6"/>
        <v>0</v>
      </c>
      <c r="E38" s="666"/>
      <c r="F38" s="616">
        <f t="shared" si="7"/>
        <v>0</v>
      </c>
      <c r="G38" s="584"/>
      <c r="H38" s="614"/>
      <c r="I38" s="617">
        <f t="shared" si="5"/>
        <v>0</v>
      </c>
      <c r="J38" s="61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59" t="s">
        <v>21</v>
      </c>
      <c r="E43" s="1360"/>
      <c r="F43" s="137">
        <f>E5+E6-F41+E7</f>
        <v>0</v>
      </c>
    </row>
    <row r="44" spans="1:10" ht="15.75" thickBot="1" x14ac:dyDescent="0.3">
      <c r="A44" s="121"/>
      <c r="D44" s="859" t="s">
        <v>4</v>
      </c>
      <c r="E44" s="860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74"/>
      <c r="B5" s="1390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74"/>
      <c r="B6" s="139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6">
        <f>F4+F5+F6-C8</f>
        <v>0</v>
      </c>
      <c r="C8" s="647"/>
      <c r="D8" s="585">
        <v>0</v>
      </c>
      <c r="E8" s="598"/>
      <c r="F8" s="616">
        <f t="shared" ref="F8:F28" si="0">D8</f>
        <v>0</v>
      </c>
      <c r="G8" s="583"/>
      <c r="H8" s="584"/>
      <c r="I8" s="876">
        <f>E5+E6-F8+E4</f>
        <v>0</v>
      </c>
      <c r="J8" s="877">
        <f>H8*F8</f>
        <v>0</v>
      </c>
    </row>
    <row r="9" spans="1:15" x14ac:dyDescent="0.25">
      <c r="B9" s="696">
        <f>B8-C9</f>
        <v>0</v>
      </c>
      <c r="C9" s="647"/>
      <c r="D9" s="585">
        <v>0</v>
      </c>
      <c r="E9" s="598"/>
      <c r="F9" s="616">
        <f t="shared" si="0"/>
        <v>0</v>
      </c>
      <c r="G9" s="583"/>
      <c r="H9" s="584"/>
      <c r="I9" s="876">
        <f>I8-F9</f>
        <v>0</v>
      </c>
      <c r="J9" s="877">
        <f t="shared" ref="J9:J28" si="1">H9*F9</f>
        <v>0</v>
      </c>
    </row>
    <row r="10" spans="1:15" x14ac:dyDescent="0.25">
      <c r="B10" s="696">
        <f t="shared" ref="B10:B27" si="2">B9-C10</f>
        <v>0</v>
      </c>
      <c r="C10" s="647"/>
      <c r="D10" s="585">
        <v>0</v>
      </c>
      <c r="E10" s="598"/>
      <c r="F10" s="616">
        <f t="shared" si="0"/>
        <v>0</v>
      </c>
      <c r="G10" s="583"/>
      <c r="H10" s="584"/>
      <c r="I10" s="879">
        <f t="shared" ref="I10:I27" si="3">I9-F10</f>
        <v>0</v>
      </c>
      <c r="J10" s="877">
        <f t="shared" si="1"/>
        <v>0</v>
      </c>
    </row>
    <row r="11" spans="1:15" x14ac:dyDescent="0.25">
      <c r="A11" s="54" t="s">
        <v>33</v>
      </c>
      <c r="B11" s="696">
        <f t="shared" si="2"/>
        <v>0</v>
      </c>
      <c r="C11" s="647"/>
      <c r="D11" s="585">
        <v>0</v>
      </c>
      <c r="E11" s="598"/>
      <c r="F11" s="616">
        <f t="shared" si="0"/>
        <v>0</v>
      </c>
      <c r="G11" s="583"/>
      <c r="H11" s="584"/>
      <c r="I11" s="879">
        <f t="shared" si="3"/>
        <v>0</v>
      </c>
      <c r="J11" s="877">
        <f t="shared" si="1"/>
        <v>0</v>
      </c>
    </row>
    <row r="12" spans="1:15" x14ac:dyDescent="0.25">
      <c r="B12" s="696">
        <f t="shared" si="2"/>
        <v>0</v>
      </c>
      <c r="C12" s="647"/>
      <c r="D12" s="585">
        <v>0</v>
      </c>
      <c r="E12" s="598"/>
      <c r="F12" s="616">
        <f t="shared" si="0"/>
        <v>0</v>
      </c>
      <c r="G12" s="583"/>
      <c r="H12" s="584"/>
      <c r="I12" s="879">
        <f t="shared" si="3"/>
        <v>0</v>
      </c>
      <c r="J12" s="877">
        <f t="shared" si="1"/>
        <v>0</v>
      </c>
    </row>
    <row r="13" spans="1:15" x14ac:dyDescent="0.25">
      <c r="A13" s="19"/>
      <c r="B13" s="696">
        <f t="shared" si="2"/>
        <v>0</v>
      </c>
      <c r="C13" s="647"/>
      <c r="D13" s="585">
        <v>0</v>
      </c>
      <c r="E13" s="598"/>
      <c r="F13" s="616">
        <f t="shared" si="0"/>
        <v>0</v>
      </c>
      <c r="G13" s="583"/>
      <c r="H13" s="584"/>
      <c r="I13" s="878">
        <f t="shared" si="3"/>
        <v>0</v>
      </c>
      <c r="J13" s="877">
        <f t="shared" si="1"/>
        <v>0</v>
      </c>
    </row>
    <row r="14" spans="1:15" x14ac:dyDescent="0.25">
      <c r="A14" s="19"/>
      <c r="B14" s="696">
        <f t="shared" si="2"/>
        <v>0</v>
      </c>
      <c r="C14" s="647"/>
      <c r="D14" s="585">
        <v>0</v>
      </c>
      <c r="E14" s="598"/>
      <c r="F14" s="616">
        <f t="shared" si="0"/>
        <v>0</v>
      </c>
      <c r="G14" s="583"/>
      <c r="H14" s="584"/>
      <c r="I14" s="878">
        <f t="shared" si="3"/>
        <v>0</v>
      </c>
      <c r="J14" s="877">
        <f t="shared" si="1"/>
        <v>0</v>
      </c>
    </row>
    <row r="15" spans="1:15" x14ac:dyDescent="0.25">
      <c r="A15" s="19"/>
      <c r="B15" s="696">
        <f t="shared" si="2"/>
        <v>0</v>
      </c>
      <c r="C15" s="647"/>
      <c r="D15" s="585">
        <v>0</v>
      </c>
      <c r="E15" s="598"/>
      <c r="F15" s="616">
        <f t="shared" si="0"/>
        <v>0</v>
      </c>
      <c r="G15" s="583"/>
      <c r="H15" s="584"/>
      <c r="I15" s="878">
        <f t="shared" si="3"/>
        <v>0</v>
      </c>
      <c r="J15" s="877">
        <f t="shared" si="1"/>
        <v>0</v>
      </c>
    </row>
    <row r="16" spans="1:15" x14ac:dyDescent="0.25">
      <c r="A16" s="19"/>
      <c r="B16" s="696">
        <f t="shared" si="2"/>
        <v>0</v>
      </c>
      <c r="C16" s="647"/>
      <c r="D16" s="585">
        <v>0</v>
      </c>
      <c r="E16" s="598"/>
      <c r="F16" s="616">
        <f t="shared" si="0"/>
        <v>0</v>
      </c>
      <c r="G16" s="583"/>
      <c r="H16" s="584"/>
      <c r="I16" s="878">
        <f t="shared" si="3"/>
        <v>0</v>
      </c>
      <c r="J16" s="877">
        <f t="shared" si="1"/>
        <v>0</v>
      </c>
    </row>
    <row r="17" spans="1:10" x14ac:dyDescent="0.25">
      <c r="A17" s="19"/>
      <c r="B17" s="696">
        <f t="shared" si="2"/>
        <v>0</v>
      </c>
      <c r="C17" s="647"/>
      <c r="D17" s="585">
        <v>0</v>
      </c>
      <c r="E17" s="598"/>
      <c r="F17" s="616">
        <f t="shared" si="0"/>
        <v>0</v>
      </c>
      <c r="G17" s="583"/>
      <c r="H17" s="584"/>
      <c r="I17" s="878">
        <f t="shared" si="3"/>
        <v>0</v>
      </c>
      <c r="J17" s="877">
        <f t="shared" si="1"/>
        <v>0</v>
      </c>
    </row>
    <row r="18" spans="1:10" x14ac:dyDescent="0.25">
      <c r="A18" s="19"/>
      <c r="B18" s="696">
        <f t="shared" si="2"/>
        <v>0</v>
      </c>
      <c r="C18" s="647"/>
      <c r="D18" s="585">
        <v>0</v>
      </c>
      <c r="E18" s="598"/>
      <c r="F18" s="616">
        <f t="shared" si="0"/>
        <v>0</v>
      </c>
      <c r="G18" s="583"/>
      <c r="H18" s="584"/>
      <c r="I18" s="878">
        <f t="shared" si="3"/>
        <v>0</v>
      </c>
      <c r="J18" s="877">
        <f t="shared" si="1"/>
        <v>0</v>
      </c>
    </row>
    <row r="19" spans="1:10" x14ac:dyDescent="0.25">
      <c r="A19" s="19"/>
      <c r="B19" s="696">
        <f t="shared" si="2"/>
        <v>0</v>
      </c>
      <c r="C19" s="647"/>
      <c r="D19" s="585">
        <v>0</v>
      </c>
      <c r="E19" s="598"/>
      <c r="F19" s="616">
        <f t="shared" si="0"/>
        <v>0</v>
      </c>
      <c r="G19" s="583"/>
      <c r="H19" s="584"/>
      <c r="I19" s="878">
        <f t="shared" si="3"/>
        <v>0</v>
      </c>
      <c r="J19" s="877">
        <f t="shared" si="1"/>
        <v>0</v>
      </c>
    </row>
    <row r="20" spans="1:10" x14ac:dyDescent="0.25">
      <c r="A20" s="19"/>
      <c r="B20" s="696">
        <f t="shared" si="2"/>
        <v>0</v>
      </c>
      <c r="C20" s="647"/>
      <c r="D20" s="585">
        <v>0</v>
      </c>
      <c r="E20" s="598"/>
      <c r="F20" s="616">
        <f t="shared" si="0"/>
        <v>0</v>
      </c>
      <c r="G20" s="583"/>
      <c r="H20" s="584"/>
      <c r="I20" s="878">
        <f t="shared" si="3"/>
        <v>0</v>
      </c>
      <c r="J20" s="877">
        <f t="shared" si="1"/>
        <v>0</v>
      </c>
    </row>
    <row r="21" spans="1:10" x14ac:dyDescent="0.25">
      <c r="A21" s="19"/>
      <c r="B21" s="696">
        <f t="shared" si="2"/>
        <v>0</v>
      </c>
      <c r="C21" s="647"/>
      <c r="D21" s="585">
        <v>0</v>
      </c>
      <c r="E21" s="598"/>
      <c r="F21" s="616">
        <f t="shared" si="0"/>
        <v>0</v>
      </c>
      <c r="G21" s="583"/>
      <c r="H21" s="584"/>
      <c r="I21" s="878">
        <f t="shared" si="3"/>
        <v>0</v>
      </c>
      <c r="J21" s="877">
        <f t="shared" si="1"/>
        <v>0</v>
      </c>
    </row>
    <row r="22" spans="1:10" x14ac:dyDescent="0.25">
      <c r="A22" s="19"/>
      <c r="B22" s="696">
        <f t="shared" si="2"/>
        <v>0</v>
      </c>
      <c r="C22" s="647"/>
      <c r="D22" s="585">
        <v>0</v>
      </c>
      <c r="E22" s="598"/>
      <c r="F22" s="616">
        <f t="shared" si="0"/>
        <v>0</v>
      </c>
      <c r="G22" s="583"/>
      <c r="H22" s="584"/>
      <c r="I22" s="878">
        <f t="shared" si="3"/>
        <v>0</v>
      </c>
      <c r="J22" s="877">
        <f t="shared" si="1"/>
        <v>0</v>
      </c>
    </row>
    <row r="23" spans="1:10" x14ac:dyDescent="0.25">
      <c r="A23" s="19"/>
      <c r="B23" s="696">
        <f t="shared" si="2"/>
        <v>0</v>
      </c>
      <c r="C23" s="647"/>
      <c r="D23" s="585">
        <v>0</v>
      </c>
      <c r="E23" s="598"/>
      <c r="F23" s="616">
        <f t="shared" si="0"/>
        <v>0</v>
      </c>
      <c r="G23" s="583"/>
      <c r="H23" s="584"/>
      <c r="I23" s="878">
        <f t="shared" si="3"/>
        <v>0</v>
      </c>
      <c r="J23" s="877">
        <f t="shared" si="1"/>
        <v>0</v>
      </c>
    </row>
    <row r="24" spans="1:10" x14ac:dyDescent="0.25">
      <c r="A24" s="19"/>
      <c r="B24" s="696">
        <f t="shared" si="2"/>
        <v>0</v>
      </c>
      <c r="C24" s="647"/>
      <c r="D24" s="585">
        <v>0</v>
      </c>
      <c r="E24" s="598"/>
      <c r="F24" s="616">
        <f t="shared" si="0"/>
        <v>0</v>
      </c>
      <c r="G24" s="583"/>
      <c r="H24" s="584"/>
      <c r="I24" s="878">
        <f t="shared" si="3"/>
        <v>0</v>
      </c>
      <c r="J24" s="877">
        <f t="shared" si="1"/>
        <v>0</v>
      </c>
    </row>
    <row r="25" spans="1:10" x14ac:dyDescent="0.25">
      <c r="A25" s="19"/>
      <c r="B25" s="696">
        <f t="shared" si="2"/>
        <v>0</v>
      </c>
      <c r="C25" s="647"/>
      <c r="D25" s="585">
        <v>0</v>
      </c>
      <c r="E25" s="598"/>
      <c r="F25" s="616">
        <f t="shared" si="0"/>
        <v>0</v>
      </c>
      <c r="G25" s="583"/>
      <c r="H25" s="584"/>
      <c r="I25" s="878">
        <f t="shared" si="3"/>
        <v>0</v>
      </c>
      <c r="J25" s="877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598"/>
      <c r="F26" s="616">
        <f t="shared" si="0"/>
        <v>0</v>
      </c>
      <c r="G26" s="583"/>
      <c r="H26" s="584"/>
      <c r="I26" s="878">
        <f t="shared" si="3"/>
        <v>0</v>
      </c>
      <c r="J26" s="877">
        <f t="shared" si="1"/>
        <v>0</v>
      </c>
    </row>
    <row r="27" spans="1:10" x14ac:dyDescent="0.25">
      <c r="B27" s="696">
        <f t="shared" si="2"/>
        <v>0</v>
      </c>
      <c r="C27" s="647"/>
      <c r="D27" s="585">
        <v>0</v>
      </c>
      <c r="E27" s="598"/>
      <c r="F27" s="616">
        <f t="shared" si="0"/>
        <v>0</v>
      </c>
      <c r="G27" s="583"/>
      <c r="H27" s="584"/>
      <c r="I27" s="878">
        <f t="shared" si="3"/>
        <v>0</v>
      </c>
      <c r="J27" s="87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59" t="s">
        <v>21</v>
      </c>
      <c r="E31" s="136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92" t="s">
        <v>78</v>
      </c>
      <c r="C4" s="124"/>
      <c r="D4" s="130"/>
      <c r="E4" s="172"/>
      <c r="F4" s="133"/>
      <c r="G4" s="38"/>
    </row>
    <row r="5" spans="1:15" ht="15.75" x14ac:dyDescent="0.25">
      <c r="A5" s="1374"/>
      <c r="B5" s="139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7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59" t="s">
        <v>21</v>
      </c>
      <c r="E31" s="136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59" t="s">
        <v>21</v>
      </c>
      <c r="E31" s="1360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J1" zoomScaleNormal="100" workbookViewId="0">
      <pane ySplit="7" topLeftCell="A8" activePane="bottomLeft" state="frozen"/>
      <selection activeCell="AO1" sqref="AO1"/>
      <selection pane="bottomLeft" activeCell="HP18" sqref="HP1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58" t="s">
        <v>279</v>
      </c>
      <c r="L1" s="1358"/>
      <c r="M1" s="1358"/>
      <c r="N1" s="1358"/>
      <c r="O1" s="1358"/>
      <c r="P1" s="1358"/>
      <c r="Q1" s="1358"/>
      <c r="R1" s="258">
        <f>I1+1</f>
        <v>1</v>
      </c>
      <c r="S1" s="258"/>
      <c r="U1" s="1357" t="str">
        <f>K1</f>
        <v>ENTRADAS DEL MES DE MAYO 2023</v>
      </c>
      <c r="V1" s="1357"/>
      <c r="W1" s="1357"/>
      <c r="X1" s="1357"/>
      <c r="Y1" s="1357"/>
      <c r="Z1" s="1357"/>
      <c r="AA1" s="1357"/>
      <c r="AB1" s="258">
        <f>R1+1</f>
        <v>2</v>
      </c>
      <c r="AC1" s="370"/>
      <c r="AE1" s="1357" t="str">
        <f>U1</f>
        <v>ENTRADAS DEL MES DE MAYO 2023</v>
      </c>
      <c r="AF1" s="1357"/>
      <c r="AG1" s="1357"/>
      <c r="AH1" s="1357"/>
      <c r="AI1" s="1357"/>
      <c r="AJ1" s="1357"/>
      <c r="AK1" s="1357"/>
      <c r="AL1" s="258">
        <f>AB1+1</f>
        <v>3</v>
      </c>
      <c r="AM1" s="258"/>
      <c r="AO1" s="1357" t="str">
        <f>AE1</f>
        <v>ENTRADAS DEL MES DE MAYO 2023</v>
      </c>
      <c r="AP1" s="1357"/>
      <c r="AQ1" s="1357"/>
      <c r="AR1" s="1357"/>
      <c r="AS1" s="1357"/>
      <c r="AT1" s="1357"/>
      <c r="AU1" s="1357"/>
      <c r="AV1" s="258">
        <f>AL1+1</f>
        <v>4</v>
      </c>
      <c r="AW1" s="370"/>
      <c r="AY1" s="1357" t="str">
        <f>AO1</f>
        <v>ENTRADAS DEL MES DE MAYO 2023</v>
      </c>
      <c r="AZ1" s="1357"/>
      <c r="BA1" s="1357"/>
      <c r="BB1" s="1357"/>
      <c r="BC1" s="1357"/>
      <c r="BD1" s="1357"/>
      <c r="BE1" s="1357"/>
      <c r="BF1" s="258">
        <f>AV1+1</f>
        <v>5</v>
      </c>
      <c r="BG1" s="383"/>
      <c r="BI1" s="1357" t="str">
        <f>AY1</f>
        <v>ENTRADAS DEL MES DE MAYO 2023</v>
      </c>
      <c r="BJ1" s="1357"/>
      <c r="BK1" s="1357"/>
      <c r="BL1" s="1357"/>
      <c r="BM1" s="1357"/>
      <c r="BN1" s="1357"/>
      <c r="BO1" s="1357"/>
      <c r="BP1" s="258">
        <f>BF1+1</f>
        <v>6</v>
      </c>
      <c r="BQ1" s="370"/>
      <c r="BS1" s="1357" t="str">
        <f>BI1</f>
        <v>ENTRADAS DEL MES DE MAYO 2023</v>
      </c>
      <c r="BT1" s="1357"/>
      <c r="BU1" s="1357"/>
      <c r="BV1" s="1357"/>
      <c r="BW1" s="1357"/>
      <c r="BX1" s="1357"/>
      <c r="BY1" s="1357"/>
      <c r="BZ1" s="258">
        <f>BP1+1</f>
        <v>7</v>
      </c>
      <c r="CC1" s="1357" t="str">
        <f>BS1</f>
        <v>ENTRADAS DEL MES DE MAYO 2023</v>
      </c>
      <c r="CD1" s="1357"/>
      <c r="CE1" s="1357"/>
      <c r="CF1" s="1357"/>
      <c r="CG1" s="1357"/>
      <c r="CH1" s="1357"/>
      <c r="CI1" s="1357"/>
      <c r="CJ1" s="258">
        <f>BZ1+1</f>
        <v>8</v>
      </c>
      <c r="CM1" s="1357" t="str">
        <f>CC1</f>
        <v>ENTRADAS DEL MES DE MAYO 2023</v>
      </c>
      <c r="CN1" s="1357"/>
      <c r="CO1" s="1357"/>
      <c r="CP1" s="1357"/>
      <c r="CQ1" s="1357"/>
      <c r="CR1" s="1357"/>
      <c r="CS1" s="1357"/>
      <c r="CT1" s="258">
        <f>CJ1+1</f>
        <v>9</v>
      </c>
      <c r="CU1" s="370"/>
      <c r="CW1" s="1357" t="str">
        <f>CM1</f>
        <v>ENTRADAS DEL MES DE MAYO 2023</v>
      </c>
      <c r="CX1" s="1357"/>
      <c r="CY1" s="1357"/>
      <c r="CZ1" s="1357"/>
      <c r="DA1" s="1357"/>
      <c r="DB1" s="1357"/>
      <c r="DC1" s="1357"/>
      <c r="DD1" s="258">
        <f>CT1+1</f>
        <v>10</v>
      </c>
      <c r="DE1" s="370"/>
      <c r="DG1" s="1357" t="str">
        <f>CW1</f>
        <v>ENTRADAS DEL MES DE MAYO 2023</v>
      </c>
      <c r="DH1" s="1357"/>
      <c r="DI1" s="1357"/>
      <c r="DJ1" s="1357"/>
      <c r="DK1" s="1357"/>
      <c r="DL1" s="1357"/>
      <c r="DM1" s="1357"/>
      <c r="DN1" s="258">
        <f>DD1+1</f>
        <v>11</v>
      </c>
      <c r="DO1" s="370"/>
      <c r="DQ1" s="1357" t="str">
        <f>DG1</f>
        <v>ENTRADAS DEL MES DE MAYO 2023</v>
      </c>
      <c r="DR1" s="1357"/>
      <c r="DS1" s="1357"/>
      <c r="DT1" s="1357"/>
      <c r="DU1" s="1357"/>
      <c r="DV1" s="1357"/>
      <c r="DW1" s="1357"/>
      <c r="DX1" s="258">
        <f>DN1+1</f>
        <v>12</v>
      </c>
      <c r="EA1" s="1357" t="str">
        <f>DQ1</f>
        <v>ENTRADAS DEL MES DE MAYO 2023</v>
      </c>
      <c r="EB1" s="1357"/>
      <c r="EC1" s="1357"/>
      <c r="ED1" s="1357"/>
      <c r="EE1" s="1357"/>
      <c r="EF1" s="1357"/>
      <c r="EG1" s="1357"/>
      <c r="EH1" s="258">
        <f>DX1+1</f>
        <v>13</v>
      </c>
      <c r="EI1" s="370"/>
      <c r="EK1" s="1357" t="str">
        <f>EA1</f>
        <v>ENTRADAS DEL MES DE MAYO 2023</v>
      </c>
      <c r="EL1" s="1357"/>
      <c r="EM1" s="1357"/>
      <c r="EN1" s="1357"/>
      <c r="EO1" s="1357"/>
      <c r="EP1" s="1357"/>
      <c r="EQ1" s="1357"/>
      <c r="ER1" s="258">
        <f>EH1+1</f>
        <v>14</v>
      </c>
      <c r="ES1" s="370"/>
      <c r="EU1" s="1357" t="str">
        <f>EK1</f>
        <v>ENTRADAS DEL MES DE MAYO 2023</v>
      </c>
      <c r="EV1" s="1357"/>
      <c r="EW1" s="1357"/>
      <c r="EX1" s="1357"/>
      <c r="EY1" s="1357"/>
      <c r="EZ1" s="1357"/>
      <c r="FA1" s="1357"/>
      <c r="FB1" s="258">
        <f>ER1+1</f>
        <v>15</v>
      </c>
      <c r="FC1" s="370"/>
      <c r="FE1" s="1357" t="str">
        <f>EU1</f>
        <v>ENTRADAS DEL MES DE MAYO 2023</v>
      </c>
      <c r="FF1" s="1357"/>
      <c r="FG1" s="1357"/>
      <c r="FH1" s="1357"/>
      <c r="FI1" s="1357"/>
      <c r="FJ1" s="1357"/>
      <c r="FK1" s="1357"/>
      <c r="FL1" s="258">
        <f>FB1+1</f>
        <v>16</v>
      </c>
      <c r="FM1" s="370"/>
      <c r="FO1" s="1357" t="str">
        <f>FE1</f>
        <v>ENTRADAS DEL MES DE MAYO 2023</v>
      </c>
      <c r="FP1" s="1357"/>
      <c r="FQ1" s="1357"/>
      <c r="FR1" s="1357"/>
      <c r="FS1" s="1357"/>
      <c r="FT1" s="1357"/>
      <c r="FU1" s="1357"/>
      <c r="FV1" s="258">
        <f>FL1+1</f>
        <v>17</v>
      </c>
      <c r="FW1" s="370"/>
      <c r="FY1" s="1357" t="str">
        <f>FO1</f>
        <v>ENTRADAS DEL MES DE MAYO 2023</v>
      </c>
      <c r="FZ1" s="1357"/>
      <c r="GA1" s="1357"/>
      <c r="GB1" s="1357"/>
      <c r="GC1" s="1357"/>
      <c r="GD1" s="1357"/>
      <c r="GE1" s="1357"/>
      <c r="GF1" s="258">
        <f>FV1+1</f>
        <v>18</v>
      </c>
      <c r="GG1" s="370"/>
      <c r="GH1" s="74" t="s">
        <v>37</v>
      </c>
      <c r="GI1" s="1357" t="str">
        <f>FY1</f>
        <v>ENTRADAS DEL MES DE MAYO 2023</v>
      </c>
      <c r="GJ1" s="1357"/>
      <c r="GK1" s="1357"/>
      <c r="GL1" s="1357"/>
      <c r="GM1" s="1357"/>
      <c r="GN1" s="1357"/>
      <c r="GO1" s="1357"/>
      <c r="GP1" s="258">
        <f>GF1+1</f>
        <v>19</v>
      </c>
      <c r="GQ1" s="370"/>
      <c r="GS1" s="1357" t="str">
        <f>GI1</f>
        <v>ENTRADAS DEL MES DE MAYO 2023</v>
      </c>
      <c r="GT1" s="1357"/>
      <c r="GU1" s="1357"/>
      <c r="GV1" s="1357"/>
      <c r="GW1" s="1357"/>
      <c r="GX1" s="1357"/>
      <c r="GY1" s="1357"/>
      <c r="GZ1" s="258">
        <f>GP1+1</f>
        <v>20</v>
      </c>
      <c r="HA1" s="370"/>
      <c r="HC1" s="1357" t="str">
        <f>GS1</f>
        <v>ENTRADAS DEL MES DE MAYO 2023</v>
      </c>
      <c r="HD1" s="1357"/>
      <c r="HE1" s="1357"/>
      <c r="HF1" s="1357"/>
      <c r="HG1" s="1357"/>
      <c r="HH1" s="1357"/>
      <c r="HI1" s="1357"/>
      <c r="HJ1" s="258">
        <f>GZ1+1</f>
        <v>21</v>
      </c>
      <c r="HK1" s="370"/>
      <c r="HM1" s="1357" t="str">
        <f>HC1</f>
        <v>ENTRADAS DEL MES DE MAYO 2023</v>
      </c>
      <c r="HN1" s="1357"/>
      <c r="HO1" s="1357"/>
      <c r="HP1" s="1357"/>
      <c r="HQ1" s="1357"/>
      <c r="HR1" s="1357"/>
      <c r="HS1" s="1357"/>
      <c r="HT1" s="258">
        <f>HJ1+1</f>
        <v>22</v>
      </c>
      <c r="HU1" s="370"/>
      <c r="HW1" s="1357" t="str">
        <f>HM1</f>
        <v>ENTRADAS DEL MES DE MAYO 2023</v>
      </c>
      <c r="HX1" s="1357"/>
      <c r="HY1" s="1357"/>
      <c r="HZ1" s="1357"/>
      <c r="IA1" s="1357"/>
      <c r="IB1" s="1357"/>
      <c r="IC1" s="1357"/>
      <c r="ID1" s="258">
        <f>HT1+1</f>
        <v>23</v>
      </c>
      <c r="IE1" s="370"/>
      <c r="IG1" s="1357" t="str">
        <f>HW1</f>
        <v>ENTRADAS DEL MES DE MAYO 2023</v>
      </c>
      <c r="IH1" s="1357"/>
      <c r="II1" s="1357"/>
      <c r="IJ1" s="1357"/>
      <c r="IK1" s="1357"/>
      <c r="IL1" s="1357"/>
      <c r="IM1" s="1357"/>
      <c r="IN1" s="258">
        <f>ID1+1</f>
        <v>24</v>
      </c>
      <c r="IO1" s="370"/>
      <c r="IQ1" s="1357" t="str">
        <f>IG1</f>
        <v>ENTRADAS DEL MES DE MAYO 2023</v>
      </c>
      <c r="IR1" s="1357"/>
      <c r="IS1" s="1357"/>
      <c r="IT1" s="1357"/>
      <c r="IU1" s="1357"/>
      <c r="IV1" s="1357"/>
      <c r="IW1" s="1357"/>
      <c r="IX1" s="258">
        <f>IN1+1</f>
        <v>25</v>
      </c>
      <c r="IY1" s="370"/>
      <c r="JA1" s="1357" t="str">
        <f>IQ1</f>
        <v>ENTRADAS DEL MES DE MAYO 2023</v>
      </c>
      <c r="JB1" s="1357"/>
      <c r="JC1" s="1357"/>
      <c r="JD1" s="1357"/>
      <c r="JE1" s="1357"/>
      <c r="JF1" s="1357"/>
      <c r="JG1" s="1357"/>
      <c r="JH1" s="258">
        <f>IX1+1</f>
        <v>26</v>
      </c>
      <c r="JI1" s="370"/>
      <c r="JK1" s="1365" t="str">
        <f>JA1</f>
        <v>ENTRADAS DEL MES DE MAYO 2023</v>
      </c>
      <c r="JL1" s="1365"/>
      <c r="JM1" s="1365"/>
      <c r="JN1" s="1365"/>
      <c r="JO1" s="1365"/>
      <c r="JP1" s="1365"/>
      <c r="JQ1" s="1365"/>
      <c r="JR1" s="258">
        <f>JH1+1</f>
        <v>27</v>
      </c>
      <c r="JS1" s="370"/>
      <c r="JU1" s="1357" t="str">
        <f>JK1</f>
        <v>ENTRADAS DEL MES DE MAYO 2023</v>
      </c>
      <c r="JV1" s="1357"/>
      <c r="JW1" s="1357"/>
      <c r="JX1" s="1357"/>
      <c r="JY1" s="1357"/>
      <c r="JZ1" s="1357"/>
      <c r="KA1" s="1357"/>
      <c r="KB1" s="258">
        <f>JR1+1</f>
        <v>28</v>
      </c>
      <c r="KC1" s="370"/>
      <c r="KE1" s="1357" t="str">
        <f>JU1</f>
        <v>ENTRADAS DEL MES DE MAYO 2023</v>
      </c>
      <c r="KF1" s="1357"/>
      <c r="KG1" s="1357"/>
      <c r="KH1" s="1357"/>
      <c r="KI1" s="1357"/>
      <c r="KJ1" s="1357"/>
      <c r="KK1" s="1357"/>
      <c r="KL1" s="258">
        <f>KB1+1</f>
        <v>29</v>
      </c>
      <c r="KM1" s="370"/>
      <c r="KO1" s="1357" t="str">
        <f>KE1</f>
        <v>ENTRADAS DEL MES DE MAYO 2023</v>
      </c>
      <c r="KP1" s="1357"/>
      <c r="KQ1" s="1357"/>
      <c r="KR1" s="1357"/>
      <c r="KS1" s="1357"/>
      <c r="KT1" s="1357"/>
      <c r="KU1" s="1357"/>
      <c r="KV1" s="258">
        <f>KL1+1</f>
        <v>30</v>
      </c>
      <c r="KW1" s="370"/>
      <c r="KY1" s="1357" t="str">
        <f>KO1</f>
        <v>ENTRADAS DEL MES DE MAYO 2023</v>
      </c>
      <c r="KZ1" s="1357"/>
      <c r="LA1" s="1357"/>
      <c r="LB1" s="1357"/>
      <c r="LC1" s="1357"/>
      <c r="LD1" s="1357"/>
      <c r="LE1" s="1357"/>
      <c r="LF1" s="258">
        <f>KV1+1</f>
        <v>31</v>
      </c>
      <c r="LG1" s="370"/>
      <c r="LI1" s="1357" t="str">
        <f>KY1</f>
        <v>ENTRADAS DEL MES DE MAYO 2023</v>
      </c>
      <c r="LJ1" s="1357"/>
      <c r="LK1" s="1357"/>
      <c r="LL1" s="1357"/>
      <c r="LM1" s="1357"/>
      <c r="LN1" s="1357"/>
      <c r="LO1" s="1357"/>
      <c r="LP1" s="258">
        <f>LF1+1</f>
        <v>32</v>
      </c>
      <c r="LQ1" s="370"/>
      <c r="LS1" s="1357" t="str">
        <f>LI1</f>
        <v>ENTRADAS DEL MES DE MAYO 2023</v>
      </c>
      <c r="LT1" s="1357"/>
      <c r="LU1" s="1357"/>
      <c r="LV1" s="1357"/>
      <c r="LW1" s="1357"/>
      <c r="LX1" s="1357"/>
      <c r="LY1" s="1357"/>
      <c r="LZ1" s="258">
        <f>LP1+1</f>
        <v>33</v>
      </c>
      <c r="MC1" s="1357" t="str">
        <f>LS1</f>
        <v>ENTRADAS DEL MES DE MAYO 2023</v>
      </c>
      <c r="MD1" s="1357"/>
      <c r="ME1" s="1357"/>
      <c r="MF1" s="1357"/>
      <c r="MG1" s="1357"/>
      <c r="MH1" s="1357"/>
      <c r="MI1" s="1357"/>
      <c r="MJ1" s="258">
        <f>LZ1+1</f>
        <v>34</v>
      </c>
      <c r="MK1" s="258"/>
      <c r="MM1" s="1357" t="str">
        <f>MC1</f>
        <v>ENTRADAS DEL MES DE MAYO 2023</v>
      </c>
      <c r="MN1" s="1357"/>
      <c r="MO1" s="1357"/>
      <c r="MP1" s="1357"/>
      <c r="MQ1" s="1357"/>
      <c r="MR1" s="1357"/>
      <c r="MS1" s="1357"/>
      <c r="MT1" s="258">
        <f>MJ1+1</f>
        <v>35</v>
      </c>
      <c r="MU1" s="258"/>
      <c r="MW1" s="1357" t="str">
        <f>MM1</f>
        <v>ENTRADAS DEL MES DE MAYO 2023</v>
      </c>
      <c r="MX1" s="1357"/>
      <c r="MY1" s="1357"/>
      <c r="MZ1" s="1357"/>
      <c r="NA1" s="1357"/>
      <c r="NB1" s="1357"/>
      <c r="NC1" s="1357"/>
      <c r="ND1" s="258">
        <f>MT1+1</f>
        <v>36</v>
      </c>
      <c r="NE1" s="258"/>
      <c r="NG1" s="1357" t="str">
        <f>MW1</f>
        <v>ENTRADAS DEL MES DE MAYO 2023</v>
      </c>
      <c r="NH1" s="1357"/>
      <c r="NI1" s="1357"/>
      <c r="NJ1" s="1357"/>
      <c r="NK1" s="1357"/>
      <c r="NL1" s="1357"/>
      <c r="NM1" s="1357"/>
      <c r="NN1" s="258">
        <f>ND1+1</f>
        <v>37</v>
      </c>
      <c r="NO1" s="258"/>
      <c r="NQ1" s="1357" t="str">
        <f>NG1</f>
        <v>ENTRADAS DEL MES DE MAYO 2023</v>
      </c>
      <c r="NR1" s="1357"/>
      <c r="NS1" s="1357"/>
      <c r="NT1" s="1357"/>
      <c r="NU1" s="1357"/>
      <c r="NV1" s="1357"/>
      <c r="NW1" s="1357"/>
      <c r="NX1" s="258">
        <f>NN1+1</f>
        <v>38</v>
      </c>
      <c r="NY1" s="258"/>
      <c r="OA1" s="1357" t="str">
        <f>NQ1</f>
        <v>ENTRADAS DEL MES DE MAYO 2023</v>
      </c>
      <c r="OB1" s="1357"/>
      <c r="OC1" s="1357"/>
      <c r="OD1" s="1357"/>
      <c r="OE1" s="1357"/>
      <c r="OF1" s="1357"/>
      <c r="OG1" s="1357"/>
      <c r="OH1" s="258">
        <f>NX1+1</f>
        <v>39</v>
      </c>
      <c r="OI1" s="258"/>
      <c r="OK1" s="1357" t="str">
        <f>OA1</f>
        <v>ENTRADAS DEL MES DE MAYO 2023</v>
      </c>
      <c r="OL1" s="1357"/>
      <c r="OM1" s="1357"/>
      <c r="ON1" s="1357"/>
      <c r="OO1" s="1357"/>
      <c r="OP1" s="1357"/>
      <c r="OQ1" s="1357"/>
      <c r="OR1" s="258">
        <f>OH1+1</f>
        <v>40</v>
      </c>
      <c r="OS1" s="258"/>
      <c r="OU1" s="1357" t="str">
        <f>OK1</f>
        <v>ENTRADAS DEL MES DE MAYO 2023</v>
      </c>
      <c r="OV1" s="1357"/>
      <c r="OW1" s="1357"/>
      <c r="OX1" s="1357"/>
      <c r="OY1" s="1357"/>
      <c r="OZ1" s="1357"/>
      <c r="PA1" s="1357"/>
      <c r="PB1" s="258">
        <f>OR1+1</f>
        <v>41</v>
      </c>
      <c r="PC1" s="258"/>
      <c r="PE1" s="1357" t="str">
        <f>OU1</f>
        <v>ENTRADAS DEL MES DE MAYO 2023</v>
      </c>
      <c r="PF1" s="1357"/>
      <c r="PG1" s="1357"/>
      <c r="PH1" s="1357"/>
      <c r="PI1" s="1357"/>
      <c r="PJ1" s="1357"/>
      <c r="PK1" s="1357"/>
      <c r="PL1" s="258">
        <f>PB1+1</f>
        <v>42</v>
      </c>
      <c r="PM1" s="258"/>
      <c r="PN1" s="258"/>
      <c r="PP1" s="1357" t="str">
        <f>PE1</f>
        <v>ENTRADAS DEL MES DE MAYO 2023</v>
      </c>
      <c r="PQ1" s="1357"/>
      <c r="PR1" s="1357"/>
      <c r="PS1" s="1357"/>
      <c r="PT1" s="1357"/>
      <c r="PU1" s="1357"/>
      <c r="PV1" s="1357"/>
      <c r="PW1" s="258">
        <f>PL1+1</f>
        <v>43</v>
      </c>
      <c r="PX1" s="258"/>
      <c r="PZ1" s="1357" t="str">
        <f>PP1</f>
        <v>ENTRADAS DEL MES DE MAYO 2023</v>
      </c>
      <c r="QA1" s="1357"/>
      <c r="QB1" s="1357"/>
      <c r="QC1" s="1357"/>
      <c r="QD1" s="1357"/>
      <c r="QE1" s="1357"/>
      <c r="QF1" s="1357"/>
      <c r="QG1" s="258">
        <f>PW1+1</f>
        <v>44</v>
      </c>
      <c r="QH1" s="258"/>
      <c r="QJ1" s="1357" t="str">
        <f>PZ1</f>
        <v>ENTRADAS DEL MES DE MAYO 2023</v>
      </c>
      <c r="QK1" s="1357"/>
      <c r="QL1" s="1357"/>
      <c r="QM1" s="1357"/>
      <c r="QN1" s="1357"/>
      <c r="QO1" s="1357"/>
      <c r="QP1" s="1357"/>
      <c r="QQ1" s="258">
        <f>QG1+1</f>
        <v>45</v>
      </c>
      <c r="QR1" s="258"/>
      <c r="QT1" s="1357" t="str">
        <f>QJ1</f>
        <v>ENTRADAS DEL MES DE MAYO 2023</v>
      </c>
      <c r="QU1" s="1357"/>
      <c r="QV1" s="1357"/>
      <c r="QW1" s="1357"/>
      <c r="QX1" s="1357"/>
      <c r="QY1" s="1357"/>
      <c r="QZ1" s="1357"/>
      <c r="RA1" s="258">
        <f>QQ1+1</f>
        <v>46</v>
      </c>
      <c r="RB1" s="258"/>
      <c r="RD1" s="1357" t="str">
        <f>QT1</f>
        <v>ENTRADAS DEL MES DE MAYO 2023</v>
      </c>
      <c r="RE1" s="1357"/>
      <c r="RF1" s="1357"/>
      <c r="RG1" s="1357"/>
      <c r="RH1" s="1357"/>
      <c r="RI1" s="1357"/>
      <c r="RJ1" s="1357"/>
      <c r="RK1" s="258">
        <f>RA1+1</f>
        <v>47</v>
      </c>
      <c r="RL1" s="258"/>
      <c r="RN1" s="1357" t="str">
        <f>RD1</f>
        <v>ENTRADAS DEL MES DE MAYO 2023</v>
      </c>
      <c r="RO1" s="1357"/>
      <c r="RP1" s="1357"/>
      <c r="RQ1" s="1357"/>
      <c r="RR1" s="1357"/>
      <c r="RS1" s="1357"/>
      <c r="RT1" s="1357"/>
      <c r="RU1" s="258">
        <f>RK1+1</f>
        <v>48</v>
      </c>
      <c r="RV1" s="258"/>
      <c r="RX1" s="1357" t="str">
        <f>RN1</f>
        <v>ENTRADAS DEL MES DE MAYO 2023</v>
      </c>
      <c r="RY1" s="1357"/>
      <c r="RZ1" s="1357"/>
      <c r="SA1" s="1357"/>
      <c r="SB1" s="1357"/>
      <c r="SC1" s="1357"/>
      <c r="SD1" s="1357"/>
      <c r="SE1" s="258">
        <f>RU1+1</f>
        <v>49</v>
      </c>
      <c r="SF1" s="258"/>
      <c r="SH1" s="1357" t="str">
        <f>RX1</f>
        <v>ENTRADAS DEL MES DE MAYO 2023</v>
      </c>
      <c r="SI1" s="1357"/>
      <c r="SJ1" s="1357"/>
      <c r="SK1" s="1357"/>
      <c r="SL1" s="1357"/>
      <c r="SM1" s="1357"/>
      <c r="SN1" s="1357"/>
      <c r="SO1" s="258">
        <f>SE1+1</f>
        <v>50</v>
      </c>
      <c r="SP1" s="258"/>
      <c r="SR1" s="1357" t="str">
        <f>SH1</f>
        <v>ENTRADAS DEL MES DE MAYO 2023</v>
      </c>
      <c r="SS1" s="1357"/>
      <c r="ST1" s="1357"/>
      <c r="SU1" s="1357"/>
      <c r="SV1" s="1357"/>
      <c r="SW1" s="1357"/>
      <c r="SX1" s="1357"/>
      <c r="SY1" s="258">
        <f>SO1+1</f>
        <v>51</v>
      </c>
      <c r="SZ1" s="258"/>
      <c r="TB1" s="1357" t="str">
        <f>SR1</f>
        <v>ENTRADAS DEL MES DE MAYO 2023</v>
      </c>
      <c r="TC1" s="1357"/>
      <c r="TD1" s="1357"/>
      <c r="TE1" s="1357"/>
      <c r="TF1" s="1357"/>
      <c r="TG1" s="1357"/>
      <c r="TH1" s="1357"/>
      <c r="TI1" s="258">
        <f>SY1+1</f>
        <v>52</v>
      </c>
      <c r="TJ1" s="258"/>
      <c r="TL1" s="1357" t="str">
        <f>TB1</f>
        <v>ENTRADAS DEL MES DE MAYO 2023</v>
      </c>
      <c r="TM1" s="1357"/>
      <c r="TN1" s="1357"/>
      <c r="TO1" s="1357"/>
      <c r="TP1" s="1357"/>
      <c r="TQ1" s="1357"/>
      <c r="TR1" s="1357"/>
      <c r="TS1" s="258">
        <f>TI1+1</f>
        <v>53</v>
      </c>
      <c r="TT1" s="258"/>
      <c r="TV1" s="1357" t="str">
        <f>TL1</f>
        <v>ENTRADAS DEL MES DE MAYO 2023</v>
      </c>
      <c r="TW1" s="1357"/>
      <c r="TX1" s="1357"/>
      <c r="TY1" s="1357"/>
      <c r="TZ1" s="1357"/>
      <c r="UA1" s="1357"/>
      <c r="UB1" s="1357"/>
      <c r="UC1" s="258">
        <f>TS1+1</f>
        <v>54</v>
      </c>
      <c r="UE1" s="1357" t="str">
        <f>TV1</f>
        <v>ENTRADAS DEL MES DE MAYO 2023</v>
      </c>
      <c r="UF1" s="1357"/>
      <c r="UG1" s="1357"/>
      <c r="UH1" s="1357"/>
      <c r="UI1" s="1357"/>
      <c r="UJ1" s="1357"/>
      <c r="UK1" s="1357"/>
      <c r="UL1" s="258">
        <f>UC1+1</f>
        <v>55</v>
      </c>
      <c r="UN1" s="1357" t="str">
        <f>UE1</f>
        <v>ENTRADAS DEL MES DE MAYO 2023</v>
      </c>
      <c r="UO1" s="1357"/>
      <c r="UP1" s="1357"/>
      <c r="UQ1" s="1357"/>
      <c r="UR1" s="1357"/>
      <c r="US1" s="1357"/>
      <c r="UT1" s="1357"/>
      <c r="UU1" s="258">
        <f>UL1+1</f>
        <v>56</v>
      </c>
      <c r="UW1" s="1357" t="str">
        <f>UN1</f>
        <v>ENTRADAS DEL MES DE MAYO 2023</v>
      </c>
      <c r="UX1" s="1357"/>
      <c r="UY1" s="1357"/>
      <c r="UZ1" s="1357"/>
      <c r="VA1" s="1357"/>
      <c r="VB1" s="1357"/>
      <c r="VC1" s="1357"/>
      <c r="VD1" s="258">
        <f>UU1+1</f>
        <v>57</v>
      </c>
      <c r="VF1" s="1357" t="str">
        <f>UW1</f>
        <v>ENTRADAS DEL MES DE MAYO 2023</v>
      </c>
      <c r="VG1" s="1357"/>
      <c r="VH1" s="1357"/>
      <c r="VI1" s="1357"/>
      <c r="VJ1" s="1357"/>
      <c r="VK1" s="1357"/>
      <c r="VL1" s="1357"/>
      <c r="VM1" s="258">
        <f>VD1+1</f>
        <v>58</v>
      </c>
      <c r="VO1" s="1357" t="str">
        <f>VF1</f>
        <v>ENTRADAS DEL MES DE MAYO 2023</v>
      </c>
      <c r="VP1" s="1357"/>
      <c r="VQ1" s="1357"/>
      <c r="VR1" s="1357"/>
      <c r="VS1" s="1357"/>
      <c r="VT1" s="1357"/>
      <c r="VU1" s="1357"/>
      <c r="VV1" s="258">
        <f>VM1+1</f>
        <v>59</v>
      </c>
      <c r="VX1" s="1357" t="str">
        <f>VO1</f>
        <v>ENTRADAS DEL MES DE MAYO 2023</v>
      </c>
      <c r="VY1" s="1357"/>
      <c r="VZ1" s="1357"/>
      <c r="WA1" s="1357"/>
      <c r="WB1" s="1357"/>
      <c r="WC1" s="1357"/>
      <c r="WD1" s="1357"/>
      <c r="WE1" s="258">
        <f>VV1+1</f>
        <v>60</v>
      </c>
      <c r="WG1" s="1357" t="str">
        <f>VX1</f>
        <v>ENTRADAS DEL MES DE MAYO 2023</v>
      </c>
      <c r="WH1" s="1357"/>
      <c r="WI1" s="1357"/>
      <c r="WJ1" s="1357"/>
      <c r="WK1" s="1357"/>
      <c r="WL1" s="1357"/>
      <c r="WM1" s="1357"/>
      <c r="WN1" s="258">
        <f>WE1+1</f>
        <v>61</v>
      </c>
      <c r="WP1" s="1357" t="str">
        <f>WG1</f>
        <v>ENTRADAS DEL MES DE MAYO 2023</v>
      </c>
      <c r="WQ1" s="1357"/>
      <c r="WR1" s="1357"/>
      <c r="WS1" s="1357"/>
      <c r="WT1" s="1357"/>
      <c r="WU1" s="1357"/>
      <c r="WV1" s="1357"/>
      <c r="WW1" s="258">
        <f>WN1+1</f>
        <v>62</v>
      </c>
      <c r="WY1" s="1357" t="str">
        <f>WP1</f>
        <v>ENTRADAS DEL MES DE MAYO 2023</v>
      </c>
      <c r="WZ1" s="1357"/>
      <c r="XA1" s="1357"/>
      <c r="XB1" s="1357"/>
      <c r="XC1" s="1357"/>
      <c r="XD1" s="1357"/>
      <c r="XE1" s="1357"/>
      <c r="XF1" s="258">
        <f>WW1+1</f>
        <v>63</v>
      </c>
      <c r="XH1" s="1357" t="str">
        <f>WY1</f>
        <v>ENTRADAS DEL MES DE MAYO 2023</v>
      </c>
      <c r="XI1" s="1357"/>
      <c r="XJ1" s="1357"/>
      <c r="XK1" s="1357"/>
      <c r="XL1" s="1357"/>
      <c r="XM1" s="1357"/>
      <c r="XN1" s="1357"/>
      <c r="XO1" s="258">
        <f>XF1+1</f>
        <v>64</v>
      </c>
      <c r="XQ1" s="1357" t="str">
        <f>XH1</f>
        <v>ENTRADAS DEL MES DE MAYO 2023</v>
      </c>
      <c r="XR1" s="1357"/>
      <c r="XS1" s="1357"/>
      <c r="XT1" s="1357"/>
      <c r="XU1" s="1357"/>
      <c r="XV1" s="1357"/>
      <c r="XW1" s="1357"/>
      <c r="XX1" s="258">
        <f>XO1+1</f>
        <v>65</v>
      </c>
      <c r="XZ1" s="1357" t="str">
        <f>XQ1</f>
        <v>ENTRADAS DEL MES DE MAYO 2023</v>
      </c>
      <c r="YA1" s="1357"/>
      <c r="YB1" s="1357"/>
      <c r="YC1" s="1357"/>
      <c r="YD1" s="1357"/>
      <c r="YE1" s="1357"/>
      <c r="YF1" s="1357"/>
      <c r="YG1" s="258">
        <f>XX1+1</f>
        <v>66</v>
      </c>
      <c r="YI1" s="1357" t="str">
        <f>XZ1</f>
        <v>ENTRADAS DEL MES DE MAYO 2023</v>
      </c>
      <c r="YJ1" s="1357"/>
      <c r="YK1" s="1357"/>
      <c r="YL1" s="1357"/>
      <c r="YM1" s="1357"/>
      <c r="YN1" s="1357"/>
      <c r="YO1" s="1357"/>
      <c r="YP1" s="258">
        <f>YG1+1</f>
        <v>67</v>
      </c>
      <c r="YR1" s="1357" t="str">
        <f>YI1</f>
        <v>ENTRADAS DEL MES DE MAYO 2023</v>
      </c>
      <c r="YS1" s="1357"/>
      <c r="YT1" s="1357"/>
      <c r="YU1" s="1357"/>
      <c r="YV1" s="1357"/>
      <c r="YW1" s="1357"/>
      <c r="YX1" s="1357"/>
      <c r="YY1" s="258">
        <f>YP1+1</f>
        <v>68</v>
      </c>
      <c r="ZA1" s="1357" t="str">
        <f>YR1</f>
        <v>ENTRADAS DEL MES DE MAYO 2023</v>
      </c>
      <c r="ZB1" s="1357"/>
      <c r="ZC1" s="1357"/>
      <c r="ZD1" s="1357"/>
      <c r="ZE1" s="1357"/>
      <c r="ZF1" s="1357"/>
      <c r="ZG1" s="1357"/>
      <c r="ZH1" s="258">
        <f>YY1+1</f>
        <v>69</v>
      </c>
      <c r="ZJ1" s="1357" t="str">
        <f>ZA1</f>
        <v>ENTRADAS DEL MES DE MAYO 2023</v>
      </c>
      <c r="ZK1" s="1357"/>
      <c r="ZL1" s="1357"/>
      <c r="ZM1" s="1357"/>
      <c r="ZN1" s="1357"/>
      <c r="ZO1" s="1357"/>
      <c r="ZP1" s="1357"/>
      <c r="ZQ1" s="258">
        <f>ZH1+1</f>
        <v>70</v>
      </c>
      <c r="ZS1" s="1357" t="str">
        <f>ZJ1</f>
        <v>ENTRADAS DEL MES DE MAYO 2023</v>
      </c>
      <c r="ZT1" s="1357"/>
      <c r="ZU1" s="1357"/>
      <c r="ZV1" s="1357"/>
      <c r="ZW1" s="1357"/>
      <c r="ZX1" s="1357"/>
      <c r="ZY1" s="1357"/>
      <c r="ZZ1" s="258">
        <f>ZQ1+1</f>
        <v>71</v>
      </c>
      <c r="AAB1" s="1357" t="str">
        <f>ZS1</f>
        <v>ENTRADAS DEL MES DE MAYO 2023</v>
      </c>
      <c r="AAC1" s="1357"/>
      <c r="AAD1" s="1357"/>
      <c r="AAE1" s="1357"/>
      <c r="AAF1" s="1357"/>
      <c r="AAG1" s="1357"/>
      <c r="AAH1" s="1357"/>
      <c r="AAI1" s="258">
        <f>ZZ1+1</f>
        <v>72</v>
      </c>
      <c r="AAK1" s="1357" t="str">
        <f>AAB1</f>
        <v>ENTRADAS DEL MES DE MAYO 2023</v>
      </c>
      <c r="AAL1" s="1357"/>
      <c r="AAM1" s="1357"/>
      <c r="AAN1" s="1357"/>
      <c r="AAO1" s="1357"/>
      <c r="AAP1" s="1357"/>
      <c r="AAQ1" s="1357"/>
      <c r="AAR1" s="258">
        <f>AAI1+1</f>
        <v>73</v>
      </c>
      <c r="AAT1" s="1357" t="str">
        <f>AAK1</f>
        <v>ENTRADAS DEL MES DE MAYO 2023</v>
      </c>
      <c r="AAU1" s="1357"/>
      <c r="AAV1" s="1357"/>
      <c r="AAW1" s="1357"/>
      <c r="AAX1" s="1357"/>
      <c r="AAY1" s="1357"/>
      <c r="AAZ1" s="1357"/>
      <c r="ABA1" s="258">
        <f>AAR1+1</f>
        <v>74</v>
      </c>
      <c r="ABC1" s="1357" t="str">
        <f>AAT1</f>
        <v>ENTRADAS DEL MES DE MAYO 2023</v>
      </c>
      <c r="ABD1" s="1357"/>
      <c r="ABE1" s="1357"/>
      <c r="ABF1" s="1357"/>
      <c r="ABG1" s="1357"/>
      <c r="ABH1" s="1357"/>
      <c r="ABI1" s="1357"/>
      <c r="ABJ1" s="258">
        <f>ABA1+1</f>
        <v>75</v>
      </c>
      <c r="ABL1" s="1357" t="str">
        <f>ABC1</f>
        <v>ENTRADAS DEL MES DE MAYO 2023</v>
      </c>
      <c r="ABM1" s="1357"/>
      <c r="ABN1" s="1357"/>
      <c r="ABO1" s="1357"/>
      <c r="ABP1" s="1357"/>
      <c r="ABQ1" s="1357"/>
      <c r="ABR1" s="1357"/>
      <c r="ABS1" s="258">
        <f>ABJ1+1</f>
        <v>76</v>
      </c>
      <c r="ABU1" s="1357" t="str">
        <f>ABL1</f>
        <v>ENTRADAS DEL MES DE MAYO 2023</v>
      </c>
      <c r="ABV1" s="1357"/>
      <c r="ABW1" s="1357"/>
      <c r="ABX1" s="1357"/>
      <c r="ABY1" s="1357"/>
      <c r="ABZ1" s="1357"/>
      <c r="ACA1" s="1357"/>
      <c r="ACB1" s="258">
        <f>ABS1+1</f>
        <v>77</v>
      </c>
      <c r="ACD1" s="1357" t="str">
        <f>ABU1</f>
        <v>ENTRADAS DEL MES DE MAYO 2023</v>
      </c>
      <c r="ACE1" s="1357"/>
      <c r="ACF1" s="1357"/>
      <c r="ACG1" s="1357"/>
      <c r="ACH1" s="1357"/>
      <c r="ACI1" s="1357"/>
      <c r="ACJ1" s="1357"/>
      <c r="ACK1" s="258">
        <f>ACB1+1</f>
        <v>78</v>
      </c>
      <c r="ACM1" s="1357" t="str">
        <f>ACD1</f>
        <v>ENTRADAS DEL MES DE MAYO 2023</v>
      </c>
      <c r="ACN1" s="1357"/>
      <c r="ACO1" s="1357"/>
      <c r="ACP1" s="1357"/>
      <c r="ACQ1" s="1357"/>
      <c r="ACR1" s="1357"/>
      <c r="ACS1" s="1357"/>
      <c r="ACT1" s="258">
        <f>ACK1+1</f>
        <v>79</v>
      </c>
      <c r="ACV1" s="1357" t="str">
        <f>ACM1</f>
        <v>ENTRADAS DEL MES DE MAYO 2023</v>
      </c>
      <c r="ACW1" s="1357"/>
      <c r="ACX1" s="1357"/>
      <c r="ACY1" s="1357"/>
      <c r="ACZ1" s="1357"/>
      <c r="ADA1" s="1357"/>
      <c r="ADB1" s="1357"/>
      <c r="ADC1" s="258">
        <f>ACT1+1</f>
        <v>80</v>
      </c>
      <c r="ADE1" s="1357" t="str">
        <f>ACV1</f>
        <v>ENTRADAS DEL MES DE MAYO 2023</v>
      </c>
      <c r="ADF1" s="1357"/>
      <c r="ADG1" s="1357"/>
      <c r="ADH1" s="1357"/>
      <c r="ADI1" s="1357"/>
      <c r="ADJ1" s="1357"/>
      <c r="ADK1" s="1357"/>
      <c r="ADL1" s="258">
        <f>ADC1+1</f>
        <v>81</v>
      </c>
      <c r="ADN1" s="1357" t="str">
        <f>ADE1</f>
        <v>ENTRADAS DEL MES DE MAYO 2023</v>
      </c>
      <c r="ADO1" s="1357"/>
      <c r="ADP1" s="1357"/>
      <c r="ADQ1" s="1357"/>
      <c r="ADR1" s="1357"/>
      <c r="ADS1" s="1357"/>
      <c r="ADT1" s="1357"/>
      <c r="ADU1" s="258">
        <f>ADL1+1</f>
        <v>82</v>
      </c>
      <c r="ADW1" s="1357" t="str">
        <f>ADN1</f>
        <v>ENTRADAS DEL MES DE MAYO 2023</v>
      </c>
      <c r="ADX1" s="1357"/>
      <c r="ADY1" s="1357"/>
      <c r="ADZ1" s="1357"/>
      <c r="AEA1" s="1357"/>
      <c r="AEB1" s="1357"/>
      <c r="AEC1" s="1357"/>
      <c r="AED1" s="258">
        <f>ADU1+1</f>
        <v>83</v>
      </c>
      <c r="AEF1" s="1357" t="str">
        <f>ADW1</f>
        <v>ENTRADAS DEL MES DE MAYO 2023</v>
      </c>
      <c r="AEG1" s="1357"/>
      <c r="AEH1" s="1357"/>
      <c r="AEI1" s="1357"/>
      <c r="AEJ1" s="1357"/>
      <c r="AEK1" s="1357"/>
      <c r="AEL1" s="1357"/>
      <c r="AEM1" s="258">
        <f>AED1+1</f>
        <v>84</v>
      </c>
      <c r="AEO1" s="1357" t="str">
        <f>AEF1</f>
        <v>ENTRADAS DEL MES DE MAYO 2023</v>
      </c>
      <c r="AEP1" s="1357"/>
      <c r="AEQ1" s="1357"/>
      <c r="AER1" s="1357"/>
      <c r="AES1" s="1357"/>
      <c r="AET1" s="1357"/>
      <c r="AEU1" s="1357"/>
      <c r="AEV1" s="258">
        <f>AEM1+1</f>
        <v>85</v>
      </c>
      <c r="AEX1" s="1357" t="str">
        <f>AEO1</f>
        <v>ENTRADAS DEL MES DE MAYO 2023</v>
      </c>
      <c r="AEY1" s="1357"/>
      <c r="AEZ1" s="1357"/>
      <c r="AFA1" s="1357"/>
      <c r="AFB1" s="1357"/>
      <c r="AFC1" s="1357"/>
      <c r="AFD1" s="1357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6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6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6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6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6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6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6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6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6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6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6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1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68"/>
      <c r="IJ4" s="598"/>
      <c r="IM4" s="227"/>
      <c r="IR4" s="74" t="s">
        <v>54</v>
      </c>
      <c r="IW4" s="110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1" t="s">
        <v>305</v>
      </c>
      <c r="L5" s="1179" t="s">
        <v>306</v>
      </c>
      <c r="M5" s="602" t="s">
        <v>307</v>
      </c>
      <c r="N5" s="598">
        <v>45058</v>
      </c>
      <c r="O5" s="599">
        <v>18845.7</v>
      </c>
      <c r="P5" s="596">
        <v>21</v>
      </c>
      <c r="Q5" s="580">
        <v>18938.599999999999</v>
      </c>
      <c r="R5" s="134">
        <f>O5-Q5</f>
        <v>-92.899999999997817</v>
      </c>
      <c r="S5" s="372"/>
      <c r="U5" s="595" t="s">
        <v>305</v>
      </c>
      <c r="V5" s="1179" t="s">
        <v>306</v>
      </c>
      <c r="W5" s="597" t="s">
        <v>308</v>
      </c>
      <c r="X5" s="598">
        <v>45058</v>
      </c>
      <c r="Y5" s="599">
        <v>19252.3</v>
      </c>
      <c r="Z5" s="596">
        <v>21</v>
      </c>
      <c r="AA5" s="763">
        <v>19292.2</v>
      </c>
      <c r="AB5" s="134">
        <f>Y5-AA5</f>
        <v>-39.900000000001455</v>
      </c>
      <c r="AC5" s="372"/>
      <c r="AE5" s="595" t="s">
        <v>311</v>
      </c>
      <c r="AF5" s="1180" t="s">
        <v>312</v>
      </c>
      <c r="AG5" s="597" t="s">
        <v>313</v>
      </c>
      <c r="AH5" s="600">
        <v>45059</v>
      </c>
      <c r="AI5" s="599">
        <v>18424.22</v>
      </c>
      <c r="AJ5" s="596">
        <v>20</v>
      </c>
      <c r="AK5" s="763">
        <v>18510.09</v>
      </c>
      <c r="AL5" s="134">
        <f>AI5-AK5</f>
        <v>-85.869999999998981</v>
      </c>
      <c r="AM5" s="372"/>
      <c r="AN5" s="74" t="s">
        <v>41</v>
      </c>
      <c r="AO5" s="601" t="s">
        <v>305</v>
      </c>
      <c r="AP5" s="1179" t="s">
        <v>306</v>
      </c>
      <c r="AQ5" s="602" t="s">
        <v>314</v>
      </c>
      <c r="AR5" s="598">
        <v>45062</v>
      </c>
      <c r="AS5" s="599">
        <v>19031.84</v>
      </c>
      <c r="AT5" s="596">
        <v>21</v>
      </c>
      <c r="AU5" s="763">
        <v>19075.099999999999</v>
      </c>
      <c r="AV5" s="134">
        <f>AS5-AU5</f>
        <v>-43.259999999998399</v>
      </c>
      <c r="AW5" s="372"/>
      <c r="AY5" s="601" t="s">
        <v>305</v>
      </c>
      <c r="AZ5" s="1179" t="s">
        <v>306</v>
      </c>
      <c r="BA5" s="602" t="s">
        <v>315</v>
      </c>
      <c r="BB5" s="598">
        <v>45063</v>
      </c>
      <c r="BC5" s="599">
        <v>18996.79</v>
      </c>
      <c r="BD5" s="596">
        <v>21</v>
      </c>
      <c r="BE5" s="763">
        <v>19058.099999999999</v>
      </c>
      <c r="BF5" s="134">
        <f>BC5-BE5</f>
        <v>-61.309999999997672</v>
      </c>
      <c r="BG5" s="372"/>
      <c r="BI5" s="601" t="s">
        <v>348</v>
      </c>
      <c r="BJ5" s="1179" t="s">
        <v>306</v>
      </c>
      <c r="BK5" s="602" t="s">
        <v>349</v>
      </c>
      <c r="BL5" s="598">
        <v>45003</v>
      </c>
      <c r="BM5" s="599">
        <v>18802.7</v>
      </c>
      <c r="BN5" s="596">
        <v>21</v>
      </c>
      <c r="BO5" s="763">
        <v>18855.400000000001</v>
      </c>
      <c r="BP5" s="134">
        <f>BM5-BO5</f>
        <v>-52.700000000000728</v>
      </c>
      <c r="BQ5" s="372"/>
      <c r="BS5" s="816" t="s">
        <v>305</v>
      </c>
      <c r="BT5" s="1179" t="s">
        <v>306</v>
      </c>
      <c r="BU5" s="602" t="s">
        <v>350</v>
      </c>
      <c r="BV5" s="598">
        <v>45064</v>
      </c>
      <c r="BW5" s="599">
        <v>18943.060000000001</v>
      </c>
      <c r="BX5" s="596">
        <v>21</v>
      </c>
      <c r="BY5" s="763">
        <v>19038.900000000001</v>
      </c>
      <c r="BZ5" s="134">
        <f>BW5-BY5</f>
        <v>-95.840000000000146</v>
      </c>
      <c r="CA5" s="372"/>
      <c r="CB5" s="233"/>
      <c r="CC5" s="595" t="s">
        <v>311</v>
      </c>
      <c r="CD5" s="1227" t="s">
        <v>312</v>
      </c>
      <c r="CE5" s="602" t="s">
        <v>351</v>
      </c>
      <c r="CF5" s="598">
        <v>45065</v>
      </c>
      <c r="CG5" s="599">
        <v>18706.13</v>
      </c>
      <c r="CH5" s="596">
        <v>20</v>
      </c>
      <c r="CI5" s="763">
        <v>18729.63</v>
      </c>
      <c r="CJ5" s="134">
        <f>CG5-CI5</f>
        <v>-23.5</v>
      </c>
      <c r="CK5" s="233"/>
      <c r="CL5" s="233"/>
      <c r="CM5" s="817" t="s">
        <v>305</v>
      </c>
      <c r="CN5" s="1228" t="s">
        <v>306</v>
      </c>
      <c r="CO5" s="597" t="s">
        <v>352</v>
      </c>
      <c r="CP5" s="598">
        <v>45065</v>
      </c>
      <c r="CQ5" s="599">
        <v>18919.97</v>
      </c>
      <c r="CR5" s="596">
        <v>21</v>
      </c>
      <c r="CS5" s="763">
        <v>18956.400000000001</v>
      </c>
      <c r="CT5" s="134">
        <f>CQ5-CS5</f>
        <v>-36.430000000000291</v>
      </c>
      <c r="CU5" s="372"/>
      <c r="CW5" s="595" t="s">
        <v>305</v>
      </c>
      <c r="CX5" s="1179" t="s">
        <v>306</v>
      </c>
      <c r="CY5" s="597" t="s">
        <v>353</v>
      </c>
      <c r="CZ5" s="598">
        <v>45065</v>
      </c>
      <c r="DA5" s="599">
        <v>18806.53</v>
      </c>
      <c r="DB5" s="596">
        <v>21</v>
      </c>
      <c r="DC5" s="763">
        <v>18843.099999999999</v>
      </c>
      <c r="DD5" s="134">
        <f>DA5-DC5</f>
        <v>-36.569999999999709</v>
      </c>
      <c r="DE5" s="372"/>
      <c r="DG5" s="601" t="s">
        <v>117</v>
      </c>
      <c r="DH5" s="1243" t="s">
        <v>306</v>
      </c>
      <c r="DI5" s="602" t="s">
        <v>375</v>
      </c>
      <c r="DJ5" s="598">
        <v>45068</v>
      </c>
      <c r="DK5" s="599">
        <v>18820.63</v>
      </c>
      <c r="DL5" s="596">
        <v>21</v>
      </c>
      <c r="DM5" s="763">
        <v>18949.400000000001</v>
      </c>
      <c r="DN5" s="134">
        <f>DK5-DM5</f>
        <v>-128.77000000000044</v>
      </c>
      <c r="DO5" s="372"/>
      <c r="DQ5" s="609" t="s">
        <v>305</v>
      </c>
      <c r="DR5" s="1228" t="s">
        <v>306</v>
      </c>
      <c r="DS5" s="602" t="s">
        <v>376</v>
      </c>
      <c r="DT5" s="598">
        <v>45069</v>
      </c>
      <c r="DU5" s="599">
        <v>18699.009999999998</v>
      </c>
      <c r="DV5" s="596">
        <v>21</v>
      </c>
      <c r="DW5" s="763">
        <v>18719.599999999999</v>
      </c>
      <c r="DX5" s="134">
        <f>DU5-DW5</f>
        <v>-20.590000000000146</v>
      </c>
      <c r="DY5" s="233"/>
      <c r="EA5" s="601" t="s">
        <v>305</v>
      </c>
      <c r="EB5" s="1244" t="s">
        <v>306</v>
      </c>
      <c r="EC5" s="602" t="s">
        <v>377</v>
      </c>
      <c r="ED5" s="598">
        <v>45069</v>
      </c>
      <c r="EE5" s="599">
        <v>18844.98</v>
      </c>
      <c r="EF5" s="596">
        <v>21</v>
      </c>
      <c r="EG5" s="763">
        <v>18837.8</v>
      </c>
      <c r="EH5" s="134">
        <f>EE5-EG5</f>
        <v>7.180000000000291</v>
      </c>
      <c r="EI5" s="372"/>
      <c r="EJ5" s="74" t="s">
        <v>49</v>
      </c>
      <c r="EK5" s="601" t="s">
        <v>305</v>
      </c>
      <c r="EL5" s="1244" t="s">
        <v>306</v>
      </c>
      <c r="EM5" s="602" t="s">
        <v>378</v>
      </c>
      <c r="EN5" s="598">
        <v>45071</v>
      </c>
      <c r="EO5" s="599">
        <v>19022.84</v>
      </c>
      <c r="EP5" s="596">
        <v>21</v>
      </c>
      <c r="EQ5" s="763">
        <v>19063.099999999999</v>
      </c>
      <c r="ER5" s="134">
        <f>EO5-EQ5</f>
        <v>-40.259999999998399</v>
      </c>
      <c r="ES5" s="372"/>
      <c r="ET5" s="74" t="s">
        <v>49</v>
      </c>
      <c r="EU5" s="595" t="s">
        <v>305</v>
      </c>
      <c r="EV5" s="1244" t="s">
        <v>306</v>
      </c>
      <c r="EW5" s="597" t="s">
        <v>379</v>
      </c>
      <c r="EX5" s="598">
        <v>45072</v>
      </c>
      <c r="EY5" s="599">
        <v>19080.77</v>
      </c>
      <c r="EZ5" s="596">
        <v>21</v>
      </c>
      <c r="FA5" s="580">
        <v>19155.3</v>
      </c>
      <c r="FB5" s="134">
        <f>EY5-FA5</f>
        <v>-74.529999999998836</v>
      </c>
      <c r="FC5" s="372"/>
      <c r="FE5" s="601" t="s">
        <v>305</v>
      </c>
      <c r="FF5" s="1179" t="s">
        <v>306</v>
      </c>
      <c r="FG5" s="602" t="s">
        <v>380</v>
      </c>
      <c r="FH5" s="598">
        <v>45072</v>
      </c>
      <c r="FI5" s="599">
        <v>19124.71</v>
      </c>
      <c r="FJ5" s="596">
        <v>21</v>
      </c>
      <c r="FK5" s="580">
        <v>19217.7</v>
      </c>
      <c r="FL5" s="134">
        <f>FI5-FK5</f>
        <v>-92.990000000001601</v>
      </c>
      <c r="FM5" s="372"/>
      <c r="FO5" s="609" t="s">
        <v>305</v>
      </c>
      <c r="FP5" s="1179" t="s">
        <v>306</v>
      </c>
      <c r="FQ5" s="602" t="s">
        <v>381</v>
      </c>
      <c r="FR5" s="598">
        <v>45072</v>
      </c>
      <c r="FS5" s="599">
        <v>18942.34</v>
      </c>
      <c r="FT5" s="596">
        <v>21</v>
      </c>
      <c r="FU5" s="763">
        <v>18966.5</v>
      </c>
      <c r="FV5" s="134">
        <f>FS5-FU5</f>
        <v>-24.159999999999854</v>
      </c>
      <c r="FW5" s="372"/>
      <c r="FY5" s="641" t="s">
        <v>311</v>
      </c>
      <c r="FZ5" s="1180" t="s">
        <v>312</v>
      </c>
      <c r="GA5" s="602" t="s">
        <v>382</v>
      </c>
      <c r="GB5" s="600">
        <v>45072</v>
      </c>
      <c r="GC5" s="599">
        <v>18833.41</v>
      </c>
      <c r="GD5" s="596">
        <v>20</v>
      </c>
      <c r="GE5" s="763">
        <v>18924.21</v>
      </c>
      <c r="GF5" s="134">
        <f>GC5-GE5</f>
        <v>-90.799999999999272</v>
      </c>
      <c r="GG5" s="372"/>
      <c r="GI5" s="970" t="s">
        <v>305</v>
      </c>
      <c r="GJ5" s="1179" t="s">
        <v>306</v>
      </c>
      <c r="GK5" s="596" t="s">
        <v>407</v>
      </c>
      <c r="GL5" s="600">
        <v>45076</v>
      </c>
      <c r="GM5" s="599">
        <v>19236.41</v>
      </c>
      <c r="GN5" s="596">
        <v>21</v>
      </c>
      <c r="GO5" s="763">
        <v>19277.599999999999</v>
      </c>
      <c r="GP5" s="134">
        <f>GM5-GO5</f>
        <v>-41.18999999999869</v>
      </c>
      <c r="GQ5" s="372"/>
      <c r="GS5" s="970" t="s">
        <v>305</v>
      </c>
      <c r="GT5" s="1179" t="s">
        <v>306</v>
      </c>
      <c r="GU5" s="596" t="s">
        <v>419</v>
      </c>
      <c r="GV5" s="600">
        <v>45077</v>
      </c>
      <c r="GW5" s="599">
        <v>19009.29</v>
      </c>
      <c r="GX5" s="596">
        <v>21</v>
      </c>
      <c r="GY5" s="763">
        <v>18890.2</v>
      </c>
      <c r="GZ5" s="134">
        <f>GW5-GY5</f>
        <v>119.09000000000015</v>
      </c>
      <c r="HA5" s="372"/>
      <c r="HC5" s="1140" t="s">
        <v>305</v>
      </c>
      <c r="HD5" s="1179" t="s">
        <v>306</v>
      </c>
      <c r="HE5" s="602" t="s">
        <v>420</v>
      </c>
      <c r="HF5" s="600">
        <v>45077</v>
      </c>
      <c r="HG5" s="599">
        <v>18618.919999999998</v>
      </c>
      <c r="HH5" s="596">
        <v>21</v>
      </c>
      <c r="HI5" s="763">
        <v>18636.599999999999</v>
      </c>
      <c r="HJ5" s="134">
        <f>HG5-HI5</f>
        <v>-17.680000000000291</v>
      </c>
      <c r="HK5" s="372"/>
      <c r="HM5" s="601" t="s">
        <v>421</v>
      </c>
      <c r="HN5" s="1180" t="s">
        <v>312</v>
      </c>
      <c r="HO5" s="602" t="s">
        <v>422</v>
      </c>
      <c r="HP5" s="598">
        <v>45077</v>
      </c>
      <c r="HQ5" s="599">
        <v>18575.939999999999</v>
      </c>
      <c r="HR5" s="596">
        <v>20</v>
      </c>
      <c r="HS5" s="580">
        <v>18606.66</v>
      </c>
      <c r="HT5" s="134">
        <f>HQ5-HS5</f>
        <v>-30.720000000001164</v>
      </c>
      <c r="HU5" s="372"/>
      <c r="HW5" s="970"/>
      <c r="HX5" s="596"/>
      <c r="HY5" s="602"/>
      <c r="HZ5" s="598"/>
      <c r="IA5" s="599"/>
      <c r="IB5" s="596"/>
      <c r="IC5" s="763"/>
      <c r="ID5" s="134">
        <f>IA5-IC5</f>
        <v>0</v>
      </c>
      <c r="IE5" s="372"/>
      <c r="IG5" s="595"/>
      <c r="IH5" s="596"/>
      <c r="II5" s="597"/>
      <c r="IJ5" s="598"/>
      <c r="IK5" s="599"/>
      <c r="IL5" s="596"/>
      <c r="IM5" s="763"/>
      <c r="IN5" s="134">
        <f>IK5-IM5</f>
        <v>0</v>
      </c>
      <c r="IO5" s="372"/>
      <c r="IQ5" s="595"/>
      <c r="IR5" s="596"/>
      <c r="IS5" s="597"/>
      <c r="IT5" s="598"/>
      <c r="IU5" s="599"/>
      <c r="IV5" s="596"/>
      <c r="IW5" s="763"/>
      <c r="IX5" s="134">
        <f>IU5-IW5</f>
        <v>0</v>
      </c>
      <c r="IY5" s="372"/>
      <c r="JA5" s="601"/>
      <c r="JB5" s="596"/>
      <c r="JC5" s="597"/>
      <c r="JD5" s="598"/>
      <c r="JE5" s="599"/>
      <c r="JF5" s="596"/>
      <c r="JG5" s="763"/>
      <c r="JH5" s="134">
        <f>JE5-JG5</f>
        <v>0</v>
      </c>
      <c r="JI5" s="372"/>
      <c r="JK5" s="1364"/>
      <c r="JL5" s="611"/>
      <c r="JM5" s="602"/>
      <c r="JN5" s="598"/>
      <c r="JO5" s="599"/>
      <c r="JP5" s="596"/>
      <c r="JQ5" s="580"/>
      <c r="JR5" s="134">
        <f>JO5-JQ5</f>
        <v>0</v>
      </c>
      <c r="JS5" s="372"/>
      <c r="JU5" s="595"/>
      <c r="JV5" s="596"/>
      <c r="JW5" s="597"/>
      <c r="JX5" s="598"/>
      <c r="JY5" s="599"/>
      <c r="JZ5" s="596"/>
      <c r="KA5" s="763"/>
      <c r="KB5" s="134">
        <f>JY5-KA5</f>
        <v>0</v>
      </c>
      <c r="KC5" s="372"/>
      <c r="KE5" s="1363"/>
      <c r="KF5" s="596"/>
      <c r="KG5" s="597"/>
      <c r="KH5" s="598"/>
      <c r="KI5" s="599"/>
      <c r="KJ5" s="596"/>
      <c r="KK5" s="763"/>
      <c r="KL5" s="134">
        <f>KI5-KK5</f>
        <v>0</v>
      </c>
      <c r="KM5" s="372"/>
      <c r="KO5" s="595"/>
      <c r="KP5" s="596"/>
      <c r="KQ5" s="597"/>
      <c r="KR5" s="598"/>
      <c r="KS5" s="599"/>
      <c r="KT5" s="596"/>
      <c r="KU5" s="763"/>
      <c r="KV5" s="134">
        <f>KS5-KU5</f>
        <v>0</v>
      </c>
      <c r="KW5" s="372"/>
      <c r="KY5" s="595"/>
      <c r="KZ5" s="596"/>
      <c r="LA5" s="597"/>
      <c r="LB5" s="600"/>
      <c r="LC5" s="599"/>
      <c r="LD5" s="596"/>
      <c r="LE5" s="763"/>
      <c r="LF5" s="134">
        <f>LC5-LE5</f>
        <v>0</v>
      </c>
      <c r="LG5" s="372"/>
      <c r="LH5" s="74" t="s">
        <v>41</v>
      </c>
      <c r="LI5" s="601"/>
      <c r="LJ5" s="596"/>
      <c r="LK5" s="602"/>
      <c r="LL5" s="598"/>
      <c r="LM5" s="599"/>
      <c r="LN5" s="596"/>
      <c r="LO5" s="763"/>
      <c r="LP5" s="134">
        <f>LM5-LO5</f>
        <v>0</v>
      </c>
      <c r="LQ5" s="372"/>
      <c r="LS5" s="601"/>
      <c r="LT5" s="596"/>
      <c r="LU5" s="603"/>
      <c r="LV5" s="598"/>
      <c r="LW5" s="599"/>
      <c r="LX5" s="596"/>
      <c r="LY5" s="763"/>
      <c r="LZ5" s="134">
        <f>LW5-LY5</f>
        <v>0</v>
      </c>
      <c r="MA5" s="372"/>
      <c r="MB5" s="233"/>
      <c r="MC5" s="601"/>
      <c r="MD5" s="596"/>
      <c r="ME5" s="602"/>
      <c r="MF5" s="600"/>
      <c r="MG5" s="599"/>
      <c r="MH5" s="596"/>
      <c r="MI5" s="763"/>
      <c r="MJ5" s="134">
        <f>MG5-MI5</f>
        <v>0</v>
      </c>
      <c r="MK5" s="134"/>
      <c r="MM5" s="601"/>
      <c r="MN5" s="596"/>
      <c r="MO5" s="602"/>
      <c r="MP5" s="600"/>
      <c r="MQ5" s="599"/>
      <c r="MR5" s="596"/>
      <c r="MS5" s="763"/>
      <c r="MT5" s="134">
        <f>MQ5-MS5</f>
        <v>0</v>
      </c>
      <c r="MU5" s="134"/>
      <c r="MW5" s="601"/>
      <c r="MX5" s="596"/>
      <c r="MY5" s="602"/>
      <c r="MZ5" s="600"/>
      <c r="NA5" s="599"/>
      <c r="NB5" s="596"/>
      <c r="NC5" s="763"/>
      <c r="ND5" s="134">
        <f>NA5-NC5</f>
        <v>0</v>
      </c>
      <c r="NE5" s="134"/>
      <c r="NG5" s="601"/>
      <c r="NH5" s="596"/>
      <c r="NI5" s="603"/>
      <c r="NJ5" s="600"/>
      <c r="NK5" s="599"/>
      <c r="NL5" s="596"/>
      <c r="NM5" s="763"/>
      <c r="NN5" s="134">
        <f>NK5-NM5</f>
        <v>0</v>
      </c>
      <c r="NO5" s="134"/>
      <c r="NQ5" s="601"/>
      <c r="NR5" s="596"/>
      <c r="NS5" s="603"/>
      <c r="NT5" s="600"/>
      <c r="NU5" s="599"/>
      <c r="NV5" s="596"/>
      <c r="NW5" s="763"/>
      <c r="NX5" s="134">
        <f>NU5-NW5</f>
        <v>0</v>
      </c>
      <c r="NY5" s="134"/>
      <c r="OA5" s="601"/>
      <c r="OB5" s="596"/>
      <c r="OC5" s="602"/>
      <c r="OD5" s="600"/>
      <c r="OE5" s="599"/>
      <c r="OF5" s="596"/>
      <c r="OG5" s="763"/>
      <c r="OH5" s="134">
        <f>OE5-OG5</f>
        <v>0</v>
      </c>
      <c r="OI5" s="134"/>
      <c r="OK5" s="601"/>
      <c r="OL5" s="596"/>
      <c r="OM5" s="603"/>
      <c r="ON5" s="600"/>
      <c r="OO5" s="599"/>
      <c r="OP5" s="596"/>
      <c r="OQ5" s="763"/>
      <c r="OR5" s="134">
        <f>OO5-OQ5</f>
        <v>0</v>
      </c>
      <c r="OS5" s="134"/>
      <c r="OU5" s="601"/>
      <c r="OV5" s="596"/>
      <c r="OW5" s="603"/>
      <c r="OX5" s="598"/>
      <c r="OY5" s="599"/>
      <c r="OZ5" s="596"/>
      <c r="PA5" s="763"/>
      <c r="PB5" s="134">
        <f>OY5-PA5</f>
        <v>0</v>
      </c>
      <c r="PC5" s="134"/>
      <c r="PE5" s="601"/>
      <c r="PF5" s="596"/>
      <c r="PG5" s="602"/>
      <c r="PH5" s="600"/>
      <c r="PI5" s="599"/>
      <c r="PJ5" s="596"/>
      <c r="PK5" s="763"/>
      <c r="PL5" s="134">
        <f>PI5-PK5</f>
        <v>0</v>
      </c>
      <c r="PM5" s="134"/>
      <c r="PN5" s="134"/>
      <c r="PP5" s="601"/>
      <c r="PQ5" s="596"/>
      <c r="PR5" s="603"/>
      <c r="PS5" s="598"/>
      <c r="PT5" s="599"/>
      <c r="PU5" s="596"/>
      <c r="PV5" s="763"/>
      <c r="PW5" s="134">
        <f>PT5-PV5</f>
        <v>0</v>
      </c>
      <c r="PX5" s="134"/>
      <c r="PZ5" s="601"/>
      <c r="QA5" s="596"/>
      <c r="QB5" s="603"/>
      <c r="QC5" s="600"/>
      <c r="QD5" s="599"/>
      <c r="QE5" s="596"/>
      <c r="QF5" s="763"/>
      <c r="QG5" s="134">
        <f>QD5-QF5</f>
        <v>0</v>
      </c>
      <c r="QH5" s="134"/>
      <c r="QJ5" s="601"/>
      <c r="QK5" s="596"/>
      <c r="QL5" s="603"/>
      <c r="QM5" s="598"/>
      <c r="QN5" s="599"/>
      <c r="QO5" s="596"/>
      <c r="QP5" s="763"/>
      <c r="QQ5" s="134">
        <f>QN5-QP5</f>
        <v>0</v>
      </c>
      <c r="QR5" s="134"/>
      <c r="QT5" s="601"/>
      <c r="QU5" s="596"/>
      <c r="QV5" s="602"/>
      <c r="QW5" s="598"/>
      <c r="QX5" s="599"/>
      <c r="QY5" s="596"/>
      <c r="QZ5" s="763"/>
      <c r="RA5" s="134">
        <f>QX5-QZ5</f>
        <v>0</v>
      </c>
      <c r="RB5" s="134"/>
      <c r="RD5" s="601"/>
      <c r="RE5" s="596"/>
      <c r="RF5" s="603"/>
      <c r="RG5" s="598"/>
      <c r="RH5" s="599"/>
      <c r="RI5" s="596"/>
      <c r="RJ5" s="763"/>
      <c r="RK5" s="134">
        <f>RH5-RJ5</f>
        <v>0</v>
      </c>
      <c r="RL5" s="134"/>
      <c r="RN5" s="601"/>
      <c r="RO5" s="766"/>
      <c r="RP5" s="603"/>
      <c r="RQ5" s="600"/>
      <c r="RR5" s="599"/>
      <c r="RS5" s="596"/>
      <c r="RT5" s="763"/>
      <c r="RU5" s="134">
        <f>RR5-RT5</f>
        <v>0</v>
      </c>
      <c r="RV5" s="134"/>
      <c r="RX5" s="601"/>
      <c r="RY5" s="766"/>
      <c r="RZ5" s="603"/>
      <c r="SA5" s="598"/>
      <c r="SB5" s="599"/>
      <c r="SC5" s="596"/>
      <c r="SD5" s="763"/>
      <c r="SE5" s="134">
        <f>SB5-SD5</f>
        <v>0</v>
      </c>
      <c r="SF5" s="134"/>
      <c r="SH5" s="601"/>
      <c r="SI5" s="766"/>
      <c r="SJ5" s="603"/>
      <c r="SK5" s="598"/>
      <c r="SL5" s="599"/>
      <c r="SM5" s="596"/>
      <c r="SN5" s="763"/>
      <c r="SO5" s="134">
        <f>SL5-SN5</f>
        <v>0</v>
      </c>
      <c r="SP5" s="134"/>
      <c r="SR5" s="768"/>
      <c r="SS5" s="766"/>
      <c r="ST5" s="603"/>
      <c r="SU5" s="598"/>
      <c r="SV5" s="599"/>
      <c r="SW5" s="596"/>
      <c r="SX5" s="763"/>
      <c r="SY5" s="134">
        <f>SV5-SX5</f>
        <v>0</v>
      </c>
      <c r="SZ5" s="134"/>
      <c r="TB5" s="768"/>
      <c r="TC5" s="766"/>
      <c r="TD5" s="603"/>
      <c r="TE5" s="598"/>
      <c r="TF5" s="599"/>
      <c r="TG5" s="596"/>
      <c r="TH5" s="76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9"/>
      <c r="L6" s="604"/>
      <c r="M6" s="601"/>
      <c r="N6" s="601"/>
      <c r="O6" s="601"/>
      <c r="P6" s="601"/>
      <c r="Q6" s="596"/>
      <c r="S6" s="233"/>
      <c r="U6" s="595"/>
      <c r="V6" s="604"/>
      <c r="W6" s="601"/>
      <c r="X6" s="601"/>
      <c r="Y6" s="601"/>
      <c r="Z6" s="601"/>
      <c r="AA6" s="596"/>
      <c r="AC6" s="233"/>
      <c r="AE6" s="595"/>
      <c r="AF6" s="764"/>
      <c r="AG6" s="601"/>
      <c r="AH6" s="601"/>
      <c r="AI6" s="601"/>
      <c r="AJ6" s="601"/>
      <c r="AK6" s="596"/>
      <c r="AM6" s="233"/>
      <c r="AO6" s="601"/>
      <c r="AP6" s="604"/>
      <c r="AQ6" s="601"/>
      <c r="AR6" s="601"/>
      <c r="AS6" s="601"/>
      <c r="AT6" s="601"/>
      <c r="AU6" s="596"/>
      <c r="AY6" s="601"/>
      <c r="AZ6" s="604"/>
      <c r="BA6" s="601"/>
      <c r="BB6" s="601"/>
      <c r="BC6" s="601"/>
      <c r="BD6" s="601"/>
      <c r="BE6" s="596"/>
      <c r="BI6" s="601"/>
      <c r="BJ6" s="604"/>
      <c r="BK6" s="601"/>
      <c r="BL6" s="601"/>
      <c r="BM6" s="601"/>
      <c r="BN6" s="601"/>
      <c r="BO6" s="596"/>
      <c r="BQ6" s="233"/>
      <c r="BS6" s="816"/>
      <c r="BT6" s="604"/>
      <c r="BU6" s="601"/>
      <c r="BV6" s="601"/>
      <c r="BW6" s="601"/>
      <c r="BX6" s="601"/>
      <c r="BY6" s="596"/>
      <c r="CA6" s="233"/>
      <c r="CB6" s="233"/>
      <c r="CC6" s="595"/>
      <c r="CD6" s="604"/>
      <c r="CE6" s="601"/>
      <c r="CF6" s="601"/>
      <c r="CG6" s="601"/>
      <c r="CH6" s="601"/>
      <c r="CI6" s="596"/>
      <c r="CK6" s="233"/>
      <c r="CL6" s="233"/>
      <c r="CM6" s="817"/>
      <c r="CN6" s="605"/>
      <c r="CO6" s="601"/>
      <c r="CP6" s="601"/>
      <c r="CQ6" s="601"/>
      <c r="CR6" s="601"/>
      <c r="CS6" s="596"/>
      <c r="CU6" s="233"/>
      <c r="CW6" s="595"/>
      <c r="CX6" s="604"/>
      <c r="CY6" s="601"/>
      <c r="CZ6" s="601"/>
      <c r="DA6" s="601"/>
      <c r="DB6" s="601"/>
      <c r="DC6" s="596"/>
      <c r="DE6" s="233"/>
      <c r="DG6" s="690"/>
      <c r="DH6" s="604"/>
      <c r="DI6" s="601"/>
      <c r="DJ6" s="601"/>
      <c r="DK6" s="601"/>
      <c r="DL6" s="601"/>
      <c r="DM6" s="596"/>
      <c r="DO6" s="233"/>
      <c r="DQ6" s="609"/>
      <c r="DR6" s="604"/>
      <c r="DS6" s="601"/>
      <c r="DT6" s="601"/>
      <c r="DU6" s="601"/>
      <c r="DV6" s="601"/>
      <c r="DW6" s="596"/>
      <c r="DY6" s="233"/>
      <c r="EA6" s="601"/>
      <c r="EB6" s="604"/>
      <c r="EC6" s="601"/>
      <c r="ED6" s="601"/>
      <c r="EE6" s="601"/>
      <c r="EF6" s="601"/>
      <c r="EG6" s="596"/>
      <c r="EI6" s="233"/>
      <c r="EK6" s="601"/>
      <c r="EL6" s="604"/>
      <c r="EM6" s="601"/>
      <c r="EN6" s="601"/>
      <c r="EO6" s="601"/>
      <c r="EP6" s="601"/>
      <c r="EQ6" s="596"/>
      <c r="ES6" s="233"/>
      <c r="EU6" s="699"/>
      <c r="EV6" s="604"/>
      <c r="EW6" s="601"/>
      <c r="EX6" s="601"/>
      <c r="EY6" s="601"/>
      <c r="EZ6" s="601"/>
      <c r="FA6" s="596"/>
      <c r="FC6" s="233"/>
      <c r="FE6" s="699"/>
      <c r="FF6" s="604"/>
      <c r="FG6" s="601"/>
      <c r="FH6" s="601"/>
      <c r="FI6" s="601"/>
      <c r="FJ6" s="601"/>
      <c r="FK6" s="596"/>
      <c r="FM6" s="233"/>
      <c r="FO6" s="595"/>
      <c r="FP6" s="604"/>
      <c r="FQ6" s="601"/>
      <c r="FR6" s="601"/>
      <c r="FS6" s="601"/>
      <c r="FT6" s="601"/>
      <c r="FU6" s="596"/>
      <c r="FW6" s="233"/>
      <c r="FY6" s="642"/>
      <c r="FZ6" s="643"/>
      <c r="GA6" s="601"/>
      <c r="GB6" s="601"/>
      <c r="GC6" s="601"/>
      <c r="GD6" s="601"/>
      <c r="GE6" s="596"/>
      <c r="GG6" s="233"/>
      <c r="GI6" s="970"/>
      <c r="GJ6" s="610"/>
      <c r="GK6" s="601"/>
      <c r="GL6" s="601"/>
      <c r="GM6" s="601"/>
      <c r="GN6" s="601"/>
      <c r="GO6" s="596"/>
      <c r="GQ6" s="233"/>
      <c r="GS6" s="970"/>
      <c r="GT6" s="610"/>
      <c r="GU6" s="601"/>
      <c r="GV6" s="601"/>
      <c r="GW6" s="601"/>
      <c r="GX6" s="601"/>
      <c r="GY6" s="596"/>
      <c r="HA6" s="233"/>
      <c r="HC6" s="971"/>
      <c r="HD6" s="604"/>
      <c r="HE6" s="601"/>
      <c r="HF6" s="601"/>
      <c r="HG6" s="601"/>
      <c r="HH6" s="601"/>
      <c r="HI6" s="596"/>
      <c r="HK6" s="233"/>
      <c r="HM6" s="699"/>
      <c r="HN6" s="604"/>
      <c r="HO6" s="601"/>
      <c r="HP6" s="601"/>
      <c r="HQ6" s="601"/>
      <c r="HR6" s="601"/>
      <c r="HS6" s="596"/>
      <c r="HU6" s="233"/>
      <c r="HW6" s="970"/>
      <c r="HX6" s="601"/>
      <c r="HY6" s="601"/>
      <c r="HZ6" s="601"/>
      <c r="IA6" s="601"/>
      <c r="IB6" s="601"/>
      <c r="IC6" s="596"/>
      <c r="IE6" s="233"/>
      <c r="IG6" s="595"/>
      <c r="IH6" s="604"/>
      <c r="II6" s="601"/>
      <c r="IJ6" s="601"/>
      <c r="IK6" s="601"/>
      <c r="IL6" s="601"/>
      <c r="IM6" s="596"/>
      <c r="IO6" s="233"/>
      <c r="IQ6" s="595"/>
      <c r="IR6" s="604"/>
      <c r="IS6" s="601"/>
      <c r="IT6" s="601"/>
      <c r="IU6" s="601"/>
      <c r="IV6" s="601"/>
      <c r="IW6" s="596"/>
      <c r="IY6" s="233"/>
      <c r="JA6" s="601"/>
      <c r="JB6" s="601"/>
      <c r="JC6" s="601"/>
      <c r="JD6" s="601"/>
      <c r="JE6" s="601"/>
      <c r="JF6" s="601"/>
      <c r="JG6" s="596"/>
      <c r="JI6" s="233"/>
      <c r="JK6" s="1364"/>
      <c r="JL6" s="604"/>
      <c r="JM6" s="601"/>
      <c r="JN6" s="601"/>
      <c r="JO6" s="601"/>
      <c r="JP6" s="601"/>
      <c r="JQ6" s="596"/>
      <c r="JS6" s="233"/>
      <c r="JU6" s="595"/>
      <c r="JV6" s="604"/>
      <c r="JW6" s="601"/>
      <c r="JX6" s="601"/>
      <c r="JY6" s="601"/>
      <c r="JZ6" s="601"/>
      <c r="KA6" s="596"/>
      <c r="KC6" s="233"/>
      <c r="KE6" s="1363"/>
      <c r="KF6" s="604"/>
      <c r="KG6" s="601"/>
      <c r="KH6" s="601"/>
      <c r="KI6" s="601"/>
      <c r="KJ6" s="601"/>
      <c r="KK6" s="596"/>
      <c r="KM6" s="233"/>
      <c r="KO6" s="595"/>
      <c r="KP6" s="604"/>
      <c r="KQ6" s="601"/>
      <c r="KR6" s="601"/>
      <c r="KS6" s="601"/>
      <c r="KT6" s="601"/>
      <c r="KU6" s="596"/>
      <c r="KW6" s="233"/>
      <c r="KY6" s="595"/>
      <c r="KZ6" s="764"/>
      <c r="LA6" s="601"/>
      <c r="LB6" s="601"/>
      <c r="LC6" s="601"/>
      <c r="LD6" s="601"/>
      <c r="LE6" s="596"/>
      <c r="LG6" s="233"/>
      <c r="LI6" s="601"/>
      <c r="LJ6" s="604"/>
      <c r="LK6" s="601"/>
      <c r="LL6" s="601"/>
      <c r="LM6" s="601"/>
      <c r="LN6" s="601"/>
      <c r="LO6" s="596"/>
      <c r="LS6" s="601"/>
      <c r="LT6" s="604"/>
      <c r="LU6" s="601"/>
      <c r="LV6" s="601"/>
      <c r="LW6" s="601"/>
      <c r="LX6" s="601"/>
      <c r="LY6" s="596"/>
      <c r="MA6" s="369"/>
      <c r="MB6" s="369"/>
      <c r="MC6" s="601"/>
      <c r="MD6" s="604"/>
      <c r="ME6" s="601"/>
      <c r="MF6" s="601"/>
      <c r="MG6" s="601"/>
      <c r="MH6" s="601"/>
      <c r="MI6" s="596"/>
      <c r="MM6" s="601"/>
      <c r="MN6" s="610"/>
      <c r="MO6" s="601"/>
      <c r="MP6" s="601"/>
      <c r="MQ6" s="601"/>
      <c r="MR6" s="601"/>
      <c r="MS6" s="596"/>
      <c r="MW6" s="601"/>
      <c r="MX6" s="610"/>
      <c r="MY6" s="601"/>
      <c r="MZ6" s="601"/>
      <c r="NA6" s="601"/>
      <c r="NB6" s="601"/>
      <c r="NC6" s="596"/>
      <c r="NG6" s="601"/>
      <c r="NH6" s="604"/>
      <c r="NI6" s="601"/>
      <c r="NJ6" s="601"/>
      <c r="NK6" s="601"/>
      <c r="NL6" s="601"/>
      <c r="NM6" s="596"/>
      <c r="NQ6" s="601"/>
      <c r="NR6" s="604"/>
      <c r="NS6" s="601"/>
      <c r="NT6" s="601"/>
      <c r="NU6" s="601"/>
      <c r="NV6" s="601"/>
      <c r="NW6" s="596"/>
      <c r="OA6" s="601"/>
      <c r="OB6" s="604"/>
      <c r="OC6" s="601"/>
      <c r="OD6" s="601"/>
      <c r="OE6" s="601"/>
      <c r="OF6" s="601"/>
      <c r="OG6" s="596"/>
      <c r="OK6" s="767"/>
      <c r="OL6" s="604"/>
      <c r="OM6" s="601"/>
      <c r="ON6" s="601"/>
      <c r="OO6" s="601"/>
      <c r="OP6" s="601"/>
      <c r="OQ6" s="596"/>
      <c r="OU6" s="767"/>
      <c r="OV6" s="604"/>
      <c r="OW6" s="601"/>
      <c r="OX6" s="601"/>
      <c r="OY6" s="601"/>
      <c r="OZ6" s="601"/>
      <c r="PA6" s="596"/>
      <c r="PE6" s="601"/>
      <c r="PF6" s="601"/>
      <c r="PG6" s="601"/>
      <c r="PH6" s="601"/>
      <c r="PI6" s="601"/>
      <c r="PJ6" s="601"/>
      <c r="PK6" s="596"/>
      <c r="PP6" s="601"/>
      <c r="PQ6" s="601"/>
      <c r="PR6" s="601"/>
      <c r="PS6" s="601"/>
      <c r="PT6" s="601"/>
      <c r="PU6" s="601"/>
      <c r="PV6" s="601"/>
      <c r="PZ6" s="767"/>
      <c r="QA6" s="601"/>
      <c r="QB6" s="601"/>
      <c r="QC6" s="601"/>
      <c r="QD6" s="601"/>
      <c r="QE6" s="601"/>
      <c r="QF6" s="596"/>
      <c r="QJ6" s="601"/>
      <c r="QK6" s="699"/>
      <c r="QL6" s="601"/>
      <c r="QM6" s="601"/>
      <c r="QN6" s="601"/>
      <c r="QO6" s="601"/>
      <c r="QP6" s="596"/>
      <c r="QT6" s="601"/>
      <c r="QU6" s="699"/>
      <c r="QV6" s="601"/>
      <c r="QW6" s="601"/>
      <c r="QX6" s="601"/>
      <c r="QY6" s="601"/>
      <c r="QZ6" s="596"/>
      <c r="RD6" s="699"/>
      <c r="RE6" s="601"/>
      <c r="RF6" s="601"/>
      <c r="RG6" s="601"/>
      <c r="RH6" s="601"/>
      <c r="RI6" s="601"/>
      <c r="RJ6" s="596"/>
      <c r="RN6" s="601"/>
      <c r="RO6" s="601"/>
      <c r="RP6" s="601"/>
      <c r="RQ6" s="601"/>
      <c r="RR6" s="601"/>
      <c r="RS6" s="601"/>
      <c r="RT6" s="596"/>
      <c r="RX6" s="601"/>
      <c r="RY6" s="601"/>
      <c r="RZ6" s="601"/>
      <c r="SA6" s="601"/>
      <c r="SB6" s="601"/>
      <c r="SC6" s="601"/>
      <c r="SD6" s="601"/>
      <c r="SH6" s="601"/>
      <c r="SI6" s="601"/>
      <c r="SJ6" s="601"/>
      <c r="SK6" s="601"/>
      <c r="SL6" s="601"/>
      <c r="SM6" s="601"/>
      <c r="SN6" s="601"/>
      <c r="SR6" s="601"/>
      <c r="SS6" s="601"/>
      <c r="ST6" s="601"/>
      <c r="SU6" s="601"/>
      <c r="SV6" s="601"/>
      <c r="SW6" s="601"/>
      <c r="SX6" s="601"/>
      <c r="TB6" s="601"/>
      <c r="TC6" s="601"/>
      <c r="TD6" s="601"/>
      <c r="TE6" s="601"/>
      <c r="TF6" s="601"/>
      <c r="TG6" s="601"/>
      <c r="TH6" s="60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/>
      <c r="P8" s="91"/>
      <c r="Q8" s="282"/>
      <c r="R8" s="70"/>
      <c r="S8" s="487">
        <f>R8*P8</f>
        <v>0</v>
      </c>
      <c r="U8" s="60"/>
      <c r="V8" s="103"/>
      <c r="W8" s="15">
        <v>1</v>
      </c>
      <c r="X8" s="582">
        <v>924.4</v>
      </c>
      <c r="Y8" s="672"/>
      <c r="Z8" s="582"/>
      <c r="AA8" s="583"/>
      <c r="AB8" s="584"/>
      <c r="AC8" s="369">
        <f>AB8*Z8</f>
        <v>0</v>
      </c>
      <c r="AE8" s="60"/>
      <c r="AF8" s="103"/>
      <c r="AG8" s="15">
        <v>1</v>
      </c>
      <c r="AH8" s="582">
        <v>925.32</v>
      </c>
      <c r="AI8" s="666"/>
      <c r="AJ8" s="582"/>
      <c r="AK8" s="719"/>
      <c r="AL8" s="584"/>
      <c r="AM8" s="369">
        <f>AL8*AJ8</f>
        <v>0</v>
      </c>
      <c r="AO8" s="60"/>
      <c r="AP8" s="103"/>
      <c r="AQ8" s="15">
        <v>1</v>
      </c>
      <c r="AR8" s="582">
        <v>902.6</v>
      </c>
      <c r="AS8" s="666"/>
      <c r="AT8" s="582"/>
      <c r="AU8" s="719"/>
      <c r="AV8" s="584"/>
      <c r="AW8" s="369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69">
        <f>BF8*BD8</f>
        <v>0</v>
      </c>
      <c r="BI8" s="60"/>
      <c r="BJ8" s="103"/>
      <c r="BK8" s="15">
        <v>1</v>
      </c>
      <c r="BL8" s="91">
        <v>891.3</v>
      </c>
      <c r="BM8" s="234"/>
      <c r="BN8" s="91"/>
      <c r="BO8" s="94"/>
      <c r="BP8" s="70"/>
      <c r="BQ8" s="447">
        <f>BP8*BN8</f>
        <v>0</v>
      </c>
      <c r="BR8" s="369"/>
      <c r="BS8" s="60"/>
      <c r="BT8" s="103"/>
      <c r="BU8" s="15">
        <v>1</v>
      </c>
      <c r="BV8" s="582">
        <v>940.7</v>
      </c>
      <c r="BW8" s="606"/>
      <c r="BX8" s="582"/>
      <c r="BY8" s="765"/>
      <c r="BZ8" s="608"/>
      <c r="CA8" s="233">
        <f t="shared" ref="CA8:CA28" si="5">BZ8*BX8</f>
        <v>0</v>
      </c>
      <c r="CC8" s="60"/>
      <c r="CD8" s="205"/>
      <c r="CE8" s="15">
        <v>1</v>
      </c>
      <c r="CF8" s="91">
        <v>967.51</v>
      </c>
      <c r="CG8" s="279"/>
      <c r="CH8" s="91"/>
      <c r="CI8" s="281"/>
      <c r="CJ8" s="280"/>
      <c r="CK8" s="369">
        <f>CJ8*CH8</f>
        <v>0</v>
      </c>
      <c r="CM8" s="60"/>
      <c r="CN8" s="93"/>
      <c r="CO8" s="15">
        <v>1</v>
      </c>
      <c r="CP8" s="582">
        <v>898.1</v>
      </c>
      <c r="CQ8" s="606"/>
      <c r="CR8" s="582"/>
      <c r="CS8" s="607"/>
      <c r="CT8" s="280"/>
      <c r="CU8" s="374">
        <f>CT8*CR8</f>
        <v>0</v>
      </c>
      <c r="CW8" s="60"/>
      <c r="CX8" s="103"/>
      <c r="CY8" s="15">
        <v>1</v>
      </c>
      <c r="CZ8" s="582">
        <v>932.6</v>
      </c>
      <c r="DA8" s="666"/>
      <c r="DB8" s="582"/>
      <c r="DC8" s="719"/>
      <c r="DD8" s="584"/>
      <c r="DE8" s="369">
        <f>DD8*DB8</f>
        <v>0</v>
      </c>
      <c r="DG8" s="60"/>
      <c r="DH8" s="103"/>
      <c r="DI8" s="15">
        <v>1</v>
      </c>
      <c r="DJ8" s="582">
        <v>925.8</v>
      </c>
      <c r="DK8" s="606"/>
      <c r="DL8" s="582"/>
      <c r="DM8" s="607"/>
      <c r="DN8" s="608"/>
      <c r="DO8" s="374">
        <f>DN8*DL8</f>
        <v>0</v>
      </c>
      <c r="DQ8" s="60"/>
      <c r="DR8" s="103"/>
      <c r="DS8" s="15">
        <v>1</v>
      </c>
      <c r="DT8" s="582">
        <v>906.3</v>
      </c>
      <c r="DU8" s="606"/>
      <c r="DV8" s="582"/>
      <c r="DW8" s="607"/>
      <c r="DX8" s="608"/>
      <c r="DY8" s="369">
        <f>DX8*DV8</f>
        <v>0</v>
      </c>
      <c r="EA8" s="60"/>
      <c r="EB8" s="103"/>
      <c r="EC8" s="15">
        <v>1</v>
      </c>
      <c r="ED8" s="91">
        <v>892.7</v>
      </c>
      <c r="EE8" s="242"/>
      <c r="EF8" s="91"/>
      <c r="EG8" s="69"/>
      <c r="EH8" s="70"/>
      <c r="EI8" s="369">
        <f>EH8*EF8</f>
        <v>0</v>
      </c>
      <c r="EK8" s="60"/>
      <c r="EL8" s="103"/>
      <c r="EM8" s="15">
        <v>1</v>
      </c>
      <c r="EN8" s="91">
        <v>940.3</v>
      </c>
      <c r="EO8" s="242"/>
      <c r="EP8" s="91"/>
      <c r="EQ8" s="69"/>
      <c r="ER8" s="70"/>
      <c r="ES8" s="369">
        <f>ER8*EP8</f>
        <v>0</v>
      </c>
      <c r="EU8" s="60"/>
      <c r="EV8" s="320"/>
      <c r="EW8" s="15">
        <v>1</v>
      </c>
      <c r="EX8" s="582">
        <v>920.3</v>
      </c>
      <c r="EY8" s="666"/>
      <c r="EZ8" s="582"/>
      <c r="FA8" s="583"/>
      <c r="FB8" s="584"/>
      <c r="FC8" s="369">
        <f>FB8*EZ8</f>
        <v>0</v>
      </c>
      <c r="FE8" s="60"/>
      <c r="FF8" s="320"/>
      <c r="FG8" s="15">
        <v>1</v>
      </c>
      <c r="FH8" s="582">
        <v>901.7</v>
      </c>
      <c r="FI8" s="666"/>
      <c r="FJ8" s="582"/>
      <c r="FK8" s="583"/>
      <c r="FL8" s="584"/>
      <c r="FM8" s="233">
        <f>FL8*FJ8</f>
        <v>0</v>
      </c>
      <c r="FO8" s="60"/>
      <c r="FP8" s="103"/>
      <c r="FQ8" s="15">
        <v>1</v>
      </c>
      <c r="FR8" s="582">
        <v>890.9</v>
      </c>
      <c r="FS8" s="234"/>
      <c r="FT8" s="91"/>
      <c r="FU8" s="69"/>
      <c r="FV8" s="70"/>
      <c r="FW8" s="369">
        <f>FV8*FT8</f>
        <v>0</v>
      </c>
      <c r="FY8" s="60"/>
      <c r="FZ8" s="103"/>
      <c r="GA8" s="15">
        <v>1</v>
      </c>
      <c r="GB8" s="340">
        <v>943.01</v>
      </c>
      <c r="GC8" s="234"/>
      <c r="GD8" s="340"/>
      <c r="GE8" s="94"/>
      <c r="GF8" s="70"/>
      <c r="GG8" s="369">
        <f>GF8*GD8</f>
        <v>0</v>
      </c>
      <c r="GI8" s="60"/>
      <c r="GJ8" s="103"/>
      <c r="GK8" s="15">
        <v>1</v>
      </c>
      <c r="GL8" s="91">
        <v>898.1</v>
      </c>
      <c r="GM8" s="234"/>
      <c r="GN8" s="91"/>
      <c r="GO8" s="94"/>
      <c r="GP8" s="70"/>
      <c r="GQ8" s="369">
        <f>GP8*GN8</f>
        <v>0</v>
      </c>
      <c r="GS8" s="60"/>
      <c r="GT8" s="103"/>
      <c r="GU8" s="15">
        <v>1</v>
      </c>
      <c r="GV8" s="91">
        <v>891.8</v>
      </c>
      <c r="GW8" s="234"/>
      <c r="GX8" s="91"/>
      <c r="GY8" s="94"/>
      <c r="GZ8" s="70"/>
      <c r="HA8" s="369">
        <f>GZ8*GX8</f>
        <v>0</v>
      </c>
      <c r="HC8" s="60"/>
      <c r="HD8" s="103"/>
      <c r="HE8" s="15">
        <v>1</v>
      </c>
      <c r="HF8" s="91">
        <v>894</v>
      </c>
      <c r="HG8" s="234"/>
      <c r="HH8" s="91"/>
      <c r="HI8" s="94"/>
      <c r="HJ8" s="70"/>
      <c r="HK8" s="369">
        <f>HJ8*HH8</f>
        <v>0</v>
      </c>
      <c r="HM8" s="60"/>
      <c r="HN8" s="103"/>
      <c r="HO8" s="15">
        <v>1</v>
      </c>
      <c r="HP8" s="91">
        <v>972</v>
      </c>
      <c r="HQ8" s="234"/>
      <c r="HR8" s="91"/>
      <c r="HS8" s="282"/>
      <c r="HT8" s="70"/>
      <c r="HU8" s="369">
        <f>HT8*HR8</f>
        <v>0</v>
      </c>
      <c r="HW8" s="60"/>
      <c r="HX8" s="103"/>
      <c r="HY8" s="15">
        <v>1</v>
      </c>
      <c r="HZ8" s="582"/>
      <c r="IA8" s="672"/>
      <c r="IB8" s="582"/>
      <c r="IC8" s="583"/>
      <c r="ID8" s="584"/>
      <c r="IE8" s="369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2"/>
      <c r="KU8" s="583"/>
      <c r="KV8" s="584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/>
      <c r="P9" s="91"/>
      <c r="Q9" s="282"/>
      <c r="R9" s="70"/>
      <c r="S9" s="487">
        <f t="shared" ref="S9:S29" si="8">R9*P9</f>
        <v>0</v>
      </c>
      <c r="V9" s="103"/>
      <c r="W9" s="15">
        <v>2</v>
      </c>
      <c r="X9" s="585">
        <v>894.5</v>
      </c>
      <c r="Y9" s="672"/>
      <c r="Z9" s="585"/>
      <c r="AA9" s="583"/>
      <c r="AB9" s="584"/>
      <c r="AC9" s="369">
        <f t="shared" ref="AC9:AC28" si="9">AB9*Z9</f>
        <v>0</v>
      </c>
      <c r="AF9" s="93"/>
      <c r="AG9" s="15">
        <v>2</v>
      </c>
      <c r="AH9" s="582">
        <v>918.52</v>
      </c>
      <c r="AI9" s="666"/>
      <c r="AJ9" s="582"/>
      <c r="AK9" s="719"/>
      <c r="AL9" s="584"/>
      <c r="AM9" s="369">
        <f t="shared" ref="AM9:AM28" si="10">AL9*AJ9</f>
        <v>0</v>
      </c>
      <c r="AP9" s="93"/>
      <c r="AQ9" s="15">
        <v>2</v>
      </c>
      <c r="AR9" s="582">
        <v>870</v>
      </c>
      <c r="AS9" s="666"/>
      <c r="AT9" s="582"/>
      <c r="AU9" s="719"/>
      <c r="AV9" s="584"/>
      <c r="AW9" s="369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69">
        <f t="shared" ref="BG9:BG29" si="12">BF9*BD9</f>
        <v>0</v>
      </c>
      <c r="BJ9" s="93"/>
      <c r="BK9" s="15">
        <v>2</v>
      </c>
      <c r="BL9" s="91">
        <v>889.5</v>
      </c>
      <c r="BM9" s="234"/>
      <c r="BN9" s="91"/>
      <c r="BO9" s="94"/>
      <c r="BP9" s="70"/>
      <c r="BQ9" s="447">
        <f t="shared" ref="BQ9:BQ29" si="13">BP9*BN9</f>
        <v>0</v>
      </c>
      <c r="BR9" s="369"/>
      <c r="BT9" s="103"/>
      <c r="BU9" s="15">
        <v>2</v>
      </c>
      <c r="BV9" s="582">
        <v>907.2</v>
      </c>
      <c r="BW9" s="606"/>
      <c r="BX9" s="582"/>
      <c r="BY9" s="765"/>
      <c r="BZ9" s="608"/>
      <c r="CA9" s="233">
        <f t="shared" si="5"/>
        <v>0</v>
      </c>
      <c r="CD9" s="205"/>
      <c r="CE9" s="15">
        <v>2</v>
      </c>
      <c r="CF9" s="91">
        <v>923.96</v>
      </c>
      <c r="CG9" s="279"/>
      <c r="CH9" s="91"/>
      <c r="CI9" s="281"/>
      <c r="CJ9" s="280"/>
      <c r="CK9" s="369">
        <f t="shared" ref="CK9:CK29" si="14">CJ9*CH9</f>
        <v>0</v>
      </c>
      <c r="CN9" s="93"/>
      <c r="CO9" s="15">
        <v>2</v>
      </c>
      <c r="CP9" s="582">
        <v>871.8</v>
      </c>
      <c r="CQ9" s="606"/>
      <c r="CR9" s="582"/>
      <c r="CS9" s="607"/>
      <c r="CT9" s="280"/>
      <c r="CU9" s="374">
        <f>CT9*CR9</f>
        <v>0</v>
      </c>
      <c r="CX9" s="93"/>
      <c r="CY9" s="15">
        <v>2</v>
      </c>
      <c r="CZ9" s="582">
        <v>914.4</v>
      </c>
      <c r="DA9" s="666"/>
      <c r="DB9" s="582"/>
      <c r="DC9" s="719"/>
      <c r="DD9" s="584"/>
      <c r="DE9" s="369">
        <f t="shared" ref="DE9:DE29" si="15">DD9*DB9</f>
        <v>0</v>
      </c>
      <c r="DH9" s="93"/>
      <c r="DI9" s="15">
        <v>2</v>
      </c>
      <c r="DJ9" s="582">
        <v>898.6</v>
      </c>
      <c r="DK9" s="606"/>
      <c r="DL9" s="582"/>
      <c r="DM9" s="607"/>
      <c r="DN9" s="608"/>
      <c r="DO9" s="374">
        <f t="shared" ref="DO9:DO29" si="16">DN9*DL9</f>
        <v>0</v>
      </c>
      <c r="DR9" s="93"/>
      <c r="DS9" s="15">
        <v>2</v>
      </c>
      <c r="DT9" s="582">
        <v>907.2</v>
      </c>
      <c r="DU9" s="606"/>
      <c r="DV9" s="582"/>
      <c r="DW9" s="607"/>
      <c r="DX9" s="608"/>
      <c r="DY9" s="369">
        <f t="shared" ref="DY9:DY29" si="17">DX9*DV9</f>
        <v>0</v>
      </c>
      <c r="EB9" s="93"/>
      <c r="EC9" s="15">
        <v>2</v>
      </c>
      <c r="ED9" s="91">
        <v>898.1</v>
      </c>
      <c r="EE9" s="242"/>
      <c r="EF9" s="91"/>
      <c r="EG9" s="69"/>
      <c r="EH9" s="70"/>
      <c r="EI9" s="369">
        <f t="shared" ref="EI9:EI28" si="18">EH9*EF9</f>
        <v>0</v>
      </c>
      <c r="EL9" s="93"/>
      <c r="EM9" s="15">
        <v>2</v>
      </c>
      <c r="EN9" s="68">
        <v>892.7</v>
      </c>
      <c r="EO9" s="242"/>
      <c r="EP9" s="68"/>
      <c r="EQ9" s="69"/>
      <c r="ER9" s="70"/>
      <c r="ES9" s="369">
        <f t="shared" ref="ES9:ES28" si="19">ER9*EP9</f>
        <v>0</v>
      </c>
      <c r="EV9" s="320"/>
      <c r="EW9" s="15">
        <v>2</v>
      </c>
      <c r="EX9" s="582">
        <v>873.2</v>
      </c>
      <c r="EY9" s="666"/>
      <c r="EZ9" s="582"/>
      <c r="FA9" s="583"/>
      <c r="FB9" s="584"/>
      <c r="FC9" s="369">
        <f t="shared" ref="FC9:FC29" si="20">FB9*EZ9</f>
        <v>0</v>
      </c>
      <c r="FF9" s="320"/>
      <c r="FG9" s="15">
        <v>2</v>
      </c>
      <c r="FH9" s="582">
        <v>906.3</v>
      </c>
      <c r="FI9" s="666"/>
      <c r="FJ9" s="582"/>
      <c r="FK9" s="583"/>
      <c r="FL9" s="584"/>
      <c r="FM9" s="233">
        <f t="shared" ref="FM9:FM29" si="21">FL9*FJ9</f>
        <v>0</v>
      </c>
      <c r="FP9" s="93" t="s">
        <v>41</v>
      </c>
      <c r="FQ9" s="15">
        <v>2</v>
      </c>
      <c r="FR9" s="582">
        <v>874.1</v>
      </c>
      <c r="FS9" s="234"/>
      <c r="FT9" s="582"/>
      <c r="FU9" s="69"/>
      <c r="FV9" s="70"/>
      <c r="FW9" s="369">
        <f t="shared" ref="FW9:FW29" si="22">FV9*FT9</f>
        <v>0</v>
      </c>
      <c r="FZ9" s="93"/>
      <c r="GA9" s="15">
        <v>2</v>
      </c>
      <c r="GB9" s="341">
        <v>952.09</v>
      </c>
      <c r="GC9" s="234"/>
      <c r="GD9" s="341"/>
      <c r="GE9" s="94"/>
      <c r="GF9" s="70"/>
      <c r="GG9" s="369">
        <f t="shared" ref="GG9:GG29" si="23">GF9*GD9</f>
        <v>0</v>
      </c>
      <c r="GJ9" s="93"/>
      <c r="GK9" s="15">
        <v>2</v>
      </c>
      <c r="GL9" s="102">
        <v>882.7</v>
      </c>
      <c r="GM9" s="234"/>
      <c r="GN9" s="102"/>
      <c r="GO9" s="94"/>
      <c r="GP9" s="70"/>
      <c r="GQ9" s="369">
        <f t="shared" ref="GQ9:GQ28" si="24">GP9*GN9</f>
        <v>0</v>
      </c>
      <c r="GT9" s="93"/>
      <c r="GU9" s="15">
        <v>2</v>
      </c>
      <c r="GV9" s="102">
        <v>934.4</v>
      </c>
      <c r="GW9" s="234"/>
      <c r="GX9" s="102"/>
      <c r="GY9" s="94"/>
      <c r="GZ9" s="70"/>
      <c r="HA9" s="369">
        <f t="shared" ref="HA9:HA28" si="25">GZ9*GX9</f>
        <v>0</v>
      </c>
      <c r="HD9" s="93"/>
      <c r="HE9" s="15">
        <v>2</v>
      </c>
      <c r="HF9" s="91">
        <v>874.5</v>
      </c>
      <c r="HG9" s="234"/>
      <c r="HH9" s="91"/>
      <c r="HI9" s="94"/>
      <c r="HJ9" s="70"/>
      <c r="HK9" s="369">
        <f t="shared" ref="HK9:HK28" si="26">HJ9*HH9</f>
        <v>0</v>
      </c>
      <c r="HN9" s="93"/>
      <c r="HO9" s="15">
        <v>2</v>
      </c>
      <c r="HP9" s="91">
        <v>916.25</v>
      </c>
      <c r="HQ9" s="234"/>
      <c r="HR9" s="91"/>
      <c r="HS9" s="282"/>
      <c r="HT9" s="70"/>
      <c r="HU9" s="369">
        <f t="shared" ref="HU9:HU29" si="27">HT9*HR9</f>
        <v>0</v>
      </c>
      <c r="HX9" s="103"/>
      <c r="HY9" s="15">
        <v>2</v>
      </c>
      <c r="HZ9" s="585"/>
      <c r="IA9" s="672"/>
      <c r="IB9" s="585"/>
      <c r="IC9" s="583"/>
      <c r="ID9" s="584"/>
      <c r="IE9" s="369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3"/>
      <c r="KV9" s="584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/>
      <c r="P10" s="91"/>
      <c r="Q10" s="282"/>
      <c r="R10" s="70"/>
      <c r="S10" s="487">
        <f t="shared" si="8"/>
        <v>0</v>
      </c>
      <c r="V10" s="103"/>
      <c r="W10" s="15">
        <v>3</v>
      </c>
      <c r="X10" s="585">
        <v>893.6</v>
      </c>
      <c r="Y10" s="672"/>
      <c r="Z10" s="585"/>
      <c r="AA10" s="583"/>
      <c r="AB10" s="584"/>
      <c r="AC10" s="369">
        <f t="shared" si="9"/>
        <v>0</v>
      </c>
      <c r="AF10" s="93"/>
      <c r="AG10" s="15">
        <v>3</v>
      </c>
      <c r="AH10" s="582">
        <v>899.02</v>
      </c>
      <c r="AI10" s="666"/>
      <c r="AJ10" s="582"/>
      <c r="AK10" s="719"/>
      <c r="AL10" s="584"/>
      <c r="AM10" s="369">
        <f t="shared" si="10"/>
        <v>0</v>
      </c>
      <c r="AP10" s="93"/>
      <c r="AQ10" s="15">
        <v>3</v>
      </c>
      <c r="AR10" s="582">
        <v>896.3</v>
      </c>
      <c r="AS10" s="666"/>
      <c r="AT10" s="582"/>
      <c r="AU10" s="719"/>
      <c r="AV10" s="584"/>
      <c r="AW10" s="369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69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47">
        <f t="shared" si="13"/>
        <v>0</v>
      </c>
      <c r="BR10" s="369"/>
      <c r="BT10" s="103"/>
      <c r="BU10" s="15">
        <v>3</v>
      </c>
      <c r="BV10" s="582">
        <v>912.6</v>
      </c>
      <c r="BW10" s="606"/>
      <c r="BX10" s="582"/>
      <c r="BY10" s="765"/>
      <c r="BZ10" s="608"/>
      <c r="CA10" s="233">
        <f t="shared" si="5"/>
        <v>0</v>
      </c>
      <c r="CD10" s="205"/>
      <c r="CE10" s="15">
        <v>3</v>
      </c>
      <c r="CF10" s="91">
        <v>950.72</v>
      </c>
      <c r="CG10" s="279"/>
      <c r="CH10" s="91"/>
      <c r="CI10" s="281"/>
      <c r="CJ10" s="280"/>
      <c r="CK10" s="369">
        <f t="shared" si="14"/>
        <v>0</v>
      </c>
      <c r="CN10" s="93"/>
      <c r="CO10" s="15">
        <v>3</v>
      </c>
      <c r="CP10" s="582">
        <v>925.3</v>
      </c>
      <c r="CQ10" s="606"/>
      <c r="CR10" s="582"/>
      <c r="CS10" s="607"/>
      <c r="CT10" s="280"/>
      <c r="CU10" s="374">
        <f t="shared" ref="CU10:CU30" si="58">CT10*CR10</f>
        <v>0</v>
      </c>
      <c r="CX10" s="93"/>
      <c r="CY10" s="15">
        <v>3</v>
      </c>
      <c r="CZ10" s="582">
        <v>899.5</v>
      </c>
      <c r="DA10" s="666"/>
      <c r="DB10" s="582"/>
      <c r="DC10" s="719"/>
      <c r="DD10" s="584"/>
      <c r="DE10" s="369">
        <f t="shared" si="15"/>
        <v>0</v>
      </c>
      <c r="DH10" s="93"/>
      <c r="DI10" s="15">
        <v>3</v>
      </c>
      <c r="DJ10" s="582">
        <v>884</v>
      </c>
      <c r="DK10" s="606"/>
      <c r="DL10" s="582"/>
      <c r="DM10" s="607"/>
      <c r="DN10" s="608"/>
      <c r="DO10" s="374">
        <f t="shared" si="16"/>
        <v>0</v>
      </c>
      <c r="DR10" s="93"/>
      <c r="DS10" s="15">
        <v>3</v>
      </c>
      <c r="DT10" s="582">
        <v>889</v>
      </c>
      <c r="DU10" s="606"/>
      <c r="DV10" s="582"/>
      <c r="DW10" s="607"/>
      <c r="DX10" s="608"/>
      <c r="DY10" s="369">
        <f t="shared" si="17"/>
        <v>0</v>
      </c>
      <c r="EB10" s="93"/>
      <c r="EC10" s="15">
        <v>3</v>
      </c>
      <c r="ED10" s="68">
        <v>916.3</v>
      </c>
      <c r="EE10" s="242"/>
      <c r="EF10" s="68"/>
      <c r="EG10" s="69"/>
      <c r="EH10" s="70"/>
      <c r="EI10" s="369">
        <f t="shared" si="18"/>
        <v>0</v>
      </c>
      <c r="EL10" s="93"/>
      <c r="EM10" s="15">
        <v>3</v>
      </c>
      <c r="EN10" s="68">
        <v>912.6</v>
      </c>
      <c r="EO10" s="242"/>
      <c r="EP10" s="68"/>
      <c r="EQ10" s="69"/>
      <c r="ER10" s="70"/>
      <c r="ES10" s="369">
        <f t="shared" si="19"/>
        <v>0</v>
      </c>
      <c r="EV10" s="320"/>
      <c r="EW10" s="15">
        <v>3</v>
      </c>
      <c r="EX10" s="582">
        <v>933.2</v>
      </c>
      <c r="EY10" s="666"/>
      <c r="EZ10" s="582"/>
      <c r="FA10" s="583"/>
      <c r="FB10" s="584"/>
      <c r="FC10" s="369">
        <f t="shared" si="20"/>
        <v>0</v>
      </c>
      <c r="FF10" s="320"/>
      <c r="FG10" s="15">
        <v>3</v>
      </c>
      <c r="FH10" s="582">
        <v>923.1</v>
      </c>
      <c r="FI10" s="666"/>
      <c r="FJ10" s="582"/>
      <c r="FK10" s="583"/>
      <c r="FL10" s="584"/>
      <c r="FM10" s="233">
        <f t="shared" si="21"/>
        <v>0</v>
      </c>
      <c r="FP10" s="93"/>
      <c r="FQ10" s="15">
        <v>3</v>
      </c>
      <c r="FR10" s="582">
        <v>906.7</v>
      </c>
      <c r="FS10" s="234"/>
      <c r="FT10" s="582"/>
      <c r="FU10" s="69"/>
      <c r="FV10" s="70"/>
      <c r="FW10" s="369">
        <f t="shared" si="22"/>
        <v>0</v>
      </c>
      <c r="FZ10" s="93"/>
      <c r="GA10" s="15">
        <v>3</v>
      </c>
      <c r="GB10" s="341">
        <v>924.87</v>
      </c>
      <c r="GC10" s="234"/>
      <c r="GD10" s="341"/>
      <c r="GE10" s="94"/>
      <c r="GF10" s="70"/>
      <c r="GG10" s="369">
        <f t="shared" si="23"/>
        <v>0</v>
      </c>
      <c r="GJ10" s="93"/>
      <c r="GK10" s="15">
        <v>3</v>
      </c>
      <c r="GL10" s="91">
        <v>893.6</v>
      </c>
      <c r="GM10" s="234"/>
      <c r="GN10" s="91"/>
      <c r="GO10" s="94"/>
      <c r="GP10" s="70"/>
      <c r="GQ10" s="369">
        <f t="shared" si="24"/>
        <v>0</v>
      </c>
      <c r="GT10" s="93"/>
      <c r="GU10" s="15">
        <v>3</v>
      </c>
      <c r="GV10" s="91">
        <v>924.4</v>
      </c>
      <c r="GW10" s="234"/>
      <c r="GX10" s="91"/>
      <c r="GY10" s="94"/>
      <c r="GZ10" s="70"/>
      <c r="HA10" s="369">
        <f t="shared" si="25"/>
        <v>0</v>
      </c>
      <c r="HD10" s="93"/>
      <c r="HE10" s="15">
        <v>3</v>
      </c>
      <c r="HF10" s="91">
        <v>862.3</v>
      </c>
      <c r="HG10" s="234"/>
      <c r="HH10" s="91"/>
      <c r="HI10" s="94"/>
      <c r="HJ10" s="70"/>
      <c r="HK10" s="369">
        <f t="shared" si="26"/>
        <v>0</v>
      </c>
      <c r="HN10" s="93"/>
      <c r="HO10" s="15">
        <v>3</v>
      </c>
      <c r="HP10" s="91">
        <v>944.37</v>
      </c>
      <c r="HQ10" s="234"/>
      <c r="HR10" s="91"/>
      <c r="HS10" s="282"/>
      <c r="HT10" s="70"/>
      <c r="HU10" s="369">
        <f t="shared" si="27"/>
        <v>0</v>
      </c>
      <c r="HX10" s="103"/>
      <c r="HY10" s="15">
        <v>3</v>
      </c>
      <c r="HZ10" s="585"/>
      <c r="IA10" s="672"/>
      <c r="IB10" s="585"/>
      <c r="IC10" s="583"/>
      <c r="ID10" s="584"/>
      <c r="IE10" s="369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3"/>
      <c r="KV10" s="584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/>
      <c r="P11" s="91"/>
      <c r="Q11" s="282"/>
      <c r="R11" s="70"/>
      <c r="S11" s="487">
        <f t="shared" si="8"/>
        <v>0</v>
      </c>
      <c r="U11" s="60"/>
      <c r="V11" s="103"/>
      <c r="W11" s="15">
        <v>4</v>
      </c>
      <c r="X11" s="585">
        <v>913.5</v>
      </c>
      <c r="Y11" s="672"/>
      <c r="Z11" s="585"/>
      <c r="AA11" s="583"/>
      <c r="AB11" s="584"/>
      <c r="AC11" s="369">
        <f t="shared" si="9"/>
        <v>0</v>
      </c>
      <c r="AE11" s="60"/>
      <c r="AF11" s="103"/>
      <c r="AG11" s="15">
        <v>4</v>
      </c>
      <c r="AH11" s="582">
        <v>967.05</v>
      </c>
      <c r="AI11" s="666"/>
      <c r="AJ11" s="582"/>
      <c r="AK11" s="719"/>
      <c r="AL11" s="584"/>
      <c r="AM11" s="369">
        <f t="shared" si="10"/>
        <v>0</v>
      </c>
      <c r="AO11" s="60"/>
      <c r="AP11" s="103"/>
      <c r="AQ11" s="15">
        <v>4</v>
      </c>
      <c r="AR11" s="582">
        <v>905.4</v>
      </c>
      <c r="AS11" s="666"/>
      <c r="AT11" s="582"/>
      <c r="AU11" s="719"/>
      <c r="AV11" s="584"/>
      <c r="AW11" s="369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69">
        <f t="shared" si="12"/>
        <v>0</v>
      </c>
      <c r="BI11" s="60"/>
      <c r="BJ11" s="103"/>
      <c r="BK11" s="15">
        <v>4</v>
      </c>
      <c r="BL11" s="91">
        <v>901.3</v>
      </c>
      <c r="BM11" s="234"/>
      <c r="BN11" s="91"/>
      <c r="BO11" s="94"/>
      <c r="BP11" s="70"/>
      <c r="BQ11" s="447">
        <f t="shared" si="13"/>
        <v>0</v>
      </c>
      <c r="BR11" s="369"/>
      <c r="BS11" s="60"/>
      <c r="BT11" s="103"/>
      <c r="BU11" s="15">
        <v>4</v>
      </c>
      <c r="BV11" s="582">
        <v>929.9</v>
      </c>
      <c r="BW11" s="606"/>
      <c r="BX11" s="582"/>
      <c r="BY11" s="765"/>
      <c r="BZ11" s="608"/>
      <c r="CA11" s="233">
        <f t="shared" si="5"/>
        <v>0</v>
      </c>
      <c r="CC11" s="60"/>
      <c r="CD11" s="205"/>
      <c r="CE11" s="15">
        <v>4</v>
      </c>
      <c r="CF11" s="91">
        <v>915.34</v>
      </c>
      <c r="CG11" s="279"/>
      <c r="CH11" s="91"/>
      <c r="CI11" s="281"/>
      <c r="CJ11" s="280"/>
      <c r="CK11" s="369">
        <f t="shared" si="14"/>
        <v>0</v>
      </c>
      <c r="CM11" s="60"/>
      <c r="CN11" s="93"/>
      <c r="CO11" s="15">
        <v>4</v>
      </c>
      <c r="CP11" s="582">
        <v>890.9</v>
      </c>
      <c r="CQ11" s="606"/>
      <c r="CR11" s="582"/>
      <c r="CS11" s="607"/>
      <c r="CT11" s="280"/>
      <c r="CU11" s="374">
        <f t="shared" si="58"/>
        <v>0</v>
      </c>
      <c r="CW11" s="60"/>
      <c r="CX11" s="103"/>
      <c r="CY11" s="15">
        <v>4</v>
      </c>
      <c r="CZ11" s="582">
        <v>887.7</v>
      </c>
      <c r="DA11" s="666"/>
      <c r="DB11" s="582"/>
      <c r="DC11" s="719"/>
      <c r="DD11" s="584"/>
      <c r="DE11" s="369">
        <f t="shared" si="15"/>
        <v>0</v>
      </c>
      <c r="DG11" s="60"/>
      <c r="DH11" s="103"/>
      <c r="DI11" s="15">
        <v>4</v>
      </c>
      <c r="DJ11" s="582">
        <v>888.6</v>
      </c>
      <c r="DK11" s="606"/>
      <c r="DL11" s="582"/>
      <c r="DM11" s="607"/>
      <c r="DN11" s="608"/>
      <c r="DO11" s="374">
        <f t="shared" si="16"/>
        <v>0</v>
      </c>
      <c r="DQ11" s="60"/>
      <c r="DR11" s="103"/>
      <c r="DS11" s="15">
        <v>4</v>
      </c>
      <c r="DT11" s="582">
        <v>889</v>
      </c>
      <c r="DU11" s="606"/>
      <c r="DV11" s="582"/>
      <c r="DW11" s="607"/>
      <c r="DX11" s="608"/>
      <c r="DY11" s="369">
        <f t="shared" si="17"/>
        <v>0</v>
      </c>
      <c r="EA11" s="60"/>
      <c r="EB11" s="103"/>
      <c r="EC11" s="15">
        <v>4</v>
      </c>
      <c r="ED11" s="68">
        <v>933.5</v>
      </c>
      <c r="EE11" s="242"/>
      <c r="EF11" s="68"/>
      <c r="EG11" s="69"/>
      <c r="EH11" s="70"/>
      <c r="EI11" s="369">
        <f t="shared" si="18"/>
        <v>0</v>
      </c>
      <c r="EK11" s="60"/>
      <c r="EL11" s="103"/>
      <c r="EM11" s="15">
        <v>4</v>
      </c>
      <c r="EN11" s="68">
        <v>911.3</v>
      </c>
      <c r="EO11" s="242"/>
      <c r="EP11" s="68"/>
      <c r="EQ11" s="69"/>
      <c r="ER11" s="70"/>
      <c r="ES11" s="369">
        <f t="shared" si="19"/>
        <v>0</v>
      </c>
      <c r="EU11" s="464"/>
      <c r="EV11" s="320"/>
      <c r="EW11" s="15">
        <v>4</v>
      </c>
      <c r="EX11" s="582">
        <v>938</v>
      </c>
      <c r="EY11" s="666"/>
      <c r="EZ11" s="582"/>
      <c r="FA11" s="583"/>
      <c r="FB11" s="584"/>
      <c r="FC11" s="369">
        <f t="shared" si="20"/>
        <v>0</v>
      </c>
      <c r="FE11" s="60"/>
      <c r="FF11" s="320"/>
      <c r="FG11" s="15">
        <v>4</v>
      </c>
      <c r="FH11" s="582">
        <v>937.6</v>
      </c>
      <c r="FI11" s="666"/>
      <c r="FJ11" s="582"/>
      <c r="FK11" s="583"/>
      <c r="FL11" s="584"/>
      <c r="FM11" s="233">
        <f t="shared" si="21"/>
        <v>0</v>
      </c>
      <c r="FO11" s="60"/>
      <c r="FP11" s="103"/>
      <c r="FQ11" s="15">
        <v>4</v>
      </c>
      <c r="FR11" s="582">
        <v>890.4</v>
      </c>
      <c r="FS11" s="234"/>
      <c r="FT11" s="582"/>
      <c r="FU11" s="69"/>
      <c r="FV11" s="70"/>
      <c r="FW11" s="369">
        <f t="shared" si="22"/>
        <v>0</v>
      </c>
      <c r="FY11" s="60"/>
      <c r="FZ11" s="103"/>
      <c r="GA11" s="15">
        <v>4</v>
      </c>
      <c r="GB11" s="341">
        <v>937.57</v>
      </c>
      <c r="GC11" s="234"/>
      <c r="GD11" s="341"/>
      <c r="GE11" s="94"/>
      <c r="GF11" s="70"/>
      <c r="GG11" s="369">
        <f t="shared" si="23"/>
        <v>0</v>
      </c>
      <c r="GI11" s="60"/>
      <c r="GJ11" s="103"/>
      <c r="GK11" s="15">
        <v>4</v>
      </c>
      <c r="GL11" s="91">
        <v>925.3</v>
      </c>
      <c r="GM11" s="234"/>
      <c r="GN11" s="91"/>
      <c r="GO11" s="94"/>
      <c r="GP11" s="70"/>
      <c r="GQ11" s="369">
        <f t="shared" si="24"/>
        <v>0</v>
      </c>
      <c r="GS11" s="60"/>
      <c r="GT11" s="103"/>
      <c r="GU11" s="15">
        <v>4</v>
      </c>
      <c r="GV11" s="91">
        <v>861.8</v>
      </c>
      <c r="GW11" s="234"/>
      <c r="GX11" s="91"/>
      <c r="GY11" s="94"/>
      <c r="GZ11" s="70"/>
      <c r="HA11" s="369">
        <f t="shared" si="25"/>
        <v>0</v>
      </c>
      <c r="HC11" s="60"/>
      <c r="HD11" s="103"/>
      <c r="HE11" s="15">
        <v>4</v>
      </c>
      <c r="HF11" s="91">
        <v>869.1</v>
      </c>
      <c r="HG11" s="234"/>
      <c r="HH11" s="91"/>
      <c r="HI11" s="94"/>
      <c r="HJ11" s="70"/>
      <c r="HK11" s="369">
        <f t="shared" si="26"/>
        <v>0</v>
      </c>
      <c r="HM11" s="60"/>
      <c r="HN11" s="103"/>
      <c r="HO11" s="15">
        <v>4</v>
      </c>
      <c r="HP11" s="91">
        <v>947.1</v>
      </c>
      <c r="HQ11" s="234"/>
      <c r="HR11" s="91"/>
      <c r="HS11" s="282"/>
      <c r="HT11" s="70"/>
      <c r="HU11" s="369">
        <f t="shared" si="27"/>
        <v>0</v>
      </c>
      <c r="HW11" s="60"/>
      <c r="HX11" s="103"/>
      <c r="HY11" s="15">
        <v>4</v>
      </c>
      <c r="HZ11" s="585"/>
      <c r="IA11" s="672"/>
      <c r="IB11" s="585"/>
      <c r="IC11" s="583"/>
      <c r="ID11" s="584"/>
      <c r="IE11" s="369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3"/>
      <c r="KV11" s="584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/>
      <c r="P12" s="91"/>
      <c r="Q12" s="282"/>
      <c r="R12" s="70"/>
      <c r="S12" s="487">
        <f t="shared" si="8"/>
        <v>0</v>
      </c>
      <c r="V12" s="103"/>
      <c r="W12" s="15">
        <v>5</v>
      </c>
      <c r="X12" s="585">
        <v>933.5</v>
      </c>
      <c r="Y12" s="672"/>
      <c r="Z12" s="585"/>
      <c r="AA12" s="583"/>
      <c r="AB12" s="584"/>
      <c r="AC12" s="369">
        <f t="shared" si="9"/>
        <v>0</v>
      </c>
      <c r="AF12" s="103"/>
      <c r="AG12" s="15">
        <v>5</v>
      </c>
      <c r="AH12" s="582">
        <v>953.45</v>
      </c>
      <c r="AI12" s="666"/>
      <c r="AJ12" s="582"/>
      <c r="AK12" s="719"/>
      <c r="AL12" s="584"/>
      <c r="AM12" s="369">
        <f t="shared" si="10"/>
        <v>0</v>
      </c>
      <c r="AP12" s="103"/>
      <c r="AQ12" s="15">
        <v>5</v>
      </c>
      <c r="AR12" s="582">
        <v>939.8</v>
      </c>
      <c r="AS12" s="666"/>
      <c r="AT12" s="582"/>
      <c r="AU12" s="719"/>
      <c r="AV12" s="584"/>
      <c r="AW12" s="369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69">
        <f t="shared" si="12"/>
        <v>0</v>
      </c>
      <c r="BJ12" s="103"/>
      <c r="BK12" s="15">
        <v>5</v>
      </c>
      <c r="BL12" s="91">
        <v>909.9</v>
      </c>
      <c r="BM12" s="234"/>
      <c r="BN12" s="91"/>
      <c r="BO12" s="94"/>
      <c r="BP12" s="70"/>
      <c r="BQ12" s="447">
        <f t="shared" si="13"/>
        <v>0</v>
      </c>
      <c r="BR12" s="369"/>
      <c r="BT12" s="103"/>
      <c r="BU12" s="15">
        <v>5</v>
      </c>
      <c r="BV12" s="582">
        <v>907.2</v>
      </c>
      <c r="BW12" s="606"/>
      <c r="BX12" s="582"/>
      <c r="BY12" s="765"/>
      <c r="BZ12" s="608"/>
      <c r="CA12" s="233">
        <f t="shared" si="5"/>
        <v>0</v>
      </c>
      <c r="CD12" s="205"/>
      <c r="CE12" s="15">
        <v>5</v>
      </c>
      <c r="CF12" s="91">
        <v>951.63</v>
      </c>
      <c r="CG12" s="279"/>
      <c r="CH12" s="91"/>
      <c r="CI12" s="281"/>
      <c r="CJ12" s="280"/>
      <c r="CK12" s="369">
        <f t="shared" si="14"/>
        <v>0</v>
      </c>
      <c r="CN12" s="93"/>
      <c r="CO12" s="15">
        <v>5</v>
      </c>
      <c r="CP12" s="582">
        <v>909.9</v>
      </c>
      <c r="CQ12" s="606"/>
      <c r="CR12" s="582"/>
      <c r="CS12" s="607"/>
      <c r="CT12" s="280"/>
      <c r="CU12" s="374">
        <f t="shared" si="58"/>
        <v>0</v>
      </c>
      <c r="CX12" s="103"/>
      <c r="CY12" s="15">
        <v>5</v>
      </c>
      <c r="CZ12" s="582">
        <v>909</v>
      </c>
      <c r="DA12" s="666"/>
      <c r="DB12" s="582"/>
      <c r="DC12" s="719"/>
      <c r="DD12" s="584"/>
      <c r="DE12" s="369">
        <f t="shared" si="15"/>
        <v>0</v>
      </c>
      <c r="DH12" s="103"/>
      <c r="DI12" s="15">
        <v>5</v>
      </c>
      <c r="DJ12" s="582">
        <v>913.1</v>
      </c>
      <c r="DK12" s="606"/>
      <c r="DL12" s="582"/>
      <c r="DM12" s="607"/>
      <c r="DN12" s="608"/>
      <c r="DO12" s="374">
        <f t="shared" si="16"/>
        <v>0</v>
      </c>
      <c r="DR12" s="103"/>
      <c r="DS12" s="15">
        <v>5</v>
      </c>
      <c r="DT12" s="582">
        <v>866.4</v>
      </c>
      <c r="DU12" s="606"/>
      <c r="DV12" s="582"/>
      <c r="DW12" s="607"/>
      <c r="DX12" s="608"/>
      <c r="DY12" s="369">
        <f t="shared" si="17"/>
        <v>0</v>
      </c>
      <c r="EB12" s="103"/>
      <c r="EC12" s="15">
        <v>5</v>
      </c>
      <c r="ED12" s="68">
        <v>861.8</v>
      </c>
      <c r="EE12" s="242"/>
      <c r="EF12" s="68"/>
      <c r="EG12" s="69"/>
      <c r="EH12" s="70"/>
      <c r="EI12" s="369">
        <f t="shared" si="18"/>
        <v>0</v>
      </c>
      <c r="EL12" s="103"/>
      <c r="EM12" s="15">
        <v>5</v>
      </c>
      <c r="EN12" s="68">
        <v>921.7</v>
      </c>
      <c r="EO12" s="242"/>
      <c r="EP12" s="68"/>
      <c r="EQ12" s="69"/>
      <c r="ER12" s="70"/>
      <c r="ES12" s="369">
        <f t="shared" si="19"/>
        <v>0</v>
      </c>
      <c r="EV12" s="320"/>
      <c r="EW12" s="15">
        <v>5</v>
      </c>
      <c r="EX12" s="582">
        <v>936.7</v>
      </c>
      <c r="EY12" s="666"/>
      <c r="EZ12" s="582"/>
      <c r="FA12" s="583"/>
      <c r="FB12" s="584"/>
      <c r="FC12" s="369">
        <f t="shared" si="20"/>
        <v>0</v>
      </c>
      <c r="FF12" s="320"/>
      <c r="FG12" s="15">
        <v>5</v>
      </c>
      <c r="FH12" s="582">
        <v>928</v>
      </c>
      <c r="FI12" s="666"/>
      <c r="FJ12" s="582"/>
      <c r="FK12" s="583"/>
      <c r="FL12" s="584"/>
      <c r="FM12" s="233">
        <f t="shared" si="21"/>
        <v>0</v>
      </c>
      <c r="FN12" s="74" t="s">
        <v>41</v>
      </c>
      <c r="FP12" s="103"/>
      <c r="FQ12" s="15">
        <v>5</v>
      </c>
      <c r="FR12" s="582">
        <v>937.1</v>
      </c>
      <c r="FS12" s="234"/>
      <c r="FT12" s="582"/>
      <c r="FU12" s="69"/>
      <c r="FV12" s="70"/>
      <c r="FW12" s="369">
        <f t="shared" si="22"/>
        <v>0</v>
      </c>
      <c r="FZ12" s="103"/>
      <c r="GA12" s="15">
        <v>5</v>
      </c>
      <c r="GB12" s="341">
        <v>960.25</v>
      </c>
      <c r="GC12" s="234"/>
      <c r="GD12" s="341"/>
      <c r="GE12" s="94"/>
      <c r="GF12" s="70"/>
      <c r="GG12" s="369">
        <f t="shared" si="23"/>
        <v>0</v>
      </c>
      <c r="GJ12" s="103"/>
      <c r="GK12" s="15">
        <v>5</v>
      </c>
      <c r="GL12" s="91">
        <v>921.7</v>
      </c>
      <c r="GM12" s="234"/>
      <c r="GN12" s="91"/>
      <c r="GO12" s="94"/>
      <c r="GP12" s="70"/>
      <c r="GQ12" s="369">
        <f t="shared" si="24"/>
        <v>0</v>
      </c>
      <c r="GT12" s="103"/>
      <c r="GU12" s="15">
        <v>5</v>
      </c>
      <c r="GV12" s="91">
        <v>904.5</v>
      </c>
      <c r="GW12" s="234"/>
      <c r="GX12" s="91"/>
      <c r="GY12" s="94"/>
      <c r="GZ12" s="70"/>
      <c r="HA12" s="369">
        <f t="shared" si="25"/>
        <v>0</v>
      </c>
      <c r="HD12" s="103"/>
      <c r="HE12" s="15">
        <v>5</v>
      </c>
      <c r="HF12" s="91">
        <v>863.6</v>
      </c>
      <c r="HG12" s="234"/>
      <c r="HH12" s="91"/>
      <c r="HI12" s="94"/>
      <c r="HJ12" s="70"/>
      <c r="HK12" s="369">
        <f t="shared" si="26"/>
        <v>0</v>
      </c>
      <c r="HN12" s="103"/>
      <c r="HO12" s="15">
        <v>5</v>
      </c>
      <c r="HP12" s="91">
        <v>925.32</v>
      </c>
      <c r="HQ12" s="234"/>
      <c r="HR12" s="91"/>
      <c r="HS12" s="282"/>
      <c r="HT12" s="70"/>
      <c r="HU12" s="369">
        <f t="shared" si="27"/>
        <v>0</v>
      </c>
      <c r="HX12" s="103"/>
      <c r="HY12" s="15">
        <v>5</v>
      </c>
      <c r="HZ12" s="585"/>
      <c r="IA12" s="672"/>
      <c r="IB12" s="585"/>
      <c r="IC12" s="583"/>
      <c r="ID12" s="584"/>
      <c r="IE12" s="369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3"/>
      <c r="KV12" s="584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/>
      <c r="P13" s="91"/>
      <c r="Q13" s="282"/>
      <c r="R13" s="70"/>
      <c r="S13" s="487">
        <f t="shared" si="8"/>
        <v>0</v>
      </c>
      <c r="V13" s="103"/>
      <c r="W13" s="15">
        <v>6</v>
      </c>
      <c r="X13" s="585">
        <v>929</v>
      </c>
      <c r="Y13" s="672"/>
      <c r="Z13" s="585"/>
      <c r="AA13" s="583"/>
      <c r="AB13" s="584"/>
      <c r="AC13" s="369">
        <f t="shared" si="9"/>
        <v>0</v>
      </c>
      <c r="AF13" s="103"/>
      <c r="AG13" s="15">
        <v>6</v>
      </c>
      <c r="AH13" s="582">
        <v>914.89</v>
      </c>
      <c r="AI13" s="666"/>
      <c r="AJ13" s="582"/>
      <c r="AK13" s="719"/>
      <c r="AL13" s="584"/>
      <c r="AM13" s="369">
        <f t="shared" si="10"/>
        <v>0</v>
      </c>
      <c r="AP13" s="103"/>
      <c r="AQ13" s="15">
        <v>6</v>
      </c>
      <c r="AR13" s="582">
        <v>913.5</v>
      </c>
      <c r="AS13" s="666"/>
      <c r="AT13" s="582"/>
      <c r="AU13" s="719"/>
      <c r="AV13" s="584"/>
      <c r="AW13" s="369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69">
        <f t="shared" si="12"/>
        <v>0</v>
      </c>
      <c r="BJ13" s="103"/>
      <c r="BK13" s="15">
        <v>6</v>
      </c>
      <c r="BL13" s="91">
        <v>904.5</v>
      </c>
      <c r="BM13" s="234"/>
      <c r="BN13" s="91"/>
      <c r="BO13" s="94"/>
      <c r="BP13" s="70"/>
      <c r="BQ13" s="447">
        <f t="shared" si="13"/>
        <v>0</v>
      </c>
      <c r="BR13" s="369"/>
      <c r="BT13" s="103"/>
      <c r="BU13" s="15">
        <v>6</v>
      </c>
      <c r="BV13" s="582">
        <v>926.2</v>
      </c>
      <c r="BW13" s="606"/>
      <c r="BX13" s="582"/>
      <c r="BY13" s="765"/>
      <c r="BZ13" s="608"/>
      <c r="CA13" s="233">
        <f t="shared" si="5"/>
        <v>0</v>
      </c>
      <c r="CD13" s="205"/>
      <c r="CE13" s="15">
        <v>6</v>
      </c>
      <c r="CF13" s="91">
        <v>958.89</v>
      </c>
      <c r="CG13" s="279"/>
      <c r="CH13" s="91"/>
      <c r="CI13" s="281"/>
      <c r="CJ13" s="280"/>
      <c r="CK13" s="369">
        <f t="shared" si="14"/>
        <v>0</v>
      </c>
      <c r="CN13" s="93"/>
      <c r="CO13" s="15">
        <v>6</v>
      </c>
      <c r="CP13" s="582">
        <v>893.6</v>
      </c>
      <c r="CQ13" s="606"/>
      <c r="CR13" s="582"/>
      <c r="CS13" s="607"/>
      <c r="CT13" s="280"/>
      <c r="CU13" s="374">
        <f t="shared" si="58"/>
        <v>0</v>
      </c>
      <c r="CX13" s="103"/>
      <c r="CY13" s="15">
        <v>6</v>
      </c>
      <c r="CZ13" s="582">
        <v>889.5</v>
      </c>
      <c r="DA13" s="666"/>
      <c r="DB13" s="582"/>
      <c r="DC13" s="719"/>
      <c r="DD13" s="584"/>
      <c r="DE13" s="369">
        <f t="shared" si="15"/>
        <v>0</v>
      </c>
      <c r="DH13" s="103"/>
      <c r="DI13" s="15">
        <v>6</v>
      </c>
      <c r="DJ13" s="582">
        <v>931.2</v>
      </c>
      <c r="DK13" s="606"/>
      <c r="DL13" s="582"/>
      <c r="DM13" s="607"/>
      <c r="DN13" s="608"/>
      <c r="DO13" s="374">
        <f t="shared" si="16"/>
        <v>0</v>
      </c>
      <c r="DR13" s="103"/>
      <c r="DS13" s="15">
        <v>6</v>
      </c>
      <c r="DT13" s="582">
        <v>866.4</v>
      </c>
      <c r="DU13" s="606"/>
      <c r="DV13" s="582"/>
      <c r="DW13" s="607"/>
      <c r="DX13" s="608"/>
      <c r="DY13" s="369">
        <f t="shared" si="17"/>
        <v>0</v>
      </c>
      <c r="EB13" s="103"/>
      <c r="EC13" s="15">
        <v>6</v>
      </c>
      <c r="ED13" s="68">
        <v>882.7</v>
      </c>
      <c r="EE13" s="242"/>
      <c r="EF13" s="68"/>
      <c r="EG13" s="69"/>
      <c r="EH13" s="70"/>
      <c r="EI13" s="369">
        <f t="shared" si="18"/>
        <v>0</v>
      </c>
      <c r="EL13" s="103"/>
      <c r="EM13" s="15">
        <v>6</v>
      </c>
      <c r="EN13" s="68">
        <v>881.3</v>
      </c>
      <c r="EO13" s="242"/>
      <c r="EP13" s="68"/>
      <c r="EQ13" s="69"/>
      <c r="ER13" s="70"/>
      <c r="ES13" s="369">
        <f t="shared" si="19"/>
        <v>0</v>
      </c>
      <c r="EV13" s="320"/>
      <c r="EW13" s="15">
        <v>6</v>
      </c>
      <c r="EX13" s="582">
        <v>933</v>
      </c>
      <c r="EY13" s="666"/>
      <c r="EZ13" s="582"/>
      <c r="FA13" s="583"/>
      <c r="FB13" s="584"/>
      <c r="FC13" s="369">
        <f t="shared" si="20"/>
        <v>0</v>
      </c>
      <c r="FF13" s="320"/>
      <c r="FG13" s="15">
        <v>6</v>
      </c>
      <c r="FH13" s="582">
        <v>928.5</v>
      </c>
      <c r="FI13" s="666"/>
      <c r="FJ13" s="582"/>
      <c r="FK13" s="583"/>
      <c r="FL13" s="584"/>
      <c r="FM13" s="233">
        <f t="shared" si="21"/>
        <v>0</v>
      </c>
      <c r="FP13" s="103"/>
      <c r="FQ13" s="15">
        <v>6</v>
      </c>
      <c r="FR13" s="582">
        <v>904</v>
      </c>
      <c r="FS13" s="234"/>
      <c r="FT13" s="582"/>
      <c r="FU13" s="69"/>
      <c r="FV13" s="70"/>
      <c r="FW13" s="369">
        <f t="shared" si="22"/>
        <v>0</v>
      </c>
      <c r="FZ13" s="103"/>
      <c r="GA13" s="15">
        <v>6</v>
      </c>
      <c r="GB13" s="341">
        <v>954.81</v>
      </c>
      <c r="GC13" s="234"/>
      <c r="GD13" s="341"/>
      <c r="GE13" s="94"/>
      <c r="GF13" s="70"/>
      <c r="GG13" s="369">
        <f t="shared" si="23"/>
        <v>0</v>
      </c>
      <c r="GJ13" s="103"/>
      <c r="GK13" s="15">
        <v>6</v>
      </c>
      <c r="GL13" s="91">
        <v>939.8</v>
      </c>
      <c r="GM13" s="234"/>
      <c r="GN13" s="91"/>
      <c r="GO13" s="94"/>
      <c r="GP13" s="70"/>
      <c r="GQ13" s="369">
        <f t="shared" si="24"/>
        <v>0</v>
      </c>
      <c r="GT13" s="103"/>
      <c r="GU13" s="15">
        <v>6</v>
      </c>
      <c r="GV13" s="91">
        <v>893.6</v>
      </c>
      <c r="GW13" s="234"/>
      <c r="GX13" s="91"/>
      <c r="GY13" s="94"/>
      <c r="GZ13" s="70"/>
      <c r="HA13" s="369">
        <f t="shared" si="25"/>
        <v>0</v>
      </c>
      <c r="HD13" s="103"/>
      <c r="HE13" s="15">
        <v>6</v>
      </c>
      <c r="HF13" s="91">
        <v>882.2</v>
      </c>
      <c r="HG13" s="234"/>
      <c r="HH13" s="91"/>
      <c r="HI13" s="94"/>
      <c r="HJ13" s="70"/>
      <c r="HK13" s="369">
        <f t="shared" si="26"/>
        <v>0</v>
      </c>
      <c r="HN13" s="103"/>
      <c r="HO13" s="15">
        <v>6</v>
      </c>
      <c r="HP13" s="91">
        <v>899.02</v>
      </c>
      <c r="HQ13" s="234"/>
      <c r="HR13" s="91"/>
      <c r="HS13" s="282"/>
      <c r="HT13" s="70"/>
      <c r="HU13" s="369">
        <f t="shared" si="27"/>
        <v>0</v>
      </c>
      <c r="HX13" s="103"/>
      <c r="HY13" s="15">
        <v>6</v>
      </c>
      <c r="HZ13" s="585"/>
      <c r="IA13" s="672"/>
      <c r="IB13" s="585"/>
      <c r="IC13" s="583"/>
      <c r="ID13" s="584"/>
      <c r="IE13" s="369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3"/>
      <c r="KV13" s="584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/>
      <c r="P14" s="91"/>
      <c r="Q14" s="282"/>
      <c r="R14" s="70"/>
      <c r="S14" s="487">
        <f t="shared" si="8"/>
        <v>0</v>
      </c>
      <c r="V14" s="103"/>
      <c r="W14" s="15">
        <v>7</v>
      </c>
      <c r="X14" s="585">
        <v>925.3</v>
      </c>
      <c r="Y14" s="672"/>
      <c r="Z14" s="585"/>
      <c r="AA14" s="583"/>
      <c r="AB14" s="584"/>
      <c r="AC14" s="369">
        <f t="shared" si="9"/>
        <v>0</v>
      </c>
      <c r="AF14" s="103"/>
      <c r="AG14" s="15">
        <v>7</v>
      </c>
      <c r="AH14" s="582">
        <v>936.66</v>
      </c>
      <c r="AI14" s="666"/>
      <c r="AJ14" s="582"/>
      <c r="AK14" s="719"/>
      <c r="AL14" s="584"/>
      <c r="AM14" s="369">
        <f t="shared" si="10"/>
        <v>0</v>
      </c>
      <c r="AP14" s="103"/>
      <c r="AQ14" s="15">
        <v>7</v>
      </c>
      <c r="AR14" s="582">
        <v>909</v>
      </c>
      <c r="AS14" s="666"/>
      <c r="AT14" s="582"/>
      <c r="AU14" s="719"/>
      <c r="AV14" s="584"/>
      <c r="AW14" s="369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69">
        <f t="shared" si="12"/>
        <v>0</v>
      </c>
      <c r="BJ14" s="103"/>
      <c r="BK14" s="15">
        <v>7</v>
      </c>
      <c r="BL14" s="91">
        <v>918.1</v>
      </c>
      <c r="BM14" s="234"/>
      <c r="BN14" s="91"/>
      <c r="BO14" s="94"/>
      <c r="BP14" s="70"/>
      <c r="BQ14" s="447">
        <f t="shared" si="13"/>
        <v>0</v>
      </c>
      <c r="BR14" s="369"/>
      <c r="BT14" s="103"/>
      <c r="BU14" s="15">
        <v>7</v>
      </c>
      <c r="BV14" s="582">
        <v>862.7</v>
      </c>
      <c r="BW14" s="606"/>
      <c r="BX14" s="582"/>
      <c r="BY14" s="765"/>
      <c r="BZ14" s="608"/>
      <c r="CA14" s="233">
        <f t="shared" si="5"/>
        <v>0</v>
      </c>
      <c r="CD14" s="205"/>
      <c r="CE14" s="15">
        <v>7</v>
      </c>
      <c r="CF14" s="91">
        <v>950.72</v>
      </c>
      <c r="CG14" s="279"/>
      <c r="CH14" s="91"/>
      <c r="CI14" s="281"/>
      <c r="CJ14" s="280"/>
      <c r="CK14" s="369">
        <f t="shared" si="14"/>
        <v>0</v>
      </c>
      <c r="CN14" s="93"/>
      <c r="CO14" s="15">
        <v>7</v>
      </c>
      <c r="CP14" s="582">
        <v>938.9</v>
      </c>
      <c r="CQ14" s="606"/>
      <c r="CR14" s="582"/>
      <c r="CS14" s="607"/>
      <c r="CT14" s="280"/>
      <c r="CU14" s="374">
        <f t="shared" si="58"/>
        <v>0</v>
      </c>
      <c r="CX14" s="103"/>
      <c r="CY14" s="15">
        <v>7</v>
      </c>
      <c r="CZ14" s="582">
        <v>868.6</v>
      </c>
      <c r="DA14" s="666"/>
      <c r="DB14" s="582"/>
      <c r="DC14" s="719"/>
      <c r="DD14" s="584"/>
      <c r="DE14" s="369">
        <f t="shared" si="15"/>
        <v>0</v>
      </c>
      <c r="DH14" s="103"/>
      <c r="DI14" s="15">
        <v>7</v>
      </c>
      <c r="DJ14" s="582">
        <v>902.2</v>
      </c>
      <c r="DK14" s="606"/>
      <c r="DL14" s="582"/>
      <c r="DM14" s="607"/>
      <c r="DN14" s="608"/>
      <c r="DO14" s="374">
        <f t="shared" si="16"/>
        <v>0</v>
      </c>
      <c r="DR14" s="103"/>
      <c r="DS14" s="15">
        <v>7</v>
      </c>
      <c r="DT14" s="582">
        <v>870</v>
      </c>
      <c r="DU14" s="606"/>
      <c r="DV14" s="582"/>
      <c r="DW14" s="607"/>
      <c r="DX14" s="608"/>
      <c r="DY14" s="369">
        <f t="shared" si="17"/>
        <v>0</v>
      </c>
      <c r="EB14" s="103"/>
      <c r="EC14" s="15">
        <v>7</v>
      </c>
      <c r="ED14" s="68">
        <v>907.2</v>
      </c>
      <c r="EE14" s="242"/>
      <c r="EF14" s="68"/>
      <c r="EG14" s="69"/>
      <c r="EH14" s="70"/>
      <c r="EI14" s="369">
        <f t="shared" si="18"/>
        <v>0</v>
      </c>
      <c r="EL14" s="103"/>
      <c r="EM14" s="15">
        <v>7</v>
      </c>
      <c r="EN14" s="68">
        <v>935.3</v>
      </c>
      <c r="EO14" s="242"/>
      <c r="EP14" s="68"/>
      <c r="EQ14" s="69"/>
      <c r="ER14" s="70"/>
      <c r="ES14" s="369">
        <f t="shared" si="19"/>
        <v>0</v>
      </c>
      <c r="EV14" s="320"/>
      <c r="EW14" s="15">
        <v>7</v>
      </c>
      <c r="EX14" s="582">
        <v>900.4</v>
      </c>
      <c r="EY14" s="666"/>
      <c r="EZ14" s="582"/>
      <c r="FA14" s="583"/>
      <c r="FB14" s="584"/>
      <c r="FC14" s="369">
        <f t="shared" si="20"/>
        <v>0</v>
      </c>
      <c r="FF14" s="320"/>
      <c r="FG14" s="15">
        <v>7</v>
      </c>
      <c r="FH14" s="582">
        <v>885.4</v>
      </c>
      <c r="FI14" s="666"/>
      <c r="FJ14" s="582"/>
      <c r="FK14" s="583"/>
      <c r="FL14" s="584"/>
      <c r="FM14" s="233">
        <f t="shared" si="21"/>
        <v>0</v>
      </c>
      <c r="FP14" s="103"/>
      <c r="FQ14" s="15">
        <v>7</v>
      </c>
      <c r="FR14" s="582">
        <v>900.8</v>
      </c>
      <c r="FS14" s="234"/>
      <c r="FT14" s="582"/>
      <c r="FU14" s="69"/>
      <c r="FV14" s="70"/>
      <c r="FW14" s="369">
        <f t="shared" si="22"/>
        <v>0</v>
      </c>
      <c r="FZ14" s="103"/>
      <c r="GA14" s="15">
        <v>7</v>
      </c>
      <c r="GB14" s="341">
        <v>941.2</v>
      </c>
      <c r="GC14" s="234"/>
      <c r="GD14" s="341"/>
      <c r="GE14" s="94"/>
      <c r="GF14" s="70"/>
      <c r="GG14" s="369">
        <f t="shared" si="23"/>
        <v>0</v>
      </c>
      <c r="GJ14" s="103"/>
      <c r="GK14" s="15">
        <v>7</v>
      </c>
      <c r="GL14" s="91">
        <v>940.7</v>
      </c>
      <c r="GM14" s="234"/>
      <c r="GN14" s="91"/>
      <c r="GO14" s="94"/>
      <c r="GP14" s="70"/>
      <c r="GQ14" s="369">
        <f t="shared" si="24"/>
        <v>0</v>
      </c>
      <c r="GT14" s="103"/>
      <c r="GU14" s="15">
        <v>7</v>
      </c>
      <c r="GV14" s="91">
        <v>893.6</v>
      </c>
      <c r="GW14" s="234"/>
      <c r="GX14" s="91"/>
      <c r="GY14" s="94"/>
      <c r="GZ14" s="70"/>
      <c r="HA14" s="369">
        <f t="shared" si="25"/>
        <v>0</v>
      </c>
      <c r="HD14" s="103"/>
      <c r="HE14" s="15">
        <v>7</v>
      </c>
      <c r="HF14" s="91">
        <v>870</v>
      </c>
      <c r="HG14" s="234"/>
      <c r="HH14" s="91"/>
      <c r="HI14" s="94"/>
      <c r="HJ14" s="70"/>
      <c r="HK14" s="369">
        <f t="shared" si="26"/>
        <v>0</v>
      </c>
      <c r="HN14" s="103"/>
      <c r="HO14" s="15">
        <v>7</v>
      </c>
      <c r="HP14" s="91">
        <v>907.18</v>
      </c>
      <c r="HQ14" s="234"/>
      <c r="HR14" s="91"/>
      <c r="HS14" s="282"/>
      <c r="HT14" s="70"/>
      <c r="HU14" s="369">
        <f t="shared" si="27"/>
        <v>0</v>
      </c>
      <c r="HX14" s="103"/>
      <c r="HY14" s="15">
        <v>7</v>
      </c>
      <c r="HZ14" s="585"/>
      <c r="IA14" s="672"/>
      <c r="IB14" s="585"/>
      <c r="IC14" s="583"/>
      <c r="ID14" s="584"/>
      <c r="IE14" s="369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3"/>
      <c r="KV14" s="584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/>
      <c r="P15" s="91"/>
      <c r="Q15" s="282"/>
      <c r="R15" s="70"/>
      <c r="S15" s="487">
        <f t="shared" si="8"/>
        <v>0</v>
      </c>
      <c r="V15" s="103"/>
      <c r="W15" s="15">
        <v>8</v>
      </c>
      <c r="X15" s="585">
        <v>928</v>
      </c>
      <c r="Y15" s="672"/>
      <c r="Z15" s="585"/>
      <c r="AA15" s="583"/>
      <c r="AB15" s="584"/>
      <c r="AC15" s="369">
        <f t="shared" si="9"/>
        <v>0</v>
      </c>
      <c r="AF15" s="103"/>
      <c r="AG15" s="15">
        <v>8</v>
      </c>
      <c r="AH15" s="582">
        <v>899.92</v>
      </c>
      <c r="AI15" s="666"/>
      <c r="AJ15" s="582"/>
      <c r="AK15" s="719"/>
      <c r="AL15" s="584"/>
      <c r="AM15" s="369">
        <f t="shared" si="10"/>
        <v>0</v>
      </c>
      <c r="AP15" s="103"/>
      <c r="AQ15" s="15">
        <v>8</v>
      </c>
      <c r="AR15" s="582">
        <v>919</v>
      </c>
      <c r="AS15" s="666"/>
      <c r="AT15" s="582"/>
      <c r="AU15" s="719"/>
      <c r="AV15" s="584"/>
      <c r="AW15" s="369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69">
        <f t="shared" si="12"/>
        <v>0</v>
      </c>
      <c r="BJ15" s="103"/>
      <c r="BK15" s="15">
        <v>8</v>
      </c>
      <c r="BL15" s="91">
        <v>933.5</v>
      </c>
      <c r="BM15" s="234"/>
      <c r="BN15" s="91"/>
      <c r="BO15" s="94"/>
      <c r="BP15" s="70"/>
      <c r="BQ15" s="447">
        <f t="shared" si="13"/>
        <v>0</v>
      </c>
      <c r="BR15" s="369"/>
      <c r="BT15" s="103"/>
      <c r="BU15" s="15">
        <v>8</v>
      </c>
      <c r="BV15" s="582">
        <v>935.3</v>
      </c>
      <c r="BW15" s="606"/>
      <c r="BX15" s="582"/>
      <c r="BY15" s="765"/>
      <c r="BZ15" s="608"/>
      <c r="CA15" s="233">
        <f t="shared" si="5"/>
        <v>0</v>
      </c>
      <c r="CD15" s="205"/>
      <c r="CE15" s="15">
        <v>8</v>
      </c>
      <c r="CF15" s="91">
        <v>945.28</v>
      </c>
      <c r="CG15" s="279"/>
      <c r="CH15" s="91"/>
      <c r="CI15" s="281"/>
      <c r="CJ15" s="280"/>
      <c r="CK15" s="369">
        <f t="shared" si="14"/>
        <v>0</v>
      </c>
      <c r="CN15" s="93"/>
      <c r="CO15" s="15">
        <v>8</v>
      </c>
      <c r="CP15" s="582">
        <v>880</v>
      </c>
      <c r="CQ15" s="606"/>
      <c r="CR15" s="582"/>
      <c r="CS15" s="607"/>
      <c r="CT15" s="280"/>
      <c r="CU15" s="374">
        <f t="shared" si="58"/>
        <v>0</v>
      </c>
      <c r="CX15" s="103"/>
      <c r="CY15" s="15">
        <v>8</v>
      </c>
      <c r="CZ15" s="582">
        <v>911.3</v>
      </c>
      <c r="DA15" s="666"/>
      <c r="DB15" s="582"/>
      <c r="DC15" s="719"/>
      <c r="DD15" s="584"/>
      <c r="DE15" s="369">
        <f t="shared" si="15"/>
        <v>0</v>
      </c>
      <c r="DH15" s="103"/>
      <c r="DI15" s="15">
        <v>8</v>
      </c>
      <c r="DJ15" s="582">
        <v>882.2</v>
      </c>
      <c r="DK15" s="606"/>
      <c r="DL15" s="582"/>
      <c r="DM15" s="607"/>
      <c r="DN15" s="608"/>
      <c r="DO15" s="374">
        <f t="shared" si="16"/>
        <v>0</v>
      </c>
      <c r="DR15" s="103"/>
      <c r="DS15" s="15">
        <v>8</v>
      </c>
      <c r="DT15" s="582">
        <v>882.7</v>
      </c>
      <c r="DU15" s="606"/>
      <c r="DV15" s="582"/>
      <c r="DW15" s="607"/>
      <c r="DX15" s="608"/>
      <c r="DY15" s="369">
        <f t="shared" si="17"/>
        <v>0</v>
      </c>
      <c r="EB15" s="103"/>
      <c r="EC15" s="15">
        <v>8</v>
      </c>
      <c r="ED15" s="68">
        <v>891.8</v>
      </c>
      <c r="EE15" s="242"/>
      <c r="EF15" s="68"/>
      <c r="EG15" s="69"/>
      <c r="EH15" s="70"/>
      <c r="EI15" s="369">
        <f t="shared" si="18"/>
        <v>0</v>
      </c>
      <c r="EL15" s="103"/>
      <c r="EM15" s="15">
        <v>8</v>
      </c>
      <c r="EN15" s="68">
        <v>928.5</v>
      </c>
      <c r="EO15" s="242"/>
      <c r="EP15" s="68"/>
      <c r="EQ15" s="69"/>
      <c r="ER15" s="70"/>
      <c r="ES15" s="369">
        <f t="shared" si="19"/>
        <v>0</v>
      </c>
      <c r="EV15" s="320"/>
      <c r="EW15" s="15">
        <v>8</v>
      </c>
      <c r="EX15" s="582">
        <v>886.8</v>
      </c>
      <c r="EY15" s="666"/>
      <c r="EZ15" s="582"/>
      <c r="FA15" s="583"/>
      <c r="FB15" s="584"/>
      <c r="FC15" s="369">
        <f t="shared" si="20"/>
        <v>0</v>
      </c>
      <c r="FF15" s="320"/>
      <c r="FG15" s="15">
        <v>8</v>
      </c>
      <c r="FH15" s="582">
        <v>905.4</v>
      </c>
      <c r="FI15" s="666"/>
      <c r="FJ15" s="582"/>
      <c r="FK15" s="583"/>
      <c r="FL15" s="584"/>
      <c r="FM15" s="233">
        <f t="shared" si="21"/>
        <v>0</v>
      </c>
      <c r="FP15" s="103"/>
      <c r="FQ15" s="15">
        <v>8</v>
      </c>
      <c r="FR15" s="582">
        <v>882.2</v>
      </c>
      <c r="FS15" s="234"/>
      <c r="FT15" s="582"/>
      <c r="FU15" s="69"/>
      <c r="FV15" s="70"/>
      <c r="FW15" s="369">
        <f t="shared" si="22"/>
        <v>0</v>
      </c>
      <c r="FZ15" s="103"/>
      <c r="GA15" s="15">
        <v>8</v>
      </c>
      <c r="GB15" s="341">
        <v>949.36</v>
      </c>
      <c r="GC15" s="234"/>
      <c r="GD15" s="341"/>
      <c r="GE15" s="94"/>
      <c r="GF15" s="70"/>
      <c r="GG15" s="369">
        <f t="shared" si="23"/>
        <v>0</v>
      </c>
      <c r="GJ15" s="103"/>
      <c r="GK15" s="15">
        <v>8</v>
      </c>
      <c r="GL15" s="91">
        <v>904.5</v>
      </c>
      <c r="GM15" s="234"/>
      <c r="GN15" s="91"/>
      <c r="GO15" s="94"/>
      <c r="GP15" s="70"/>
      <c r="GQ15" s="369">
        <f t="shared" si="24"/>
        <v>0</v>
      </c>
      <c r="GT15" s="103"/>
      <c r="GU15" s="15">
        <v>8</v>
      </c>
      <c r="GV15" s="91">
        <v>898.1</v>
      </c>
      <c r="GW15" s="234"/>
      <c r="GX15" s="91"/>
      <c r="GY15" s="94"/>
      <c r="GZ15" s="70"/>
      <c r="HA15" s="369">
        <f t="shared" si="25"/>
        <v>0</v>
      </c>
      <c r="HD15" s="103"/>
      <c r="HE15" s="15">
        <v>8</v>
      </c>
      <c r="HF15" s="91">
        <v>894.5</v>
      </c>
      <c r="HG15" s="234"/>
      <c r="HH15" s="91"/>
      <c r="HI15" s="94"/>
      <c r="HJ15" s="70"/>
      <c r="HK15" s="369">
        <f t="shared" si="26"/>
        <v>0</v>
      </c>
      <c r="HN15" s="103"/>
      <c r="HO15" s="15">
        <v>8</v>
      </c>
      <c r="HP15" s="91">
        <v>937.12</v>
      </c>
      <c r="HQ15" s="234"/>
      <c r="HR15" s="91"/>
      <c r="HS15" s="282"/>
      <c r="HT15" s="70"/>
      <c r="HU15" s="369">
        <f t="shared" si="27"/>
        <v>0</v>
      </c>
      <c r="HX15" s="93"/>
      <c r="HY15" s="15">
        <v>8</v>
      </c>
      <c r="HZ15" s="585"/>
      <c r="IA15" s="672"/>
      <c r="IB15" s="585"/>
      <c r="IC15" s="583"/>
      <c r="ID15" s="584"/>
      <c r="IE15" s="369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3"/>
      <c r="KV15" s="584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/>
      <c r="P16" s="91"/>
      <c r="Q16" s="282"/>
      <c r="R16" s="70"/>
      <c r="S16" s="485">
        <f t="shared" si="8"/>
        <v>0</v>
      </c>
      <c r="V16" s="103"/>
      <c r="W16" s="15">
        <v>9</v>
      </c>
      <c r="X16" s="585">
        <v>916.3</v>
      </c>
      <c r="Y16" s="672"/>
      <c r="Z16" s="585"/>
      <c r="AA16" s="583"/>
      <c r="AB16" s="584"/>
      <c r="AC16" s="369">
        <f t="shared" si="9"/>
        <v>0</v>
      </c>
      <c r="AF16" s="103"/>
      <c r="AG16" s="15">
        <v>9</v>
      </c>
      <c r="AH16" s="582">
        <v>942.56</v>
      </c>
      <c r="AI16" s="666"/>
      <c r="AJ16" s="582"/>
      <c r="AK16" s="719"/>
      <c r="AL16" s="584"/>
      <c r="AM16" s="369">
        <f t="shared" si="10"/>
        <v>0</v>
      </c>
      <c r="AP16" s="103"/>
      <c r="AQ16" s="15">
        <v>9</v>
      </c>
      <c r="AR16" s="582">
        <v>896.3</v>
      </c>
      <c r="AS16" s="666"/>
      <c r="AT16" s="582"/>
      <c r="AU16" s="719"/>
      <c r="AV16" s="584"/>
      <c r="AW16" s="369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69">
        <f t="shared" si="12"/>
        <v>0</v>
      </c>
      <c r="BJ16" s="103"/>
      <c r="BK16" s="15">
        <v>9</v>
      </c>
      <c r="BL16" s="91">
        <v>897.7</v>
      </c>
      <c r="BM16" s="234"/>
      <c r="BN16" s="91"/>
      <c r="BO16" s="94"/>
      <c r="BP16" s="70"/>
      <c r="BQ16" s="447">
        <f t="shared" si="13"/>
        <v>0</v>
      </c>
      <c r="BR16" s="369"/>
      <c r="BT16" s="103"/>
      <c r="BU16" s="15">
        <v>9</v>
      </c>
      <c r="BV16" s="91">
        <v>889.9</v>
      </c>
      <c r="BW16" s="606"/>
      <c r="BX16" s="91"/>
      <c r="BY16" s="765"/>
      <c r="BZ16" s="608"/>
      <c r="CA16" s="369">
        <f t="shared" si="5"/>
        <v>0</v>
      </c>
      <c r="CD16" s="205"/>
      <c r="CE16" s="15">
        <v>9</v>
      </c>
      <c r="CF16" s="91">
        <v>936.21</v>
      </c>
      <c r="CG16" s="279"/>
      <c r="CH16" s="91"/>
      <c r="CI16" s="281"/>
      <c r="CJ16" s="280"/>
      <c r="CK16" s="369">
        <f t="shared" si="14"/>
        <v>0</v>
      </c>
      <c r="CN16" s="93"/>
      <c r="CO16" s="15">
        <v>9</v>
      </c>
      <c r="CP16" s="582">
        <v>893.6</v>
      </c>
      <c r="CQ16" s="606"/>
      <c r="CR16" s="582"/>
      <c r="CS16" s="607"/>
      <c r="CT16" s="280"/>
      <c r="CU16" s="374">
        <f t="shared" si="58"/>
        <v>0</v>
      </c>
      <c r="CX16" s="103"/>
      <c r="CY16" s="15">
        <v>9</v>
      </c>
      <c r="CZ16" s="582">
        <v>896.3</v>
      </c>
      <c r="DA16" s="666"/>
      <c r="DB16" s="582"/>
      <c r="DC16" s="719"/>
      <c r="DD16" s="584"/>
      <c r="DE16" s="369">
        <f t="shared" si="15"/>
        <v>0</v>
      </c>
      <c r="DH16" s="103"/>
      <c r="DI16" s="15">
        <v>9</v>
      </c>
      <c r="DJ16" s="582">
        <v>880.4</v>
      </c>
      <c r="DK16" s="606"/>
      <c r="DL16" s="582"/>
      <c r="DM16" s="607"/>
      <c r="DN16" s="608"/>
      <c r="DO16" s="374">
        <f t="shared" si="16"/>
        <v>0</v>
      </c>
      <c r="DR16" s="103"/>
      <c r="DS16" s="15">
        <v>9</v>
      </c>
      <c r="DT16" s="582">
        <v>929</v>
      </c>
      <c r="DU16" s="606"/>
      <c r="DV16" s="582"/>
      <c r="DW16" s="607"/>
      <c r="DX16" s="608"/>
      <c r="DY16" s="369">
        <f t="shared" si="17"/>
        <v>0</v>
      </c>
      <c r="EB16" s="103"/>
      <c r="EC16" s="15">
        <v>9</v>
      </c>
      <c r="ED16" s="68">
        <v>880</v>
      </c>
      <c r="EE16" s="242"/>
      <c r="EF16" s="68"/>
      <c r="EG16" s="69"/>
      <c r="EH16" s="70"/>
      <c r="EI16" s="369">
        <f t="shared" si="18"/>
        <v>0</v>
      </c>
      <c r="EL16" s="103"/>
      <c r="EM16" s="15">
        <v>9</v>
      </c>
      <c r="EN16" s="68">
        <v>905.4</v>
      </c>
      <c r="EO16" s="242"/>
      <c r="EP16" s="68"/>
      <c r="EQ16" s="69"/>
      <c r="ER16" s="70"/>
      <c r="ES16" s="369">
        <f t="shared" si="19"/>
        <v>0</v>
      </c>
      <c r="EV16" s="320"/>
      <c r="EW16" s="15">
        <v>9</v>
      </c>
      <c r="EX16" s="582">
        <v>921.2</v>
      </c>
      <c r="EY16" s="666"/>
      <c r="EZ16" s="582"/>
      <c r="FA16" s="583"/>
      <c r="FB16" s="584"/>
      <c r="FC16" s="369">
        <f t="shared" si="20"/>
        <v>0</v>
      </c>
      <c r="FF16" s="320"/>
      <c r="FG16" s="15">
        <v>9</v>
      </c>
      <c r="FH16" s="582">
        <v>922.1</v>
      </c>
      <c r="FI16" s="666"/>
      <c r="FJ16" s="582"/>
      <c r="FK16" s="583"/>
      <c r="FL16" s="584"/>
      <c r="FM16" s="233">
        <f t="shared" si="21"/>
        <v>0</v>
      </c>
      <c r="FP16" s="103"/>
      <c r="FQ16" s="15">
        <v>9</v>
      </c>
      <c r="FR16" s="582">
        <v>885.9</v>
      </c>
      <c r="FS16" s="234"/>
      <c r="FT16" s="582"/>
      <c r="FU16" s="69"/>
      <c r="FV16" s="70"/>
      <c r="FW16" s="369">
        <f t="shared" si="22"/>
        <v>0</v>
      </c>
      <c r="FZ16" s="103"/>
      <c r="GA16" s="15">
        <v>9</v>
      </c>
      <c r="GB16" s="341">
        <v>907.18</v>
      </c>
      <c r="GC16" s="234"/>
      <c r="GD16" s="341"/>
      <c r="GE16" s="94"/>
      <c r="GF16" s="70"/>
      <c r="GG16" s="369">
        <f t="shared" si="23"/>
        <v>0</v>
      </c>
      <c r="GJ16" s="103"/>
      <c r="GK16" s="15">
        <v>9</v>
      </c>
      <c r="GL16" s="91">
        <v>938.9</v>
      </c>
      <c r="GM16" s="234"/>
      <c r="GN16" s="91"/>
      <c r="GO16" s="94"/>
      <c r="GP16" s="70"/>
      <c r="GQ16" s="369">
        <f t="shared" si="24"/>
        <v>0</v>
      </c>
      <c r="GT16" s="103"/>
      <c r="GU16" s="15">
        <v>9</v>
      </c>
      <c r="GV16" s="91">
        <v>916.3</v>
      </c>
      <c r="GW16" s="234"/>
      <c r="GX16" s="91"/>
      <c r="GY16" s="94"/>
      <c r="GZ16" s="70"/>
      <c r="HA16" s="369">
        <f t="shared" si="25"/>
        <v>0</v>
      </c>
      <c r="HD16" s="103"/>
      <c r="HE16" s="15">
        <v>9</v>
      </c>
      <c r="HF16" s="91">
        <v>885.9</v>
      </c>
      <c r="HG16" s="234"/>
      <c r="HH16" s="91"/>
      <c r="HI16" s="94"/>
      <c r="HJ16" s="70"/>
      <c r="HK16" s="369">
        <f t="shared" si="26"/>
        <v>0</v>
      </c>
      <c r="HN16" s="103"/>
      <c r="HO16" s="15">
        <v>9</v>
      </c>
      <c r="HP16" s="91">
        <v>891.76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85"/>
      <c r="IA16" s="672"/>
      <c r="IB16" s="585"/>
      <c r="IC16" s="583"/>
      <c r="ID16" s="584"/>
      <c r="IE16" s="369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3"/>
      <c r="KV16" s="584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/>
      <c r="P17" s="91"/>
      <c r="Q17" s="282"/>
      <c r="R17" s="70"/>
      <c r="S17" s="485">
        <f t="shared" si="8"/>
        <v>0</v>
      </c>
      <c r="V17" s="103"/>
      <c r="W17" s="15">
        <v>10</v>
      </c>
      <c r="X17" s="585">
        <v>939.8</v>
      </c>
      <c r="Y17" s="672"/>
      <c r="Z17" s="585"/>
      <c r="AA17" s="583"/>
      <c r="AB17" s="584"/>
      <c r="AC17" s="369">
        <f t="shared" si="9"/>
        <v>0</v>
      </c>
      <c r="AF17" s="103"/>
      <c r="AG17" s="15">
        <v>10</v>
      </c>
      <c r="AH17" s="582">
        <v>892.66</v>
      </c>
      <c r="AI17" s="666"/>
      <c r="AJ17" s="582"/>
      <c r="AK17" s="719"/>
      <c r="AL17" s="584"/>
      <c r="AM17" s="369">
        <f t="shared" si="10"/>
        <v>0</v>
      </c>
      <c r="AP17" s="103"/>
      <c r="AQ17" s="15">
        <v>10</v>
      </c>
      <c r="AR17" s="582">
        <v>938</v>
      </c>
      <c r="AS17" s="666"/>
      <c r="AT17" s="582"/>
      <c r="AU17" s="719"/>
      <c r="AV17" s="584"/>
      <c r="AW17" s="369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69">
        <f t="shared" si="12"/>
        <v>0</v>
      </c>
      <c r="BJ17" s="103"/>
      <c r="BK17" s="15">
        <v>10</v>
      </c>
      <c r="BL17" s="91">
        <v>889</v>
      </c>
      <c r="BM17" s="234"/>
      <c r="BN17" s="91"/>
      <c r="BO17" s="94"/>
      <c r="BP17" s="70"/>
      <c r="BQ17" s="447">
        <f t="shared" si="13"/>
        <v>0</v>
      </c>
      <c r="BR17" s="369"/>
      <c r="BT17" s="103"/>
      <c r="BU17" s="15">
        <v>10</v>
      </c>
      <c r="BV17" s="68">
        <v>929</v>
      </c>
      <c r="BW17" s="606"/>
      <c r="BX17" s="68"/>
      <c r="BY17" s="765"/>
      <c r="BZ17" s="608"/>
      <c r="CA17" s="369">
        <f t="shared" si="5"/>
        <v>0</v>
      </c>
      <c r="CD17" s="205"/>
      <c r="CE17" s="15">
        <v>10</v>
      </c>
      <c r="CF17" s="91">
        <v>928.95</v>
      </c>
      <c r="CG17" s="279"/>
      <c r="CH17" s="91"/>
      <c r="CI17" s="281"/>
      <c r="CJ17" s="280"/>
      <c r="CK17" s="369">
        <f t="shared" si="14"/>
        <v>0</v>
      </c>
      <c r="CN17" s="93"/>
      <c r="CO17" s="15">
        <v>10</v>
      </c>
      <c r="CP17" s="582">
        <v>879.1</v>
      </c>
      <c r="CQ17" s="606"/>
      <c r="CR17" s="582"/>
      <c r="CS17" s="607"/>
      <c r="CT17" s="280"/>
      <c r="CU17" s="374">
        <f t="shared" si="58"/>
        <v>0</v>
      </c>
      <c r="CX17" s="103"/>
      <c r="CY17" s="15">
        <v>10</v>
      </c>
      <c r="CZ17" s="582">
        <v>902.6</v>
      </c>
      <c r="DA17" s="666"/>
      <c r="DB17" s="582"/>
      <c r="DC17" s="719"/>
      <c r="DD17" s="584"/>
      <c r="DE17" s="369">
        <f t="shared" si="15"/>
        <v>0</v>
      </c>
      <c r="DH17" s="103"/>
      <c r="DI17" s="15">
        <v>10</v>
      </c>
      <c r="DJ17" s="585">
        <v>919.4</v>
      </c>
      <c r="DK17" s="606"/>
      <c r="DL17" s="585"/>
      <c r="DM17" s="607"/>
      <c r="DN17" s="608"/>
      <c r="DO17" s="374">
        <f t="shared" si="16"/>
        <v>0</v>
      </c>
      <c r="DR17" s="103"/>
      <c r="DS17" s="15">
        <v>10</v>
      </c>
      <c r="DT17" s="582">
        <v>889</v>
      </c>
      <c r="DU17" s="606"/>
      <c r="DV17" s="582"/>
      <c r="DW17" s="607"/>
      <c r="DX17" s="608"/>
      <c r="DY17" s="369">
        <f t="shared" si="17"/>
        <v>0</v>
      </c>
      <c r="EB17" s="103"/>
      <c r="EC17" s="15">
        <v>10</v>
      </c>
      <c r="ED17" s="68">
        <v>931.7</v>
      </c>
      <c r="EE17" s="242"/>
      <c r="EF17" s="68"/>
      <c r="EG17" s="69"/>
      <c r="EH17" s="70"/>
      <c r="EI17" s="369">
        <f t="shared" si="18"/>
        <v>0</v>
      </c>
      <c r="EL17" s="103"/>
      <c r="EM17" s="15">
        <v>10</v>
      </c>
      <c r="EN17" s="68">
        <v>936.2</v>
      </c>
      <c r="EO17" s="242"/>
      <c r="EP17" s="68"/>
      <c r="EQ17" s="69"/>
      <c r="ER17" s="70"/>
      <c r="ES17" s="369">
        <f t="shared" si="19"/>
        <v>0</v>
      </c>
      <c r="EV17" s="103"/>
      <c r="EW17" s="15">
        <v>10</v>
      </c>
      <c r="EX17" s="582">
        <v>915.3</v>
      </c>
      <c r="EY17" s="666"/>
      <c r="EZ17" s="582"/>
      <c r="FA17" s="583"/>
      <c r="FB17" s="584"/>
      <c r="FC17" s="369">
        <f t="shared" si="20"/>
        <v>0</v>
      </c>
      <c r="FF17" s="103"/>
      <c r="FG17" s="15">
        <v>10</v>
      </c>
      <c r="FH17" s="582">
        <v>917.2</v>
      </c>
      <c r="FI17" s="666"/>
      <c r="FJ17" s="582"/>
      <c r="FK17" s="583"/>
      <c r="FL17" s="584"/>
      <c r="FM17" s="233">
        <f t="shared" si="21"/>
        <v>0</v>
      </c>
      <c r="FP17" s="103"/>
      <c r="FQ17" s="15">
        <v>10</v>
      </c>
      <c r="FR17" s="582">
        <v>906.7</v>
      </c>
      <c r="FS17" s="234"/>
      <c r="FT17" s="582"/>
      <c r="FU17" s="69"/>
      <c r="FV17" s="70"/>
      <c r="FW17" s="369">
        <f t="shared" si="22"/>
        <v>0</v>
      </c>
      <c r="FZ17" s="103"/>
      <c r="GA17" s="15">
        <v>10</v>
      </c>
      <c r="GB17" s="341">
        <v>940.29</v>
      </c>
      <c r="GC17" s="234"/>
      <c r="GD17" s="341"/>
      <c r="GE17" s="94"/>
      <c r="GF17" s="70"/>
      <c r="GG17" s="369">
        <f t="shared" si="23"/>
        <v>0</v>
      </c>
      <c r="GJ17" s="103"/>
      <c r="GK17" s="15">
        <v>10</v>
      </c>
      <c r="GL17" s="91">
        <v>915.3</v>
      </c>
      <c r="GM17" s="234"/>
      <c r="GN17" s="91"/>
      <c r="GO17" s="94"/>
      <c r="GP17" s="70"/>
      <c r="GQ17" s="369">
        <f t="shared" si="24"/>
        <v>0</v>
      </c>
      <c r="GT17" s="103"/>
      <c r="GU17" s="15">
        <v>10</v>
      </c>
      <c r="GV17" s="91">
        <v>938.9</v>
      </c>
      <c r="GW17" s="234"/>
      <c r="GX17" s="91"/>
      <c r="GY17" s="94"/>
      <c r="GZ17" s="70"/>
      <c r="HA17" s="369">
        <f t="shared" si="25"/>
        <v>0</v>
      </c>
      <c r="HD17" s="103"/>
      <c r="HE17" s="15">
        <v>10</v>
      </c>
      <c r="HF17" s="91">
        <v>876.3</v>
      </c>
      <c r="HG17" s="234"/>
      <c r="HH17" s="91"/>
      <c r="HI17" s="94"/>
      <c r="HJ17" s="70"/>
      <c r="HK17" s="369">
        <f t="shared" si="26"/>
        <v>0</v>
      </c>
      <c r="HN17" s="103"/>
      <c r="HO17" s="15">
        <v>10</v>
      </c>
      <c r="HP17" s="91">
        <v>917.16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85"/>
      <c r="IA17" s="672"/>
      <c r="IB17" s="585"/>
      <c r="IC17" s="583"/>
      <c r="ID17" s="584"/>
      <c r="IE17" s="369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3"/>
      <c r="KV17" s="584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5"/>
      <c r="SL17" s="666"/>
      <c r="SM17" s="582"/>
      <c r="SN17" s="719"/>
      <c r="SO17" s="584"/>
      <c r="SP17" s="58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/>
      <c r="P18" s="91"/>
      <c r="Q18" s="282"/>
      <c r="R18" s="70"/>
      <c r="S18" s="485">
        <f t="shared" si="8"/>
        <v>0</v>
      </c>
      <c r="V18" s="103"/>
      <c r="W18" s="15">
        <v>11</v>
      </c>
      <c r="X18" s="585">
        <v>890.9</v>
      </c>
      <c r="Y18" s="672"/>
      <c r="Z18" s="585"/>
      <c r="AA18" s="583"/>
      <c r="AB18" s="584"/>
      <c r="AC18" s="369">
        <f t="shared" si="9"/>
        <v>0</v>
      </c>
      <c r="AF18" s="103"/>
      <c r="AG18" s="15">
        <v>11</v>
      </c>
      <c r="AH18" s="582">
        <v>910.35</v>
      </c>
      <c r="AI18" s="666"/>
      <c r="AJ18" s="582"/>
      <c r="AK18" s="719"/>
      <c r="AL18" s="584"/>
      <c r="AM18" s="369">
        <f t="shared" si="10"/>
        <v>0</v>
      </c>
      <c r="AP18" s="103"/>
      <c r="AQ18" s="15">
        <v>11</v>
      </c>
      <c r="AR18" s="582">
        <v>891.8</v>
      </c>
      <c r="AS18" s="666"/>
      <c r="AT18" s="582"/>
      <c r="AU18" s="719"/>
      <c r="AV18" s="584"/>
      <c r="AW18" s="369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69">
        <f t="shared" si="12"/>
        <v>0</v>
      </c>
      <c r="BJ18" s="103"/>
      <c r="BK18" s="15">
        <v>11</v>
      </c>
      <c r="BL18" s="91">
        <v>903.1</v>
      </c>
      <c r="BM18" s="234"/>
      <c r="BN18" s="91"/>
      <c r="BO18" s="94"/>
      <c r="BP18" s="70"/>
      <c r="BQ18" s="447">
        <f t="shared" si="13"/>
        <v>0</v>
      </c>
      <c r="BR18" s="369"/>
      <c r="BT18" s="103"/>
      <c r="BU18" s="15">
        <v>11</v>
      </c>
      <c r="BV18" s="91">
        <v>880.9</v>
      </c>
      <c r="BW18" s="279"/>
      <c r="BX18" s="91"/>
      <c r="BY18" s="521"/>
      <c r="BZ18" s="280"/>
      <c r="CA18" s="369">
        <f t="shared" si="5"/>
        <v>0</v>
      </c>
      <c r="CD18" s="205"/>
      <c r="CE18" s="15">
        <v>11</v>
      </c>
      <c r="CF18" s="68">
        <v>947.1</v>
      </c>
      <c r="CG18" s="279"/>
      <c r="CH18" s="68"/>
      <c r="CI18" s="281"/>
      <c r="CJ18" s="280"/>
      <c r="CK18" s="369">
        <f t="shared" si="14"/>
        <v>0</v>
      </c>
      <c r="CN18" s="93"/>
      <c r="CO18" s="15">
        <v>11</v>
      </c>
      <c r="CP18" s="585">
        <v>885.4</v>
      </c>
      <c r="CQ18" s="606"/>
      <c r="CR18" s="585"/>
      <c r="CS18" s="607"/>
      <c r="CT18" s="280"/>
      <c r="CU18" s="374">
        <f t="shared" si="58"/>
        <v>0</v>
      </c>
      <c r="CX18" s="103"/>
      <c r="CY18" s="15">
        <v>11</v>
      </c>
      <c r="CZ18" s="582">
        <v>901.3</v>
      </c>
      <c r="DA18" s="666"/>
      <c r="DB18" s="582"/>
      <c r="DC18" s="719"/>
      <c r="DD18" s="584"/>
      <c r="DE18" s="369">
        <f t="shared" si="15"/>
        <v>0</v>
      </c>
      <c r="DH18" s="103"/>
      <c r="DI18" s="15">
        <v>11</v>
      </c>
      <c r="DJ18" s="582">
        <v>914</v>
      </c>
      <c r="DK18" s="606"/>
      <c r="DL18" s="582"/>
      <c r="DM18" s="607"/>
      <c r="DN18" s="608"/>
      <c r="DO18" s="374">
        <f t="shared" si="16"/>
        <v>0</v>
      </c>
      <c r="DR18" s="103"/>
      <c r="DS18" s="15">
        <v>11</v>
      </c>
      <c r="DT18" s="585">
        <v>925.3</v>
      </c>
      <c r="DU18" s="606"/>
      <c r="DV18" s="585"/>
      <c r="DW18" s="607"/>
      <c r="DX18" s="608"/>
      <c r="DY18" s="369">
        <f t="shared" si="17"/>
        <v>0</v>
      </c>
      <c r="EB18" s="103"/>
      <c r="EC18" s="15">
        <v>11</v>
      </c>
      <c r="ED18" s="68">
        <v>866.4</v>
      </c>
      <c r="EE18" s="242"/>
      <c r="EF18" s="68"/>
      <c r="EG18" s="69"/>
      <c r="EH18" s="70"/>
      <c r="EI18" s="369">
        <f t="shared" si="18"/>
        <v>0</v>
      </c>
      <c r="EL18" s="103"/>
      <c r="EM18" s="15">
        <v>11</v>
      </c>
      <c r="EN18" s="68">
        <v>870.9</v>
      </c>
      <c r="EO18" s="242"/>
      <c r="EP18" s="68"/>
      <c r="EQ18" s="69"/>
      <c r="ER18" s="70"/>
      <c r="ES18" s="369">
        <f t="shared" si="19"/>
        <v>0</v>
      </c>
      <c r="EV18" s="103"/>
      <c r="EW18" s="15">
        <v>11</v>
      </c>
      <c r="EX18" s="582">
        <v>913.5</v>
      </c>
      <c r="EY18" s="666"/>
      <c r="EZ18" s="582"/>
      <c r="FA18" s="583"/>
      <c r="FB18" s="584"/>
      <c r="FC18" s="369">
        <f t="shared" si="20"/>
        <v>0</v>
      </c>
      <c r="FF18" s="103"/>
      <c r="FG18" s="15">
        <v>11</v>
      </c>
      <c r="FH18" s="582">
        <v>933.5</v>
      </c>
      <c r="FI18" s="666"/>
      <c r="FJ18" s="582"/>
      <c r="FK18" s="583"/>
      <c r="FL18" s="584"/>
      <c r="FM18" s="233">
        <f t="shared" si="21"/>
        <v>0</v>
      </c>
      <c r="FP18" s="103"/>
      <c r="FQ18" s="15">
        <v>11</v>
      </c>
      <c r="FR18" s="582">
        <v>930.3</v>
      </c>
      <c r="FS18" s="234"/>
      <c r="FT18" s="582"/>
      <c r="FU18" s="69"/>
      <c r="FV18" s="70"/>
      <c r="FW18" s="369">
        <f t="shared" si="22"/>
        <v>0</v>
      </c>
      <c r="FX18" s="70"/>
      <c r="FZ18" s="103"/>
      <c r="GA18" s="15">
        <v>11</v>
      </c>
      <c r="GB18" s="341">
        <v>930.31</v>
      </c>
      <c r="GC18" s="234"/>
      <c r="GD18" s="341"/>
      <c r="GE18" s="94"/>
      <c r="GF18" s="70"/>
      <c r="GG18" s="369">
        <f t="shared" si="23"/>
        <v>0</v>
      </c>
      <c r="GJ18" s="103"/>
      <c r="GK18" s="15">
        <v>11</v>
      </c>
      <c r="GL18" s="91">
        <v>934.4</v>
      </c>
      <c r="GM18" s="234"/>
      <c r="GN18" s="91"/>
      <c r="GO18" s="94"/>
      <c r="GP18" s="70"/>
      <c r="GQ18" s="369">
        <f t="shared" si="24"/>
        <v>0</v>
      </c>
      <c r="GT18" s="103"/>
      <c r="GU18" s="15">
        <v>11</v>
      </c>
      <c r="GV18" s="91">
        <v>899</v>
      </c>
      <c r="GW18" s="234"/>
      <c r="GX18" s="91"/>
      <c r="GY18" s="94"/>
      <c r="GZ18" s="70"/>
      <c r="HA18" s="369">
        <f t="shared" si="25"/>
        <v>0</v>
      </c>
      <c r="HD18" s="103"/>
      <c r="HE18" s="15">
        <v>11</v>
      </c>
      <c r="HF18" s="91">
        <v>870</v>
      </c>
      <c r="HG18" s="234"/>
      <c r="HH18" s="91"/>
      <c r="HI18" s="719"/>
      <c r="HJ18" s="70"/>
      <c r="HK18" s="369">
        <f t="shared" si="26"/>
        <v>0</v>
      </c>
      <c r="HN18" s="103"/>
      <c r="HO18" s="15">
        <v>11</v>
      </c>
      <c r="HP18" s="91">
        <v>935.3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85"/>
      <c r="IA18" s="672"/>
      <c r="IB18" s="585"/>
      <c r="IC18" s="583"/>
      <c r="ID18" s="584"/>
      <c r="IE18" s="369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2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3"/>
      <c r="KV18" s="584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2"/>
      <c r="SL18" s="666"/>
      <c r="SM18" s="582"/>
      <c r="SN18" s="719"/>
      <c r="SO18" s="584"/>
      <c r="SP18" s="58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/>
      <c r="P19" s="91"/>
      <c r="Q19" s="282"/>
      <c r="R19" s="70"/>
      <c r="S19" s="485">
        <f t="shared" si="8"/>
        <v>0</v>
      </c>
      <c r="V19" s="93"/>
      <c r="W19" s="15">
        <v>12</v>
      </c>
      <c r="X19" s="585">
        <v>938</v>
      </c>
      <c r="Y19" s="672"/>
      <c r="Z19" s="585"/>
      <c r="AA19" s="583"/>
      <c r="AB19" s="584"/>
      <c r="AC19" s="369">
        <f t="shared" si="9"/>
        <v>0</v>
      </c>
      <c r="AF19" s="103"/>
      <c r="AG19" s="15">
        <v>12</v>
      </c>
      <c r="AH19" s="585">
        <v>924.42</v>
      </c>
      <c r="AI19" s="666"/>
      <c r="AJ19" s="585"/>
      <c r="AK19" s="719"/>
      <c r="AL19" s="584"/>
      <c r="AM19" s="369">
        <f t="shared" si="10"/>
        <v>0</v>
      </c>
      <c r="AP19" s="103"/>
      <c r="AQ19" s="15">
        <v>12</v>
      </c>
      <c r="AR19" s="582">
        <v>889</v>
      </c>
      <c r="AS19" s="666"/>
      <c r="AT19" s="582"/>
      <c r="AU19" s="719"/>
      <c r="AV19" s="584"/>
      <c r="AW19" s="369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69">
        <f t="shared" si="12"/>
        <v>0</v>
      </c>
      <c r="BJ19" s="103"/>
      <c r="BK19" s="15">
        <v>12</v>
      </c>
      <c r="BL19" s="91">
        <v>921.2</v>
      </c>
      <c r="BM19" s="234"/>
      <c r="BN19" s="91"/>
      <c r="BO19" s="94"/>
      <c r="BP19" s="70"/>
      <c r="BQ19" s="447">
        <f t="shared" si="13"/>
        <v>0</v>
      </c>
      <c r="BR19" s="369"/>
      <c r="BT19" s="103"/>
      <c r="BU19" s="15">
        <v>12</v>
      </c>
      <c r="BV19" s="91">
        <v>898.1</v>
      </c>
      <c r="BW19" s="279"/>
      <c r="BX19" s="91"/>
      <c r="BY19" s="521"/>
      <c r="BZ19" s="280"/>
      <c r="CA19" s="369">
        <f t="shared" si="5"/>
        <v>0</v>
      </c>
      <c r="CD19" s="205"/>
      <c r="CE19" s="15">
        <v>12</v>
      </c>
      <c r="CF19" s="91">
        <v>953.45</v>
      </c>
      <c r="CG19" s="279"/>
      <c r="CH19" s="91"/>
      <c r="CI19" s="281"/>
      <c r="CJ19" s="280"/>
      <c r="CK19" s="233">
        <f t="shared" si="14"/>
        <v>0</v>
      </c>
      <c r="CN19" s="384"/>
      <c r="CO19" s="15">
        <v>12</v>
      </c>
      <c r="CP19" s="582">
        <v>920.8</v>
      </c>
      <c r="CQ19" s="606"/>
      <c r="CR19" s="582"/>
      <c r="CS19" s="607"/>
      <c r="CT19" s="280"/>
      <c r="CU19" s="374">
        <f t="shared" si="58"/>
        <v>0</v>
      </c>
      <c r="CX19" s="103"/>
      <c r="CY19" s="15">
        <v>12</v>
      </c>
      <c r="CZ19" s="582">
        <v>933.5</v>
      </c>
      <c r="DA19" s="666"/>
      <c r="DB19" s="582"/>
      <c r="DC19" s="719"/>
      <c r="DD19" s="584"/>
      <c r="DE19" s="369">
        <f t="shared" si="15"/>
        <v>0</v>
      </c>
      <c r="DH19" s="103"/>
      <c r="DI19" s="15">
        <v>12</v>
      </c>
      <c r="DJ19" s="582">
        <v>914.9</v>
      </c>
      <c r="DK19" s="606"/>
      <c r="DL19" s="582"/>
      <c r="DM19" s="607"/>
      <c r="DN19" s="608"/>
      <c r="DO19" s="374">
        <f t="shared" si="16"/>
        <v>0</v>
      </c>
      <c r="DR19" s="103"/>
      <c r="DS19" s="15">
        <v>12</v>
      </c>
      <c r="DT19" s="582">
        <v>877.2</v>
      </c>
      <c r="DU19" s="606"/>
      <c r="DV19" s="582"/>
      <c r="DW19" s="607"/>
      <c r="DX19" s="608"/>
      <c r="DY19" s="369">
        <f t="shared" si="17"/>
        <v>0</v>
      </c>
      <c r="EB19" s="103"/>
      <c r="EC19" s="15">
        <v>12</v>
      </c>
      <c r="ED19" s="68">
        <v>874.5</v>
      </c>
      <c r="EE19" s="242"/>
      <c r="EF19" s="68"/>
      <c r="EG19" s="69"/>
      <c r="EH19" s="70"/>
      <c r="EI19" s="369">
        <f t="shared" si="18"/>
        <v>0</v>
      </c>
      <c r="EL19" s="103"/>
      <c r="EM19" s="15">
        <v>12</v>
      </c>
      <c r="EN19" s="68">
        <v>930.8</v>
      </c>
      <c r="EO19" s="242"/>
      <c r="EP19" s="68"/>
      <c r="EQ19" s="69"/>
      <c r="ER19" s="70"/>
      <c r="ES19" s="369">
        <f t="shared" si="19"/>
        <v>0</v>
      </c>
      <c r="EV19" s="103"/>
      <c r="EW19" s="15">
        <v>12</v>
      </c>
      <c r="EX19" s="582">
        <v>916.7</v>
      </c>
      <c r="EY19" s="666"/>
      <c r="EZ19" s="582"/>
      <c r="FA19" s="583"/>
      <c r="FB19" s="584"/>
      <c r="FC19" s="369">
        <f t="shared" si="20"/>
        <v>0</v>
      </c>
      <c r="FF19" s="103"/>
      <c r="FG19" s="15">
        <v>12</v>
      </c>
      <c r="FH19" s="582">
        <v>900.8</v>
      </c>
      <c r="FI19" s="666"/>
      <c r="FJ19" s="582"/>
      <c r="FK19" s="583"/>
      <c r="FL19" s="584"/>
      <c r="FM19" s="233">
        <f t="shared" si="21"/>
        <v>0</v>
      </c>
      <c r="FP19" s="103"/>
      <c r="FQ19" s="15">
        <v>12</v>
      </c>
      <c r="FR19" s="582">
        <v>891.8</v>
      </c>
      <c r="FS19" s="234"/>
      <c r="FT19" s="582"/>
      <c r="FU19" s="69"/>
      <c r="FV19" s="70"/>
      <c r="FW19" s="369">
        <f t="shared" si="22"/>
        <v>0</v>
      </c>
      <c r="FX19" s="70"/>
      <c r="FZ19" s="103"/>
      <c r="GA19" s="15">
        <v>12</v>
      </c>
      <c r="GB19" s="341">
        <v>932.13</v>
      </c>
      <c r="GC19" s="234"/>
      <c r="GD19" s="341"/>
      <c r="GE19" s="94"/>
      <c r="GF19" s="70"/>
      <c r="GG19" s="369">
        <f t="shared" si="23"/>
        <v>0</v>
      </c>
      <c r="GJ19" s="103"/>
      <c r="GK19" s="15">
        <v>12</v>
      </c>
      <c r="GL19" s="91">
        <v>918.1</v>
      </c>
      <c r="GM19" s="234"/>
      <c r="GN19" s="91"/>
      <c r="GO19" s="94"/>
      <c r="GP19" s="70"/>
      <c r="GQ19" s="369">
        <f t="shared" si="24"/>
        <v>0</v>
      </c>
      <c r="GT19" s="103"/>
      <c r="GU19" s="15">
        <v>12</v>
      </c>
      <c r="GV19" s="91">
        <v>861.8</v>
      </c>
      <c r="GW19" s="234"/>
      <c r="GX19" s="91"/>
      <c r="GY19" s="94"/>
      <c r="GZ19" s="70"/>
      <c r="HA19" s="369">
        <f t="shared" si="25"/>
        <v>0</v>
      </c>
      <c r="HD19" s="103"/>
      <c r="HE19" s="15">
        <v>12</v>
      </c>
      <c r="HF19" s="91">
        <v>899.9</v>
      </c>
      <c r="HG19" s="234"/>
      <c r="HH19" s="91"/>
      <c r="HI19" s="719"/>
      <c r="HJ19" s="70"/>
      <c r="HK19" s="369">
        <f t="shared" si="26"/>
        <v>0</v>
      </c>
      <c r="HN19" s="103"/>
      <c r="HO19" s="15">
        <v>12</v>
      </c>
      <c r="HP19" s="91">
        <v>904.46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85"/>
      <c r="IA19" s="672"/>
      <c r="IB19" s="585"/>
      <c r="IC19" s="583"/>
      <c r="ID19" s="584"/>
      <c r="IE19" s="369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2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3"/>
      <c r="KV19" s="584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/>
      <c r="P20" s="91"/>
      <c r="Q20" s="282"/>
      <c r="R20" s="70"/>
      <c r="S20" s="485">
        <f t="shared" si="8"/>
        <v>0</v>
      </c>
      <c r="V20" s="93"/>
      <c r="W20" s="15">
        <v>13</v>
      </c>
      <c r="X20" s="585">
        <v>915.3</v>
      </c>
      <c r="Y20" s="672"/>
      <c r="Z20" s="585"/>
      <c r="AA20" s="583"/>
      <c r="AB20" s="584"/>
      <c r="AC20" s="369">
        <f t="shared" si="9"/>
        <v>0</v>
      </c>
      <c r="AF20" s="103"/>
      <c r="AG20" s="15">
        <v>13</v>
      </c>
      <c r="AH20" s="582">
        <v>944.83</v>
      </c>
      <c r="AI20" s="666"/>
      <c r="AJ20" s="582"/>
      <c r="AK20" s="719"/>
      <c r="AL20" s="584"/>
      <c r="AM20" s="369">
        <f t="shared" si="10"/>
        <v>0</v>
      </c>
      <c r="AP20" s="103"/>
      <c r="AQ20" s="15">
        <v>13</v>
      </c>
      <c r="AR20" s="582">
        <v>925.3</v>
      </c>
      <c r="AS20" s="666"/>
      <c r="AT20" s="582"/>
      <c r="AU20" s="719"/>
      <c r="AV20" s="584"/>
      <c r="AW20" s="369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69">
        <f t="shared" si="12"/>
        <v>0</v>
      </c>
      <c r="BJ20" s="103"/>
      <c r="BK20" s="15">
        <v>13</v>
      </c>
      <c r="BL20" s="91">
        <v>875</v>
      </c>
      <c r="BM20" s="234"/>
      <c r="BN20" s="91"/>
      <c r="BO20" s="94"/>
      <c r="BP20" s="70"/>
      <c r="BQ20" s="447">
        <f t="shared" si="13"/>
        <v>0</v>
      </c>
      <c r="BR20" s="369"/>
      <c r="BT20" s="103"/>
      <c r="BU20" s="15">
        <v>13</v>
      </c>
      <c r="BV20" s="91">
        <v>870.9</v>
      </c>
      <c r="BW20" s="279"/>
      <c r="BX20" s="91"/>
      <c r="BY20" s="521"/>
      <c r="BZ20" s="280"/>
      <c r="CA20" s="369">
        <f t="shared" si="5"/>
        <v>0</v>
      </c>
      <c r="CD20" s="205"/>
      <c r="CE20" s="15">
        <v>13</v>
      </c>
      <c r="CF20" s="91">
        <v>941.65</v>
      </c>
      <c r="CG20" s="279"/>
      <c r="CH20" s="91"/>
      <c r="CI20" s="281"/>
      <c r="CJ20" s="280"/>
      <c r="CK20" s="233">
        <f t="shared" si="14"/>
        <v>0</v>
      </c>
      <c r="CN20" s="384"/>
      <c r="CO20" s="15">
        <v>13</v>
      </c>
      <c r="CP20" s="582">
        <v>912.6</v>
      </c>
      <c r="CQ20" s="606"/>
      <c r="CR20" s="582"/>
      <c r="CS20" s="607"/>
      <c r="CT20" s="280"/>
      <c r="CU20" s="374">
        <f t="shared" si="58"/>
        <v>0</v>
      </c>
      <c r="CX20" s="103"/>
      <c r="CY20" s="15">
        <v>13</v>
      </c>
      <c r="CZ20" s="582">
        <v>871.8</v>
      </c>
      <c r="DA20" s="666"/>
      <c r="DB20" s="582"/>
      <c r="DC20" s="719"/>
      <c r="DD20" s="584"/>
      <c r="DE20" s="369">
        <f t="shared" si="15"/>
        <v>0</v>
      </c>
      <c r="DH20" s="103"/>
      <c r="DI20" s="15">
        <v>13</v>
      </c>
      <c r="DJ20" s="582">
        <v>890.4</v>
      </c>
      <c r="DK20" s="606"/>
      <c r="DL20" s="582"/>
      <c r="DM20" s="607"/>
      <c r="DN20" s="608"/>
      <c r="DO20" s="374">
        <f t="shared" si="16"/>
        <v>0</v>
      </c>
      <c r="DR20" s="103"/>
      <c r="DS20" s="15">
        <v>13</v>
      </c>
      <c r="DT20" s="582">
        <v>866.4</v>
      </c>
      <c r="DU20" s="606"/>
      <c r="DV20" s="582"/>
      <c r="DW20" s="607"/>
      <c r="DX20" s="608"/>
      <c r="DY20" s="369">
        <f t="shared" si="17"/>
        <v>0</v>
      </c>
      <c r="EB20" s="103"/>
      <c r="EC20" s="15">
        <v>13</v>
      </c>
      <c r="ED20" s="68">
        <v>934.4</v>
      </c>
      <c r="EE20" s="242"/>
      <c r="EF20" s="68"/>
      <c r="EG20" s="69"/>
      <c r="EH20" s="70"/>
      <c r="EI20" s="369">
        <f t="shared" si="18"/>
        <v>0</v>
      </c>
      <c r="EL20" s="103"/>
      <c r="EM20" s="15">
        <v>13</v>
      </c>
      <c r="EN20" s="68">
        <v>933.5</v>
      </c>
      <c r="EO20" s="242"/>
      <c r="EP20" s="68"/>
      <c r="EQ20" s="69"/>
      <c r="ER20" s="70"/>
      <c r="ES20" s="369">
        <f t="shared" si="19"/>
        <v>0</v>
      </c>
      <c r="EV20" s="103"/>
      <c r="EW20" s="15">
        <v>13</v>
      </c>
      <c r="EX20" s="582">
        <v>879.1</v>
      </c>
      <c r="EY20" s="666"/>
      <c r="EZ20" s="582"/>
      <c r="FA20" s="583"/>
      <c r="FB20" s="584"/>
      <c r="FC20" s="369">
        <f t="shared" si="20"/>
        <v>0</v>
      </c>
      <c r="FF20" s="103"/>
      <c r="FG20" s="15">
        <v>13</v>
      </c>
      <c r="FH20" s="582">
        <v>884.5</v>
      </c>
      <c r="FI20" s="666"/>
      <c r="FJ20" s="582"/>
      <c r="FK20" s="583"/>
      <c r="FL20" s="584"/>
      <c r="FM20" s="233">
        <f t="shared" si="21"/>
        <v>0</v>
      </c>
      <c r="FP20" s="103"/>
      <c r="FQ20" s="15">
        <v>13</v>
      </c>
      <c r="FR20" s="582">
        <v>907.6</v>
      </c>
      <c r="FS20" s="234"/>
      <c r="FT20" s="582"/>
      <c r="FU20" s="69"/>
      <c r="FV20" s="70"/>
      <c r="FW20" s="369">
        <f t="shared" si="22"/>
        <v>0</v>
      </c>
      <c r="FX20" s="70"/>
      <c r="FZ20" s="103"/>
      <c r="GA20" s="15">
        <v>13</v>
      </c>
      <c r="GB20" s="341">
        <v>963.88</v>
      </c>
      <c r="GC20" s="234"/>
      <c r="GD20" s="341"/>
      <c r="GE20" s="94"/>
      <c r="GF20" s="70"/>
      <c r="GG20" s="369">
        <f t="shared" si="23"/>
        <v>0</v>
      </c>
      <c r="GJ20" s="103"/>
      <c r="GK20" s="15">
        <v>13</v>
      </c>
      <c r="GL20" s="91">
        <v>938.9</v>
      </c>
      <c r="GM20" s="234"/>
      <c r="GN20" s="91"/>
      <c r="GO20" s="94"/>
      <c r="GP20" s="70"/>
      <c r="GQ20" s="369">
        <f t="shared" si="24"/>
        <v>0</v>
      </c>
      <c r="GT20" s="103"/>
      <c r="GU20" s="15">
        <v>13</v>
      </c>
      <c r="GV20" s="91">
        <v>907.2</v>
      </c>
      <c r="GW20" s="234"/>
      <c r="GX20" s="91"/>
      <c r="GY20" s="94"/>
      <c r="GZ20" s="70"/>
      <c r="HA20" s="369">
        <f t="shared" si="25"/>
        <v>0</v>
      </c>
      <c r="HD20" s="103"/>
      <c r="HE20" s="15">
        <v>13</v>
      </c>
      <c r="HF20" s="91">
        <v>899.5</v>
      </c>
      <c r="HG20" s="234"/>
      <c r="HH20" s="91"/>
      <c r="HI20" s="719"/>
      <c r="HJ20" s="70"/>
      <c r="HK20" s="233">
        <f t="shared" si="26"/>
        <v>0</v>
      </c>
      <c r="HN20" s="103"/>
      <c r="HO20" s="15">
        <v>13</v>
      </c>
      <c r="HP20" s="91">
        <v>914.44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85"/>
      <c r="IA20" s="672"/>
      <c r="IB20" s="585"/>
      <c r="IC20" s="583"/>
      <c r="ID20" s="584"/>
      <c r="IE20" s="369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2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3"/>
      <c r="KV20" s="584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/>
      <c r="P21" s="91"/>
      <c r="Q21" s="282"/>
      <c r="R21" s="70"/>
      <c r="S21" s="485">
        <f t="shared" si="8"/>
        <v>0</v>
      </c>
      <c r="V21" s="93"/>
      <c r="W21" s="15">
        <v>14</v>
      </c>
      <c r="X21" s="585">
        <v>919.9</v>
      </c>
      <c r="Y21" s="672"/>
      <c r="Z21" s="585"/>
      <c r="AA21" s="583"/>
      <c r="AB21" s="584"/>
      <c r="AC21" s="369">
        <f t="shared" si="9"/>
        <v>0</v>
      </c>
      <c r="AF21" s="103"/>
      <c r="AG21" s="15">
        <v>14</v>
      </c>
      <c r="AH21" s="582">
        <v>884.95</v>
      </c>
      <c r="AI21" s="666"/>
      <c r="AJ21" s="582"/>
      <c r="AK21" s="719"/>
      <c r="AL21" s="584"/>
      <c r="AM21" s="369">
        <f t="shared" si="10"/>
        <v>0</v>
      </c>
      <c r="AP21" s="103"/>
      <c r="AQ21" s="15">
        <v>14</v>
      </c>
      <c r="AR21" s="582">
        <v>940.6</v>
      </c>
      <c r="AS21" s="666"/>
      <c r="AT21" s="582"/>
      <c r="AU21" s="719"/>
      <c r="AV21" s="584"/>
      <c r="AW21" s="369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69">
        <f t="shared" si="12"/>
        <v>0</v>
      </c>
      <c r="BJ21" s="103"/>
      <c r="BK21" s="15">
        <v>14</v>
      </c>
      <c r="BL21" s="91">
        <v>909</v>
      </c>
      <c r="BM21" s="234"/>
      <c r="BN21" s="91"/>
      <c r="BO21" s="94"/>
      <c r="BP21" s="70"/>
      <c r="BQ21" s="447">
        <f t="shared" si="13"/>
        <v>0</v>
      </c>
      <c r="BR21" s="369"/>
      <c r="BT21" s="103"/>
      <c r="BU21" s="15">
        <v>14</v>
      </c>
      <c r="BV21" s="91">
        <v>936.2</v>
      </c>
      <c r="BW21" s="279"/>
      <c r="BX21" s="91"/>
      <c r="BY21" s="521"/>
      <c r="BZ21" s="280"/>
      <c r="CA21" s="369">
        <f t="shared" si="5"/>
        <v>0</v>
      </c>
      <c r="CD21" s="205"/>
      <c r="CE21" s="15">
        <v>14</v>
      </c>
      <c r="CF21" s="91">
        <v>913.53</v>
      </c>
      <c r="CG21" s="279"/>
      <c r="CH21" s="91"/>
      <c r="CI21" s="281"/>
      <c r="CJ21" s="280"/>
      <c r="CK21" s="233">
        <f t="shared" si="14"/>
        <v>0</v>
      </c>
      <c r="CN21" s="384"/>
      <c r="CO21" s="15">
        <v>14</v>
      </c>
      <c r="CP21" s="582">
        <v>902.6</v>
      </c>
      <c r="CQ21" s="606"/>
      <c r="CR21" s="582"/>
      <c r="CS21" s="607"/>
      <c r="CT21" s="280"/>
      <c r="CU21" s="374">
        <f t="shared" si="58"/>
        <v>0</v>
      </c>
      <c r="CX21" s="103"/>
      <c r="CY21" s="15">
        <v>14</v>
      </c>
      <c r="CZ21" s="582">
        <v>876.8</v>
      </c>
      <c r="DA21" s="666"/>
      <c r="DB21" s="582"/>
      <c r="DC21" s="719"/>
      <c r="DD21" s="584"/>
      <c r="DE21" s="369">
        <f t="shared" si="15"/>
        <v>0</v>
      </c>
      <c r="DH21" s="103"/>
      <c r="DI21" s="15">
        <v>14</v>
      </c>
      <c r="DJ21" s="582">
        <v>919.4</v>
      </c>
      <c r="DK21" s="606"/>
      <c r="DL21" s="582"/>
      <c r="DM21" s="607"/>
      <c r="DN21" s="608"/>
      <c r="DO21" s="374">
        <f t="shared" si="16"/>
        <v>0</v>
      </c>
      <c r="DR21" s="103"/>
      <c r="DS21" s="15">
        <v>14</v>
      </c>
      <c r="DT21" s="582">
        <v>889</v>
      </c>
      <c r="DU21" s="606"/>
      <c r="DV21" s="582"/>
      <c r="DW21" s="607"/>
      <c r="DX21" s="608"/>
      <c r="DY21" s="369">
        <f t="shared" si="17"/>
        <v>0</v>
      </c>
      <c r="EB21" s="103"/>
      <c r="EC21" s="15">
        <v>14</v>
      </c>
      <c r="ED21" s="68">
        <v>870.9</v>
      </c>
      <c r="EE21" s="242"/>
      <c r="EF21" s="68"/>
      <c r="EG21" s="69"/>
      <c r="EH21" s="70"/>
      <c r="EI21" s="369">
        <f t="shared" si="18"/>
        <v>0</v>
      </c>
      <c r="EL21" s="103"/>
      <c r="EM21" s="15">
        <v>14</v>
      </c>
      <c r="EN21" s="68">
        <v>875.4</v>
      </c>
      <c r="EO21" s="242"/>
      <c r="EP21" s="68"/>
      <c r="EQ21" s="69"/>
      <c r="ER21" s="70"/>
      <c r="ES21" s="369">
        <f t="shared" si="19"/>
        <v>0</v>
      </c>
      <c r="EV21" s="103"/>
      <c r="EW21" s="15">
        <v>14</v>
      </c>
      <c r="EX21" s="582">
        <v>904.5</v>
      </c>
      <c r="EY21" s="666"/>
      <c r="EZ21" s="582"/>
      <c r="FA21" s="583"/>
      <c r="FB21" s="584"/>
      <c r="FC21" s="369">
        <f t="shared" si="20"/>
        <v>0</v>
      </c>
      <c r="FF21" s="103"/>
      <c r="FG21" s="15">
        <v>14</v>
      </c>
      <c r="FH21" s="582">
        <v>935.8</v>
      </c>
      <c r="FI21" s="666"/>
      <c r="FJ21" s="582"/>
      <c r="FK21" s="583"/>
      <c r="FL21" s="584"/>
      <c r="FM21" s="233">
        <f t="shared" si="21"/>
        <v>0</v>
      </c>
      <c r="FP21" s="103"/>
      <c r="FQ21" s="15">
        <v>14</v>
      </c>
      <c r="FR21" s="582">
        <v>890.4</v>
      </c>
      <c r="FS21" s="234"/>
      <c r="FT21" s="582"/>
      <c r="FU21" s="69"/>
      <c r="FV21" s="70"/>
      <c r="FW21" s="369">
        <f t="shared" si="22"/>
        <v>0</v>
      </c>
      <c r="FX21" s="70"/>
      <c r="FZ21" s="103"/>
      <c r="GA21" s="15">
        <v>14</v>
      </c>
      <c r="GB21" s="341">
        <v>959.34</v>
      </c>
      <c r="GC21" s="234"/>
      <c r="GD21" s="341"/>
      <c r="GE21" s="94"/>
      <c r="GF21" s="70"/>
      <c r="GG21" s="369">
        <f t="shared" si="23"/>
        <v>0</v>
      </c>
      <c r="GJ21" s="103"/>
      <c r="GK21" s="15">
        <v>14</v>
      </c>
      <c r="GL21" s="91">
        <v>901.7</v>
      </c>
      <c r="GM21" s="234"/>
      <c r="GN21" s="91"/>
      <c r="GO21" s="94"/>
      <c r="GP21" s="70"/>
      <c r="GQ21" s="369">
        <f t="shared" si="24"/>
        <v>0</v>
      </c>
      <c r="GT21" s="103"/>
      <c r="GU21" s="15">
        <v>14</v>
      </c>
      <c r="GV21" s="91">
        <v>899.9</v>
      </c>
      <c r="GW21" s="234"/>
      <c r="GX21" s="91"/>
      <c r="GY21" s="94"/>
      <c r="GZ21" s="70"/>
      <c r="HA21" s="369">
        <f t="shared" si="25"/>
        <v>0</v>
      </c>
      <c r="HD21" s="103"/>
      <c r="HE21" s="15">
        <v>14</v>
      </c>
      <c r="HF21" s="91">
        <v>886.3</v>
      </c>
      <c r="HG21" s="234"/>
      <c r="HH21" s="91"/>
      <c r="HI21" s="719"/>
      <c r="HJ21" s="70"/>
      <c r="HK21" s="233">
        <f t="shared" si="26"/>
        <v>0</v>
      </c>
      <c r="HN21" s="103"/>
      <c r="HO21" s="15">
        <v>14</v>
      </c>
      <c r="HP21" s="91">
        <v>928.95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85"/>
      <c r="IA21" s="672"/>
      <c r="IB21" s="585"/>
      <c r="IC21" s="583"/>
      <c r="ID21" s="584"/>
      <c r="IE21" s="369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2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3"/>
      <c r="KV21" s="584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/>
      <c r="P22" s="91"/>
      <c r="Q22" s="282"/>
      <c r="R22" s="70"/>
      <c r="S22" s="485">
        <f t="shared" si="8"/>
        <v>0</v>
      </c>
      <c r="V22" s="93"/>
      <c r="W22" s="15">
        <v>15</v>
      </c>
      <c r="X22" s="585">
        <v>919.9</v>
      </c>
      <c r="Y22" s="672"/>
      <c r="Z22" s="585"/>
      <c r="AA22" s="583"/>
      <c r="AB22" s="584"/>
      <c r="AC22" s="369">
        <f t="shared" si="9"/>
        <v>0</v>
      </c>
      <c r="AF22" s="103"/>
      <c r="AG22" s="15">
        <v>15</v>
      </c>
      <c r="AH22" s="582">
        <v>944.83</v>
      </c>
      <c r="AI22" s="666"/>
      <c r="AJ22" s="582"/>
      <c r="AK22" s="719"/>
      <c r="AL22" s="584"/>
      <c r="AM22" s="369">
        <f t="shared" si="10"/>
        <v>0</v>
      </c>
      <c r="AP22" s="103"/>
      <c r="AQ22" s="15">
        <v>15</v>
      </c>
      <c r="AR22" s="582">
        <v>894.5</v>
      </c>
      <c r="AS22" s="666"/>
      <c r="AT22" s="582"/>
      <c r="AU22" s="719"/>
      <c r="AV22" s="584"/>
      <c r="AW22" s="369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69">
        <f t="shared" si="12"/>
        <v>0</v>
      </c>
      <c r="BJ22" s="103"/>
      <c r="BK22" s="15">
        <v>15</v>
      </c>
      <c r="BL22" s="91">
        <v>876.3</v>
      </c>
      <c r="BM22" s="234"/>
      <c r="BN22" s="91"/>
      <c r="BO22" s="94"/>
      <c r="BP22" s="70"/>
      <c r="BQ22" s="447">
        <f t="shared" si="13"/>
        <v>0</v>
      </c>
      <c r="BR22" s="369"/>
      <c r="BT22" s="103"/>
      <c r="BU22" s="15">
        <v>15</v>
      </c>
      <c r="BV22" s="91">
        <v>902.6</v>
      </c>
      <c r="BW22" s="279"/>
      <c r="BX22" s="91"/>
      <c r="BY22" s="521"/>
      <c r="BZ22" s="280"/>
      <c r="CA22" s="369">
        <f t="shared" si="5"/>
        <v>0</v>
      </c>
      <c r="CD22" s="205"/>
      <c r="CE22" s="15">
        <v>15</v>
      </c>
      <c r="CF22" s="91">
        <v>914.89</v>
      </c>
      <c r="CG22" s="279"/>
      <c r="CH22" s="91"/>
      <c r="CI22" s="281"/>
      <c r="CJ22" s="280"/>
      <c r="CK22" s="233">
        <f t="shared" si="14"/>
        <v>0</v>
      </c>
      <c r="CN22" s="384"/>
      <c r="CO22" s="15">
        <v>15</v>
      </c>
      <c r="CP22" s="585">
        <v>875.4</v>
      </c>
      <c r="CQ22" s="606"/>
      <c r="CR22" s="585"/>
      <c r="CS22" s="607"/>
      <c r="CT22" s="280"/>
      <c r="CU22" s="374">
        <f t="shared" si="58"/>
        <v>0</v>
      </c>
      <c r="CX22" s="103"/>
      <c r="CY22" s="15">
        <v>15</v>
      </c>
      <c r="CZ22" s="582">
        <v>927.1</v>
      </c>
      <c r="DA22" s="666"/>
      <c r="DB22" s="582"/>
      <c r="DC22" s="719"/>
      <c r="DD22" s="584"/>
      <c r="DE22" s="369">
        <f t="shared" si="15"/>
        <v>0</v>
      </c>
      <c r="DH22" s="103"/>
      <c r="DI22" s="15">
        <v>15</v>
      </c>
      <c r="DJ22" s="582">
        <v>884</v>
      </c>
      <c r="DK22" s="606"/>
      <c r="DL22" s="582"/>
      <c r="DM22" s="607"/>
      <c r="DN22" s="608"/>
      <c r="DO22" s="374">
        <f t="shared" si="16"/>
        <v>0</v>
      </c>
      <c r="DR22" s="103"/>
      <c r="DS22" s="15">
        <v>15</v>
      </c>
      <c r="DT22" s="582">
        <v>866.3</v>
      </c>
      <c r="DU22" s="606"/>
      <c r="DV22" s="582"/>
      <c r="DW22" s="607"/>
      <c r="DX22" s="608"/>
      <c r="DY22" s="369">
        <f t="shared" si="17"/>
        <v>0</v>
      </c>
      <c r="EB22" s="103"/>
      <c r="EC22" s="15">
        <v>15</v>
      </c>
      <c r="ED22" s="68">
        <v>925.3</v>
      </c>
      <c r="EE22" s="242"/>
      <c r="EF22" s="68"/>
      <c r="EG22" s="69"/>
      <c r="EH22" s="70"/>
      <c r="EI22" s="369">
        <f t="shared" si="18"/>
        <v>0</v>
      </c>
      <c r="EL22" s="103"/>
      <c r="EM22" s="15">
        <v>15</v>
      </c>
      <c r="EN22" s="68">
        <v>936.7</v>
      </c>
      <c r="EO22" s="242"/>
      <c r="EP22" s="68"/>
      <c r="EQ22" s="69"/>
      <c r="ER22" s="70"/>
      <c r="ES22" s="369">
        <f t="shared" si="19"/>
        <v>0</v>
      </c>
      <c r="EV22" s="103"/>
      <c r="EW22" s="15">
        <v>15</v>
      </c>
      <c r="EX22" s="582">
        <v>907.6</v>
      </c>
      <c r="EY22" s="666"/>
      <c r="EZ22" s="582"/>
      <c r="FA22" s="583"/>
      <c r="FB22" s="584"/>
      <c r="FC22" s="369">
        <f t="shared" si="20"/>
        <v>0</v>
      </c>
      <c r="FF22" s="103"/>
      <c r="FG22" s="15">
        <v>15</v>
      </c>
      <c r="FH22" s="582">
        <v>913.1</v>
      </c>
      <c r="FI22" s="666"/>
      <c r="FJ22" s="582"/>
      <c r="FK22" s="583"/>
      <c r="FL22" s="584"/>
      <c r="FM22" s="233">
        <f t="shared" si="21"/>
        <v>0</v>
      </c>
      <c r="FP22" s="103"/>
      <c r="FQ22" s="15">
        <v>15</v>
      </c>
      <c r="FR22" s="582">
        <v>929</v>
      </c>
      <c r="FS22" s="234"/>
      <c r="FT22" s="582"/>
      <c r="FU22" s="69"/>
      <c r="FV22" s="70"/>
      <c r="FW22" s="369">
        <f t="shared" si="22"/>
        <v>0</v>
      </c>
      <c r="FX22" s="70"/>
      <c r="FZ22" s="103"/>
      <c r="GA22" s="15">
        <v>15</v>
      </c>
      <c r="GB22" s="341">
        <v>966.6</v>
      </c>
      <c r="GC22" s="234"/>
      <c r="GD22" s="341"/>
      <c r="GE22" s="94"/>
      <c r="GF22" s="70"/>
      <c r="GG22" s="369">
        <f t="shared" si="23"/>
        <v>0</v>
      </c>
      <c r="GJ22" s="103"/>
      <c r="GK22" s="15">
        <v>15</v>
      </c>
      <c r="GL22" s="91">
        <v>929</v>
      </c>
      <c r="GM22" s="234"/>
      <c r="GN22" s="91"/>
      <c r="GO22" s="94"/>
      <c r="GP22" s="70"/>
      <c r="GQ22" s="369">
        <f t="shared" si="24"/>
        <v>0</v>
      </c>
      <c r="GT22" s="103"/>
      <c r="GU22" s="15">
        <v>15</v>
      </c>
      <c r="GV22" s="91">
        <v>882.7</v>
      </c>
      <c r="GW22" s="234"/>
      <c r="GX22" s="91"/>
      <c r="GY22" s="94"/>
      <c r="GZ22" s="70"/>
      <c r="HA22" s="369">
        <f t="shared" si="25"/>
        <v>0</v>
      </c>
      <c r="HD22" s="103"/>
      <c r="HE22" s="15">
        <v>15</v>
      </c>
      <c r="HF22" s="91">
        <v>899.9</v>
      </c>
      <c r="HG22" s="234"/>
      <c r="HH22" s="91"/>
      <c r="HI22" s="719"/>
      <c r="HJ22" s="70"/>
      <c r="HK22" s="233">
        <f t="shared" si="26"/>
        <v>0</v>
      </c>
      <c r="HN22" s="103"/>
      <c r="HO22" s="15">
        <v>15</v>
      </c>
      <c r="HP22" s="91">
        <v>954.35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85"/>
      <c r="IA22" s="672"/>
      <c r="IB22" s="585"/>
      <c r="IC22" s="583"/>
      <c r="ID22" s="584"/>
      <c r="IE22" s="369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2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3"/>
      <c r="KV22" s="584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2"/>
      <c r="OG22" s="719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/>
      <c r="P23" s="91"/>
      <c r="Q23" s="282"/>
      <c r="R23" s="70"/>
      <c r="S23" s="485">
        <f t="shared" si="8"/>
        <v>0</v>
      </c>
      <c r="V23" s="93"/>
      <c r="W23" s="15">
        <v>16</v>
      </c>
      <c r="X23" s="585">
        <v>890.9</v>
      </c>
      <c r="Y23" s="672"/>
      <c r="Z23" s="585"/>
      <c r="AA23" s="583"/>
      <c r="AB23" s="584"/>
      <c r="AC23" s="369">
        <f t="shared" si="9"/>
        <v>0</v>
      </c>
      <c r="AF23" s="103"/>
      <c r="AG23" s="15">
        <v>16</v>
      </c>
      <c r="AH23" s="582">
        <v>908.54</v>
      </c>
      <c r="AI23" s="666"/>
      <c r="AJ23" s="582"/>
      <c r="AK23" s="719"/>
      <c r="AL23" s="584"/>
      <c r="AM23" s="369">
        <f t="shared" si="10"/>
        <v>0</v>
      </c>
      <c r="AP23" s="103"/>
      <c r="AQ23" s="15">
        <v>16</v>
      </c>
      <c r="AR23" s="582">
        <v>938.9</v>
      </c>
      <c r="AS23" s="666"/>
      <c r="AT23" s="582"/>
      <c r="AU23" s="719"/>
      <c r="AV23" s="584"/>
      <c r="AW23" s="369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69">
        <f t="shared" si="12"/>
        <v>0</v>
      </c>
      <c r="BJ23" s="103"/>
      <c r="BK23" s="15">
        <v>16</v>
      </c>
      <c r="BL23" s="91">
        <v>880.4</v>
      </c>
      <c r="BM23" s="234"/>
      <c r="BN23" s="91"/>
      <c r="BO23" s="94"/>
      <c r="BP23" s="70"/>
      <c r="BQ23" s="447">
        <f t="shared" si="13"/>
        <v>0</v>
      </c>
      <c r="BR23" s="369"/>
      <c r="BT23" s="103"/>
      <c r="BU23" s="15">
        <v>16</v>
      </c>
      <c r="BV23" s="91">
        <v>872.7</v>
      </c>
      <c r="BW23" s="279"/>
      <c r="BX23" s="91"/>
      <c r="BY23" s="521"/>
      <c r="BZ23" s="280"/>
      <c r="CA23" s="369">
        <f t="shared" si="5"/>
        <v>0</v>
      </c>
      <c r="CD23" s="205"/>
      <c r="CE23" s="15">
        <v>16</v>
      </c>
      <c r="CF23" s="91">
        <v>912.17</v>
      </c>
      <c r="CG23" s="279"/>
      <c r="CH23" s="91"/>
      <c r="CI23" s="281"/>
      <c r="CJ23" s="280"/>
      <c r="CK23" s="233">
        <f t="shared" si="14"/>
        <v>0</v>
      </c>
      <c r="CN23" s="384"/>
      <c r="CO23" s="15">
        <v>16</v>
      </c>
      <c r="CP23" s="582">
        <v>889</v>
      </c>
      <c r="CQ23" s="606"/>
      <c r="CR23" s="582"/>
      <c r="CS23" s="607"/>
      <c r="CT23" s="280"/>
      <c r="CU23" s="374">
        <f t="shared" si="58"/>
        <v>0</v>
      </c>
      <c r="CX23" s="103"/>
      <c r="CY23" s="15">
        <v>16</v>
      </c>
      <c r="CZ23" s="582">
        <v>886.3</v>
      </c>
      <c r="DA23" s="666"/>
      <c r="DB23" s="582"/>
      <c r="DC23" s="719"/>
      <c r="DD23" s="584"/>
      <c r="DE23" s="369">
        <f t="shared" si="15"/>
        <v>0</v>
      </c>
      <c r="DH23" s="103"/>
      <c r="DI23" s="15">
        <v>16</v>
      </c>
      <c r="DJ23" s="582">
        <v>892.2</v>
      </c>
      <c r="DK23" s="606"/>
      <c r="DL23" s="582"/>
      <c r="DM23" s="607"/>
      <c r="DN23" s="608"/>
      <c r="DO23" s="374">
        <f t="shared" si="16"/>
        <v>0</v>
      </c>
      <c r="DR23" s="103"/>
      <c r="DS23" s="15">
        <v>16</v>
      </c>
      <c r="DT23" s="582">
        <v>889</v>
      </c>
      <c r="DU23" s="606"/>
      <c r="DV23" s="582"/>
      <c r="DW23" s="607"/>
      <c r="DX23" s="608"/>
      <c r="DY23" s="369">
        <f t="shared" si="17"/>
        <v>0</v>
      </c>
      <c r="EB23" s="103"/>
      <c r="EC23" s="15">
        <v>16</v>
      </c>
      <c r="ED23" s="68">
        <v>889</v>
      </c>
      <c r="EE23" s="242"/>
      <c r="EF23" s="68"/>
      <c r="EG23" s="69"/>
      <c r="EH23" s="70"/>
      <c r="EI23" s="369">
        <f t="shared" si="18"/>
        <v>0</v>
      </c>
      <c r="EL23" s="103"/>
      <c r="EM23" s="15">
        <v>16</v>
      </c>
      <c r="EN23" s="68">
        <v>919</v>
      </c>
      <c r="EO23" s="242"/>
      <c r="EP23" s="68"/>
      <c r="EQ23" s="69"/>
      <c r="ER23" s="70"/>
      <c r="ES23" s="369">
        <f t="shared" si="19"/>
        <v>0</v>
      </c>
      <c r="EV23" s="103"/>
      <c r="EW23" s="15">
        <v>16</v>
      </c>
      <c r="EX23" s="582">
        <v>924.4</v>
      </c>
      <c r="EY23" s="666"/>
      <c r="EZ23" s="582"/>
      <c r="FA23" s="583"/>
      <c r="FB23" s="584"/>
      <c r="FC23" s="369">
        <f t="shared" si="20"/>
        <v>0</v>
      </c>
      <c r="FF23" s="103"/>
      <c r="FG23" s="15">
        <v>16</v>
      </c>
      <c r="FH23" s="582">
        <v>933.9</v>
      </c>
      <c r="FI23" s="666"/>
      <c r="FJ23" s="582"/>
      <c r="FK23" s="583"/>
      <c r="FL23" s="584"/>
      <c r="FM23" s="233">
        <f t="shared" si="21"/>
        <v>0</v>
      </c>
      <c r="FP23" s="103"/>
      <c r="FQ23" s="15">
        <v>16</v>
      </c>
      <c r="FR23" s="582">
        <v>933.5</v>
      </c>
      <c r="FS23" s="234"/>
      <c r="FT23" s="582"/>
      <c r="FU23" s="69"/>
      <c r="FV23" s="70"/>
      <c r="FW23" s="369">
        <f t="shared" si="22"/>
        <v>0</v>
      </c>
      <c r="FX23" s="70"/>
      <c r="FZ23" s="103"/>
      <c r="GA23" s="15">
        <v>16</v>
      </c>
      <c r="GB23" s="341">
        <v>949.36</v>
      </c>
      <c r="GC23" s="234"/>
      <c r="GD23" s="341"/>
      <c r="GE23" s="94"/>
      <c r="GF23" s="70"/>
      <c r="GG23" s="369">
        <f t="shared" si="23"/>
        <v>0</v>
      </c>
      <c r="GJ23" s="103"/>
      <c r="GK23" s="15">
        <v>16</v>
      </c>
      <c r="GL23" s="91">
        <v>908.1</v>
      </c>
      <c r="GM23" s="234"/>
      <c r="GN23" s="91"/>
      <c r="GO23" s="94"/>
      <c r="GP23" s="70"/>
      <c r="GQ23" s="369">
        <f t="shared" si="24"/>
        <v>0</v>
      </c>
      <c r="GT23" s="103"/>
      <c r="GU23" s="15">
        <v>16</v>
      </c>
      <c r="GV23" s="91">
        <v>875.4</v>
      </c>
      <c r="GW23" s="234"/>
      <c r="GX23" s="91"/>
      <c r="GY23" s="94"/>
      <c r="GZ23" s="70"/>
      <c r="HA23" s="369">
        <f t="shared" si="25"/>
        <v>0</v>
      </c>
      <c r="HD23" s="103"/>
      <c r="HE23" s="15">
        <v>16</v>
      </c>
      <c r="HF23" s="91">
        <v>913.1</v>
      </c>
      <c r="HG23" s="234"/>
      <c r="HH23" s="91"/>
      <c r="HI23" s="719"/>
      <c r="HJ23" s="70"/>
      <c r="HK23" s="233">
        <f t="shared" si="26"/>
        <v>0</v>
      </c>
      <c r="HN23" s="103"/>
      <c r="HO23" s="15">
        <v>16</v>
      </c>
      <c r="HP23" s="91">
        <v>928.04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85"/>
      <c r="IA23" s="672"/>
      <c r="IB23" s="585"/>
      <c r="IC23" s="583"/>
      <c r="ID23" s="584"/>
      <c r="IE23" s="369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2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3"/>
      <c r="KV23" s="584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/>
      <c r="P24" s="91"/>
      <c r="Q24" s="282"/>
      <c r="R24" s="70"/>
      <c r="S24" s="485">
        <f t="shared" si="8"/>
        <v>0</v>
      </c>
      <c r="V24" s="93"/>
      <c r="W24" s="15">
        <v>17</v>
      </c>
      <c r="X24" s="585">
        <v>907.2</v>
      </c>
      <c r="Y24" s="672"/>
      <c r="Z24" s="585"/>
      <c r="AA24" s="583"/>
      <c r="AB24" s="584"/>
      <c r="AC24" s="369">
        <f t="shared" si="9"/>
        <v>0</v>
      </c>
      <c r="AF24" s="103"/>
      <c r="AG24" s="15">
        <v>17</v>
      </c>
      <c r="AH24" s="582">
        <v>938.48</v>
      </c>
      <c r="AI24" s="666"/>
      <c r="AJ24" s="582"/>
      <c r="AK24" s="719"/>
      <c r="AL24" s="584"/>
      <c r="AM24" s="369">
        <f t="shared" si="10"/>
        <v>0</v>
      </c>
      <c r="AP24" s="103"/>
      <c r="AQ24" s="15">
        <v>17</v>
      </c>
      <c r="AR24" s="582">
        <v>899</v>
      </c>
      <c r="AS24" s="666"/>
      <c r="AT24" s="582"/>
      <c r="AU24" s="719"/>
      <c r="AV24" s="584"/>
      <c r="AW24" s="369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69">
        <f t="shared" si="12"/>
        <v>0</v>
      </c>
      <c r="BJ24" s="103"/>
      <c r="BK24" s="15">
        <v>17</v>
      </c>
      <c r="BL24" s="91">
        <v>911.7</v>
      </c>
      <c r="BM24" s="234"/>
      <c r="BN24" s="91"/>
      <c r="BO24" s="94"/>
      <c r="BP24" s="70"/>
      <c r="BQ24" s="447">
        <f t="shared" si="13"/>
        <v>0</v>
      </c>
      <c r="BR24" s="369"/>
      <c r="BT24" s="103"/>
      <c r="BU24" s="15">
        <v>17</v>
      </c>
      <c r="BV24" s="91">
        <v>907.2</v>
      </c>
      <c r="BW24" s="279"/>
      <c r="BX24" s="91"/>
      <c r="BY24" s="521"/>
      <c r="BZ24" s="280"/>
      <c r="CA24" s="369">
        <f t="shared" si="5"/>
        <v>0</v>
      </c>
      <c r="CD24" s="205"/>
      <c r="CE24" s="15">
        <v>17</v>
      </c>
      <c r="CF24" s="91">
        <v>934.4</v>
      </c>
      <c r="CG24" s="279"/>
      <c r="CH24" s="91"/>
      <c r="CI24" s="281"/>
      <c r="CJ24" s="280"/>
      <c r="CK24" s="233">
        <f t="shared" si="14"/>
        <v>0</v>
      </c>
      <c r="CN24" s="384"/>
      <c r="CO24" s="15">
        <v>17</v>
      </c>
      <c r="CP24" s="582">
        <v>909</v>
      </c>
      <c r="CQ24" s="606"/>
      <c r="CR24" s="582"/>
      <c r="CS24" s="607"/>
      <c r="CT24" s="280"/>
      <c r="CU24" s="374">
        <f t="shared" si="58"/>
        <v>0</v>
      </c>
      <c r="CX24" s="103"/>
      <c r="CY24" s="15">
        <v>17</v>
      </c>
      <c r="CZ24" s="582">
        <v>867.3</v>
      </c>
      <c r="DA24" s="666"/>
      <c r="DB24" s="582"/>
      <c r="DC24" s="719"/>
      <c r="DD24" s="584"/>
      <c r="DE24" s="369">
        <f t="shared" si="15"/>
        <v>0</v>
      </c>
      <c r="DH24" s="103"/>
      <c r="DI24" s="15">
        <v>17</v>
      </c>
      <c r="DJ24" s="582">
        <v>907.6</v>
      </c>
      <c r="DK24" s="606"/>
      <c r="DL24" s="582"/>
      <c r="DM24" s="607"/>
      <c r="DN24" s="608"/>
      <c r="DO24" s="374">
        <f t="shared" si="16"/>
        <v>0</v>
      </c>
      <c r="DR24" s="103"/>
      <c r="DS24" s="15">
        <v>17</v>
      </c>
      <c r="DT24" s="582">
        <v>880</v>
      </c>
      <c r="DU24" s="606"/>
      <c r="DV24" s="582"/>
      <c r="DW24" s="607"/>
      <c r="DX24" s="608"/>
      <c r="DY24" s="369">
        <f t="shared" si="17"/>
        <v>0</v>
      </c>
      <c r="EB24" s="103"/>
      <c r="EC24" s="15">
        <v>17</v>
      </c>
      <c r="ED24" s="68">
        <v>911.7</v>
      </c>
      <c r="EE24" s="242"/>
      <c r="EF24" s="68"/>
      <c r="EG24" s="69"/>
      <c r="EH24" s="70"/>
      <c r="EI24" s="369">
        <f t="shared" si="18"/>
        <v>0</v>
      </c>
      <c r="EL24" s="103"/>
      <c r="EM24" s="15">
        <v>17</v>
      </c>
      <c r="EN24" s="68">
        <v>880.4</v>
      </c>
      <c r="EO24" s="242"/>
      <c r="EP24" s="68"/>
      <c r="EQ24" s="69"/>
      <c r="ER24" s="70"/>
      <c r="ES24" s="369">
        <f t="shared" si="19"/>
        <v>0</v>
      </c>
      <c r="EV24" s="103"/>
      <c r="EW24" s="15">
        <v>17</v>
      </c>
      <c r="EX24" s="582">
        <v>903.1</v>
      </c>
      <c r="EY24" s="666"/>
      <c r="EZ24" s="582"/>
      <c r="FA24" s="583"/>
      <c r="FB24" s="584"/>
      <c r="FC24" s="369">
        <f t="shared" si="20"/>
        <v>0</v>
      </c>
      <c r="FF24" s="103"/>
      <c r="FG24" s="15">
        <v>17</v>
      </c>
      <c r="FH24" s="582">
        <v>902.6</v>
      </c>
      <c r="FI24" s="666"/>
      <c r="FJ24" s="582"/>
      <c r="FK24" s="583"/>
      <c r="FL24" s="584"/>
      <c r="FM24" s="233">
        <f t="shared" si="21"/>
        <v>0</v>
      </c>
      <c r="FP24" s="103"/>
      <c r="FQ24" s="15">
        <v>17</v>
      </c>
      <c r="FR24" s="582">
        <v>934.8</v>
      </c>
      <c r="FS24" s="234"/>
      <c r="FT24" s="582"/>
      <c r="FU24" s="69"/>
      <c r="FV24" s="70"/>
      <c r="FW24" s="369">
        <f t="shared" si="22"/>
        <v>0</v>
      </c>
      <c r="FX24" s="70"/>
      <c r="FZ24" s="103"/>
      <c r="GA24" s="15">
        <v>17</v>
      </c>
      <c r="GB24" s="341">
        <v>979.3</v>
      </c>
      <c r="GC24" s="234"/>
      <c r="GD24" s="341"/>
      <c r="GE24" s="94"/>
      <c r="GF24" s="70"/>
      <c r="GG24" s="369">
        <f t="shared" si="23"/>
        <v>0</v>
      </c>
      <c r="GJ24" s="103"/>
      <c r="GK24" s="15">
        <v>17</v>
      </c>
      <c r="GL24" s="91">
        <v>898.1</v>
      </c>
      <c r="GM24" s="234"/>
      <c r="GN24" s="91"/>
      <c r="GO24" s="94"/>
      <c r="GP24" s="70"/>
      <c r="GQ24" s="369">
        <f t="shared" si="24"/>
        <v>0</v>
      </c>
      <c r="GT24" s="103"/>
      <c r="GU24" s="15">
        <v>17</v>
      </c>
      <c r="GV24" s="91">
        <v>919</v>
      </c>
      <c r="GW24" s="234"/>
      <c r="GX24" s="91"/>
      <c r="GY24" s="94"/>
      <c r="GZ24" s="70"/>
      <c r="HA24" s="369">
        <f t="shared" si="25"/>
        <v>0</v>
      </c>
      <c r="HD24" s="103"/>
      <c r="HE24" s="15">
        <v>17</v>
      </c>
      <c r="HF24" s="91">
        <v>909</v>
      </c>
      <c r="HG24" s="234"/>
      <c r="HH24" s="91"/>
      <c r="HI24" s="719"/>
      <c r="HJ24" s="70"/>
      <c r="HK24" s="233">
        <f t="shared" si="26"/>
        <v>0</v>
      </c>
      <c r="HN24" s="103"/>
      <c r="HO24" s="15">
        <v>17</v>
      </c>
      <c r="HP24" s="91">
        <v>938.93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85"/>
      <c r="IA24" s="672"/>
      <c r="IB24" s="585"/>
      <c r="IC24" s="583"/>
      <c r="ID24" s="584"/>
      <c r="IE24" s="369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2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3"/>
      <c r="KV24" s="584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5">
        <f t="shared" si="8"/>
        <v>0</v>
      </c>
      <c r="V25" s="93"/>
      <c r="W25" s="15">
        <v>18</v>
      </c>
      <c r="X25" s="585">
        <v>939.8</v>
      </c>
      <c r="Y25" s="672"/>
      <c r="Z25" s="585"/>
      <c r="AA25" s="583"/>
      <c r="AB25" s="584"/>
      <c r="AC25" s="369">
        <f t="shared" si="9"/>
        <v>0</v>
      </c>
      <c r="AF25" s="93"/>
      <c r="AG25" s="15">
        <v>18</v>
      </c>
      <c r="AH25" s="582">
        <v>932.13</v>
      </c>
      <c r="AI25" s="666"/>
      <c r="AJ25" s="582"/>
      <c r="AK25" s="719"/>
      <c r="AL25" s="584"/>
      <c r="AM25" s="369">
        <f t="shared" si="10"/>
        <v>0</v>
      </c>
      <c r="AP25" s="93"/>
      <c r="AQ25" s="15">
        <v>18</v>
      </c>
      <c r="AR25" s="582">
        <v>904.5</v>
      </c>
      <c r="AS25" s="666"/>
      <c r="AT25" s="582"/>
      <c r="AU25" s="719"/>
      <c r="AV25" s="584"/>
      <c r="AW25" s="369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69">
        <f t="shared" si="12"/>
        <v>0</v>
      </c>
      <c r="BJ25" s="93"/>
      <c r="BK25" s="15">
        <v>18</v>
      </c>
      <c r="BL25" s="91">
        <v>877.7</v>
      </c>
      <c r="BM25" s="234"/>
      <c r="BN25" s="91"/>
      <c r="BO25" s="94"/>
      <c r="BP25" s="70"/>
      <c r="BQ25" s="447">
        <f t="shared" si="13"/>
        <v>0</v>
      </c>
      <c r="BR25" s="369"/>
      <c r="BT25" s="103"/>
      <c r="BU25" s="15">
        <v>18</v>
      </c>
      <c r="BV25" s="91">
        <v>901.7</v>
      </c>
      <c r="BW25" s="279"/>
      <c r="BX25" s="91"/>
      <c r="BY25" s="521"/>
      <c r="BZ25" s="280"/>
      <c r="CA25" s="369">
        <f t="shared" si="5"/>
        <v>0</v>
      </c>
      <c r="CD25" s="205"/>
      <c r="CE25" s="15">
        <v>18</v>
      </c>
      <c r="CF25" s="91">
        <v>898.11</v>
      </c>
      <c r="CG25" s="279"/>
      <c r="CH25" s="91"/>
      <c r="CI25" s="281"/>
      <c r="CJ25" s="280"/>
      <c r="CK25" s="369">
        <f t="shared" si="14"/>
        <v>0</v>
      </c>
      <c r="CN25" s="384"/>
      <c r="CO25" s="15">
        <v>18</v>
      </c>
      <c r="CP25" s="582">
        <v>926.2</v>
      </c>
      <c r="CQ25" s="606"/>
      <c r="CR25" s="582"/>
      <c r="CS25" s="607"/>
      <c r="CT25" s="280"/>
      <c r="CU25" s="374">
        <f t="shared" si="58"/>
        <v>0</v>
      </c>
      <c r="CX25" s="93"/>
      <c r="CY25" s="15">
        <v>18</v>
      </c>
      <c r="CZ25" s="582">
        <v>872.7</v>
      </c>
      <c r="DA25" s="666"/>
      <c r="DB25" s="582"/>
      <c r="DC25" s="719"/>
      <c r="DD25" s="584"/>
      <c r="DE25" s="369">
        <f t="shared" si="15"/>
        <v>0</v>
      </c>
      <c r="DH25" s="93"/>
      <c r="DI25" s="15">
        <v>18</v>
      </c>
      <c r="DJ25" s="582">
        <v>889.5</v>
      </c>
      <c r="DK25" s="606"/>
      <c r="DL25" s="582"/>
      <c r="DM25" s="607"/>
      <c r="DN25" s="608"/>
      <c r="DO25" s="374">
        <f t="shared" si="16"/>
        <v>0</v>
      </c>
      <c r="DR25" s="93"/>
      <c r="DS25" s="15">
        <v>18</v>
      </c>
      <c r="DT25" s="582">
        <v>889</v>
      </c>
      <c r="DU25" s="606"/>
      <c r="DV25" s="582"/>
      <c r="DW25" s="607"/>
      <c r="DX25" s="608"/>
      <c r="DY25" s="369">
        <f t="shared" si="17"/>
        <v>0</v>
      </c>
      <c r="EB25" s="93"/>
      <c r="EC25" s="15">
        <v>18</v>
      </c>
      <c r="ED25" s="68">
        <v>869.1</v>
      </c>
      <c r="EE25" s="242"/>
      <c r="EF25" s="68"/>
      <c r="EG25" s="69"/>
      <c r="EH25" s="70"/>
      <c r="EI25" s="369">
        <f t="shared" si="18"/>
        <v>0</v>
      </c>
      <c r="EL25" s="93"/>
      <c r="EM25" s="15">
        <v>18</v>
      </c>
      <c r="EN25" s="68">
        <v>870.4</v>
      </c>
      <c r="EO25" s="242"/>
      <c r="EP25" s="68"/>
      <c r="EQ25" s="69"/>
      <c r="ER25" s="70"/>
      <c r="ES25" s="369">
        <f t="shared" si="19"/>
        <v>0</v>
      </c>
      <c r="EV25" s="93"/>
      <c r="EW25" s="15">
        <v>18</v>
      </c>
      <c r="EX25" s="582">
        <v>918.5</v>
      </c>
      <c r="EY25" s="666"/>
      <c r="EZ25" s="582"/>
      <c r="FA25" s="583"/>
      <c r="FB25" s="584"/>
      <c r="FC25" s="369">
        <f t="shared" si="20"/>
        <v>0</v>
      </c>
      <c r="FF25" s="93"/>
      <c r="FG25" s="15">
        <v>18</v>
      </c>
      <c r="FH25" s="582">
        <v>905.4</v>
      </c>
      <c r="FI25" s="666"/>
      <c r="FJ25" s="582"/>
      <c r="FK25" s="583"/>
      <c r="FL25" s="584"/>
      <c r="FM25" s="233">
        <f t="shared" si="21"/>
        <v>0</v>
      </c>
      <c r="FP25" s="93"/>
      <c r="FQ25" s="15">
        <v>18</v>
      </c>
      <c r="FR25" s="582">
        <v>882.7</v>
      </c>
      <c r="FS25" s="234"/>
      <c r="FT25" s="582"/>
      <c r="FU25" s="69"/>
      <c r="FV25" s="70"/>
      <c r="FW25" s="369">
        <f t="shared" si="22"/>
        <v>0</v>
      </c>
      <c r="FX25" s="70"/>
      <c r="FZ25" s="93"/>
      <c r="GA25" s="15">
        <v>18</v>
      </c>
      <c r="GB25" s="341">
        <v>939.38</v>
      </c>
      <c r="GC25" s="234"/>
      <c r="GD25" s="341"/>
      <c r="GE25" s="94"/>
      <c r="GF25" s="70"/>
      <c r="GG25" s="369">
        <f t="shared" si="23"/>
        <v>0</v>
      </c>
      <c r="GJ25" s="93"/>
      <c r="GK25" s="15">
        <v>18</v>
      </c>
      <c r="GL25" s="91">
        <v>924.4</v>
      </c>
      <c r="GM25" s="234"/>
      <c r="GN25" s="91"/>
      <c r="GO25" s="94"/>
      <c r="GP25" s="70"/>
      <c r="GQ25" s="369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9">
        <f t="shared" si="25"/>
        <v>0</v>
      </c>
      <c r="HD25" s="93"/>
      <c r="HE25" s="15">
        <v>18</v>
      </c>
      <c r="HF25" s="91">
        <v>900.8</v>
      </c>
      <c r="HG25" s="234"/>
      <c r="HH25" s="91"/>
      <c r="HI25" s="719"/>
      <c r="HJ25" s="70"/>
      <c r="HK25" s="233">
        <f t="shared" si="26"/>
        <v>0</v>
      </c>
      <c r="HN25" s="205"/>
      <c r="HO25" s="15">
        <v>18</v>
      </c>
      <c r="HP25" s="91">
        <v>941.65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85"/>
      <c r="IA25" s="672"/>
      <c r="IB25" s="585"/>
      <c r="IC25" s="583"/>
      <c r="ID25" s="584"/>
      <c r="IE25" s="369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2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3"/>
      <c r="KV25" s="584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940.7</v>
      </c>
      <c r="O26" s="234"/>
      <c r="P26" s="91"/>
      <c r="Q26" s="282"/>
      <c r="R26" s="70"/>
      <c r="S26" s="485">
        <f t="shared" si="8"/>
        <v>0</v>
      </c>
      <c r="V26" s="93"/>
      <c r="W26" s="15">
        <v>19</v>
      </c>
      <c r="X26" s="585">
        <v>916.3</v>
      </c>
      <c r="Y26" s="672"/>
      <c r="Z26" s="585"/>
      <c r="AA26" s="583"/>
      <c r="AB26" s="584"/>
      <c r="AC26" s="369">
        <f t="shared" si="9"/>
        <v>0</v>
      </c>
      <c r="AF26" s="103"/>
      <c r="AG26" s="15">
        <v>19</v>
      </c>
      <c r="AH26" s="582">
        <v>921.69</v>
      </c>
      <c r="AI26" s="666"/>
      <c r="AJ26" s="582"/>
      <c r="AK26" s="719"/>
      <c r="AL26" s="584"/>
      <c r="AM26" s="369">
        <f t="shared" si="10"/>
        <v>0</v>
      </c>
      <c r="AP26" s="103"/>
      <c r="AQ26" s="15">
        <v>19</v>
      </c>
      <c r="AR26" s="582">
        <v>892.7</v>
      </c>
      <c r="AS26" s="666"/>
      <c r="AT26" s="582"/>
      <c r="AU26" s="719"/>
      <c r="AV26" s="584"/>
      <c r="AW26" s="369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69">
        <f t="shared" si="12"/>
        <v>0</v>
      </c>
      <c r="BJ26" s="103"/>
      <c r="BK26" s="15">
        <v>19</v>
      </c>
      <c r="BL26" s="91">
        <v>887.7</v>
      </c>
      <c r="BM26" s="234"/>
      <c r="BN26" s="91"/>
      <c r="BO26" s="94"/>
      <c r="BP26" s="70"/>
      <c r="BQ26" s="447">
        <f t="shared" si="13"/>
        <v>0</v>
      </c>
      <c r="BR26" s="369"/>
      <c r="BT26" s="103"/>
      <c r="BU26" s="15">
        <v>19</v>
      </c>
      <c r="BV26" s="91">
        <v>902.6</v>
      </c>
      <c r="BW26" s="279"/>
      <c r="BX26" s="91"/>
      <c r="BY26" s="521"/>
      <c r="BZ26" s="280"/>
      <c r="CA26" s="369">
        <f t="shared" si="5"/>
        <v>0</v>
      </c>
      <c r="CD26" s="205"/>
      <c r="CE26" s="15">
        <v>19</v>
      </c>
      <c r="CF26" s="91">
        <v>935.76</v>
      </c>
      <c r="CG26" s="279"/>
      <c r="CH26" s="91"/>
      <c r="CI26" s="281"/>
      <c r="CJ26" s="280"/>
      <c r="CK26" s="369">
        <f t="shared" si="14"/>
        <v>0</v>
      </c>
      <c r="CN26" s="384"/>
      <c r="CO26" s="15">
        <v>19</v>
      </c>
      <c r="CP26" s="582">
        <v>911.7</v>
      </c>
      <c r="CQ26" s="606"/>
      <c r="CR26" s="582"/>
      <c r="CS26" s="607"/>
      <c r="CT26" s="280"/>
      <c r="CU26" s="374">
        <f t="shared" si="58"/>
        <v>0</v>
      </c>
      <c r="CX26" s="103"/>
      <c r="CY26" s="15">
        <v>19</v>
      </c>
      <c r="CZ26" s="582">
        <v>894</v>
      </c>
      <c r="DA26" s="666"/>
      <c r="DB26" s="582"/>
      <c r="DC26" s="719"/>
      <c r="DD26" s="584"/>
      <c r="DE26" s="369">
        <f t="shared" si="15"/>
        <v>0</v>
      </c>
      <c r="DH26" s="103"/>
      <c r="DI26" s="15">
        <v>19</v>
      </c>
      <c r="DJ26" s="582">
        <v>895.8</v>
      </c>
      <c r="DK26" s="606"/>
      <c r="DL26" s="582"/>
      <c r="DM26" s="607"/>
      <c r="DN26" s="608"/>
      <c r="DO26" s="374">
        <f t="shared" si="16"/>
        <v>0</v>
      </c>
      <c r="DR26" s="103"/>
      <c r="DS26" s="15">
        <v>19</v>
      </c>
      <c r="DT26" s="582">
        <v>894.5</v>
      </c>
      <c r="DU26" s="606"/>
      <c r="DV26" s="582"/>
      <c r="DW26" s="607"/>
      <c r="DX26" s="608"/>
      <c r="DY26" s="369">
        <f t="shared" si="17"/>
        <v>0</v>
      </c>
      <c r="EB26" s="103"/>
      <c r="EC26" s="15">
        <v>19</v>
      </c>
      <c r="ED26" s="68">
        <v>880</v>
      </c>
      <c r="EE26" s="242"/>
      <c r="EF26" s="68"/>
      <c r="EG26" s="69"/>
      <c r="EH26" s="70"/>
      <c r="EI26" s="369">
        <f t="shared" si="18"/>
        <v>0</v>
      </c>
      <c r="EL26" s="103"/>
      <c r="EM26" s="15">
        <v>19</v>
      </c>
      <c r="EN26" s="68">
        <v>923.1</v>
      </c>
      <c r="EO26" s="242"/>
      <c r="EP26" s="68"/>
      <c r="EQ26" s="69"/>
      <c r="ER26" s="70"/>
      <c r="ES26" s="369">
        <f t="shared" si="19"/>
        <v>0</v>
      </c>
      <c r="EV26" s="93"/>
      <c r="EW26" s="15">
        <v>19</v>
      </c>
      <c r="EX26" s="582">
        <v>916.3</v>
      </c>
      <c r="EY26" s="666"/>
      <c r="EZ26" s="582"/>
      <c r="FA26" s="583"/>
      <c r="FB26" s="584"/>
      <c r="FC26" s="369">
        <f t="shared" si="20"/>
        <v>0</v>
      </c>
      <c r="FF26" s="93"/>
      <c r="FG26" s="15">
        <v>19</v>
      </c>
      <c r="FH26" s="582">
        <v>917.6</v>
      </c>
      <c r="FI26" s="666"/>
      <c r="FJ26" s="582"/>
      <c r="FK26" s="583"/>
      <c r="FL26" s="584"/>
      <c r="FM26" s="233">
        <f t="shared" si="21"/>
        <v>0</v>
      </c>
      <c r="FP26" s="103"/>
      <c r="FQ26" s="15">
        <v>19</v>
      </c>
      <c r="FR26" s="582">
        <v>917.2</v>
      </c>
      <c r="FS26" s="234"/>
      <c r="FT26" s="582"/>
      <c r="FU26" s="69"/>
      <c r="FV26" s="70"/>
      <c r="FW26" s="369">
        <f t="shared" si="22"/>
        <v>0</v>
      </c>
      <c r="FX26" s="70"/>
      <c r="FZ26" s="103"/>
      <c r="GA26" s="15">
        <v>19</v>
      </c>
      <c r="GB26" s="341">
        <v>960.25</v>
      </c>
      <c r="GC26" s="234"/>
      <c r="GD26" s="341"/>
      <c r="GE26" s="94"/>
      <c r="GF26" s="70"/>
      <c r="GG26" s="369">
        <f t="shared" si="23"/>
        <v>0</v>
      </c>
      <c r="GJ26" s="103"/>
      <c r="GK26" s="15">
        <v>19</v>
      </c>
      <c r="GL26" s="91">
        <v>916.3</v>
      </c>
      <c r="GM26" s="234"/>
      <c r="GN26" s="91"/>
      <c r="GO26" s="94"/>
      <c r="GP26" s="70"/>
      <c r="GQ26" s="369">
        <f t="shared" si="24"/>
        <v>0</v>
      </c>
      <c r="GT26" s="103"/>
      <c r="GU26" s="15">
        <v>19</v>
      </c>
      <c r="GV26" s="91">
        <v>888.1</v>
      </c>
      <c r="GW26" s="234"/>
      <c r="GX26" s="91"/>
      <c r="GY26" s="94"/>
      <c r="GZ26" s="70"/>
      <c r="HA26" s="369">
        <f t="shared" si="25"/>
        <v>0</v>
      </c>
      <c r="HD26" s="103"/>
      <c r="HE26" s="15">
        <v>19</v>
      </c>
      <c r="HF26" s="91">
        <v>923.5</v>
      </c>
      <c r="HG26" s="234"/>
      <c r="HH26" s="91"/>
      <c r="HI26" s="719"/>
      <c r="HJ26" s="70"/>
      <c r="HK26" s="233">
        <f t="shared" si="26"/>
        <v>0</v>
      </c>
      <c r="HN26" s="205"/>
      <c r="HO26" s="15">
        <v>19</v>
      </c>
      <c r="HP26" s="91">
        <v>941.65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85"/>
      <c r="IA26" s="672"/>
      <c r="IB26" s="585"/>
      <c r="IC26" s="583"/>
      <c r="ID26" s="584"/>
      <c r="IE26" s="369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2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3"/>
      <c r="KV26" s="584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5">
        <f t="shared" si="8"/>
        <v>0</v>
      </c>
      <c r="V27" s="93"/>
      <c r="W27" s="15">
        <v>20</v>
      </c>
      <c r="X27" s="585">
        <v>927.1</v>
      </c>
      <c r="Y27" s="672"/>
      <c r="Z27" s="585"/>
      <c r="AA27" s="583"/>
      <c r="AB27" s="584"/>
      <c r="AC27" s="369">
        <f t="shared" si="9"/>
        <v>0</v>
      </c>
      <c r="AF27" s="103"/>
      <c r="AG27" s="15">
        <v>20</v>
      </c>
      <c r="AH27" s="582">
        <v>949.82</v>
      </c>
      <c r="AI27" s="666"/>
      <c r="AJ27" s="582"/>
      <c r="AK27" s="719"/>
      <c r="AL27" s="584"/>
      <c r="AM27" s="369">
        <f t="shared" si="10"/>
        <v>0</v>
      </c>
      <c r="AP27" s="103"/>
      <c r="AQ27" s="15">
        <v>20</v>
      </c>
      <c r="AR27" s="582">
        <v>897.2</v>
      </c>
      <c r="AS27" s="666"/>
      <c r="AT27" s="582"/>
      <c r="AU27" s="719"/>
      <c r="AV27" s="584"/>
      <c r="AW27" s="369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69">
        <f t="shared" si="12"/>
        <v>0</v>
      </c>
      <c r="BJ27" s="103"/>
      <c r="BK27" s="15">
        <v>20</v>
      </c>
      <c r="BL27" s="91">
        <v>881.8</v>
      </c>
      <c r="BM27" s="234"/>
      <c r="BN27" s="91"/>
      <c r="BO27" s="94"/>
      <c r="BP27" s="70"/>
      <c r="BQ27" s="447">
        <f t="shared" si="13"/>
        <v>0</v>
      </c>
      <c r="BR27" s="369"/>
      <c r="BT27" s="103"/>
      <c r="BU27" s="15">
        <v>20</v>
      </c>
      <c r="BV27" s="91">
        <v>908.1</v>
      </c>
      <c r="BW27" s="279"/>
      <c r="BX27" s="91"/>
      <c r="BY27" s="521"/>
      <c r="BZ27" s="280"/>
      <c r="CA27" s="369">
        <f t="shared" si="5"/>
        <v>0</v>
      </c>
      <c r="CD27" s="205"/>
      <c r="CE27" s="15">
        <v>20</v>
      </c>
      <c r="CF27" s="91">
        <v>949.36</v>
      </c>
      <c r="CG27" s="279"/>
      <c r="CH27" s="91"/>
      <c r="CI27" s="281"/>
      <c r="CJ27" s="280"/>
      <c r="CK27" s="369">
        <f t="shared" si="14"/>
        <v>0</v>
      </c>
      <c r="CN27" s="384"/>
      <c r="CO27" s="15">
        <v>20</v>
      </c>
      <c r="CP27" s="582">
        <v>931.7</v>
      </c>
      <c r="CQ27" s="606"/>
      <c r="CR27" s="582"/>
      <c r="CS27" s="607"/>
      <c r="CT27" s="280"/>
      <c r="CU27" s="374">
        <f t="shared" si="58"/>
        <v>0</v>
      </c>
      <c r="CX27" s="103"/>
      <c r="CY27" s="15">
        <v>20</v>
      </c>
      <c r="CZ27" s="582">
        <v>885.9</v>
      </c>
      <c r="DA27" s="666"/>
      <c r="DB27" s="582"/>
      <c r="DC27" s="719"/>
      <c r="DD27" s="584"/>
      <c r="DE27" s="369">
        <f t="shared" si="15"/>
        <v>0</v>
      </c>
      <c r="DH27" s="103"/>
      <c r="DI27" s="15">
        <v>20</v>
      </c>
      <c r="DJ27" s="582">
        <v>895.8</v>
      </c>
      <c r="DK27" s="606"/>
      <c r="DL27" s="582"/>
      <c r="DM27" s="607"/>
      <c r="DN27" s="608"/>
      <c r="DO27" s="374">
        <f t="shared" si="16"/>
        <v>0</v>
      </c>
      <c r="DR27" s="103"/>
      <c r="DS27" s="15">
        <v>20</v>
      </c>
      <c r="DT27" s="582">
        <v>938.9</v>
      </c>
      <c r="DU27" s="606"/>
      <c r="DV27" s="582"/>
      <c r="DW27" s="607"/>
      <c r="DX27" s="608"/>
      <c r="DY27" s="369">
        <f t="shared" si="17"/>
        <v>0</v>
      </c>
      <c r="EB27" s="103"/>
      <c r="EC27" s="15">
        <v>20</v>
      </c>
      <c r="ED27" s="68">
        <v>895.4</v>
      </c>
      <c r="EE27" s="242"/>
      <c r="EF27" s="68"/>
      <c r="EG27" s="69"/>
      <c r="EH27" s="70"/>
      <c r="EI27" s="369">
        <f t="shared" si="18"/>
        <v>0</v>
      </c>
      <c r="EL27" s="103"/>
      <c r="EM27" s="15">
        <v>20</v>
      </c>
      <c r="EN27" s="68">
        <v>869.5</v>
      </c>
      <c r="EO27" s="242"/>
      <c r="EP27" s="68"/>
      <c r="EQ27" s="69"/>
      <c r="ER27" s="70"/>
      <c r="ES27" s="369">
        <f t="shared" si="19"/>
        <v>0</v>
      </c>
      <c r="EV27" s="93"/>
      <c r="EW27" s="15">
        <v>20</v>
      </c>
      <c r="EX27" s="582">
        <v>919</v>
      </c>
      <c r="EY27" s="666"/>
      <c r="EZ27" s="582"/>
      <c r="FA27" s="583"/>
      <c r="FB27" s="584"/>
      <c r="FC27" s="369">
        <f t="shared" si="20"/>
        <v>0</v>
      </c>
      <c r="FF27" s="93"/>
      <c r="FG27" s="15">
        <v>20</v>
      </c>
      <c r="FH27" s="582">
        <v>921.7</v>
      </c>
      <c r="FI27" s="666"/>
      <c r="FJ27" s="582"/>
      <c r="FK27" s="583"/>
      <c r="FL27" s="584"/>
      <c r="FM27" s="233">
        <f t="shared" si="21"/>
        <v>0</v>
      </c>
      <c r="FP27" s="103"/>
      <c r="FQ27" s="15">
        <v>20</v>
      </c>
      <c r="FR27" s="582">
        <v>870</v>
      </c>
      <c r="FS27" s="234"/>
      <c r="FT27" s="582"/>
      <c r="FU27" s="69"/>
      <c r="FV27" s="70"/>
      <c r="FW27" s="369">
        <f t="shared" si="22"/>
        <v>0</v>
      </c>
      <c r="FX27" s="70"/>
      <c r="FZ27" s="103"/>
      <c r="GA27" s="15">
        <v>20</v>
      </c>
      <c r="GB27" s="341">
        <v>933.03</v>
      </c>
      <c r="GC27" s="234"/>
      <c r="GD27" s="341"/>
      <c r="GE27" s="94"/>
      <c r="GF27" s="70"/>
      <c r="GG27" s="369">
        <f t="shared" si="23"/>
        <v>0</v>
      </c>
      <c r="GJ27" s="103"/>
      <c r="GK27" s="15">
        <v>20</v>
      </c>
      <c r="GL27" s="91">
        <v>918.1</v>
      </c>
      <c r="GM27" s="234"/>
      <c r="GN27" s="91"/>
      <c r="GO27" s="94"/>
      <c r="GP27" s="70"/>
      <c r="GQ27" s="369">
        <f t="shared" si="24"/>
        <v>0</v>
      </c>
      <c r="GT27" s="103"/>
      <c r="GU27" s="15">
        <v>20</v>
      </c>
      <c r="GV27" s="91">
        <v>894.5</v>
      </c>
      <c r="GW27" s="234"/>
      <c r="GX27" s="91"/>
      <c r="GY27" s="94"/>
      <c r="GZ27" s="70"/>
      <c r="HA27" s="369">
        <f t="shared" si="25"/>
        <v>0</v>
      </c>
      <c r="HD27" s="103"/>
      <c r="HE27" s="15">
        <v>20</v>
      </c>
      <c r="HF27" s="91">
        <v>884</v>
      </c>
      <c r="HG27" s="234"/>
      <c r="HH27" s="91"/>
      <c r="HI27" s="719"/>
      <c r="HJ27" s="70"/>
      <c r="HK27" s="233">
        <f t="shared" si="26"/>
        <v>0</v>
      </c>
      <c r="HN27" s="205"/>
      <c r="HO27" s="15">
        <v>20</v>
      </c>
      <c r="HP27" s="91">
        <v>961.61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85"/>
      <c r="IA27" s="672"/>
      <c r="IB27" s="585"/>
      <c r="IC27" s="583"/>
      <c r="ID27" s="584"/>
      <c r="IE27" s="369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2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3"/>
      <c r="KV27" s="584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/>
      <c r="P28" s="91"/>
      <c r="Q28" s="282"/>
      <c r="R28" s="70"/>
      <c r="S28" s="487">
        <f t="shared" si="8"/>
        <v>0</v>
      </c>
      <c r="V28" s="93"/>
      <c r="W28" s="15">
        <v>21</v>
      </c>
      <c r="X28" s="585">
        <v>929</v>
      </c>
      <c r="Y28" s="672"/>
      <c r="Z28" s="585"/>
      <c r="AA28" s="583"/>
      <c r="AB28" s="584"/>
      <c r="AC28" s="369">
        <f t="shared" si="9"/>
        <v>0</v>
      </c>
      <c r="AF28" s="103"/>
      <c r="AG28" s="15">
        <v>21</v>
      </c>
      <c r="AH28" s="582"/>
      <c r="AI28" s="666"/>
      <c r="AJ28" s="582"/>
      <c r="AK28" s="719"/>
      <c r="AL28" s="584"/>
      <c r="AM28" s="369">
        <f t="shared" si="10"/>
        <v>0</v>
      </c>
      <c r="AP28" s="103"/>
      <c r="AQ28" s="15">
        <v>21</v>
      </c>
      <c r="AR28" s="582">
        <v>911.7</v>
      </c>
      <c r="AS28" s="666"/>
      <c r="AT28" s="582"/>
      <c r="AU28" s="719"/>
      <c r="AV28" s="584"/>
      <c r="AW28" s="369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69">
        <f t="shared" si="12"/>
        <v>0</v>
      </c>
      <c r="BJ28" s="103"/>
      <c r="BK28" s="15">
        <v>21</v>
      </c>
      <c r="BL28" s="91">
        <v>866.4</v>
      </c>
      <c r="BM28" s="234"/>
      <c r="BN28" s="91"/>
      <c r="BO28" s="94"/>
      <c r="BP28" s="70"/>
      <c r="BQ28" s="379">
        <f t="shared" si="13"/>
        <v>0</v>
      </c>
      <c r="BR28" s="369"/>
      <c r="BT28" s="103"/>
      <c r="BU28" s="15">
        <v>21</v>
      </c>
      <c r="BV28" s="91">
        <v>917.2</v>
      </c>
      <c r="BW28" s="279"/>
      <c r="BX28" s="91"/>
      <c r="BY28" s="521"/>
      <c r="BZ28" s="280"/>
      <c r="CA28" s="369">
        <f t="shared" si="5"/>
        <v>0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6"/>
      <c r="CR28" s="91"/>
      <c r="CS28" s="607"/>
      <c r="CT28" s="280"/>
      <c r="CU28" s="374">
        <f t="shared" si="58"/>
        <v>0</v>
      </c>
      <c r="CX28" s="103"/>
      <c r="CY28" s="15">
        <v>21</v>
      </c>
      <c r="CZ28" s="582">
        <v>914.9</v>
      </c>
      <c r="DA28" s="666"/>
      <c r="DB28" s="582"/>
      <c r="DC28" s="719"/>
      <c r="DD28" s="584"/>
      <c r="DE28" s="369">
        <f t="shared" si="15"/>
        <v>0</v>
      </c>
      <c r="DH28" s="103"/>
      <c r="DI28" s="15">
        <v>21</v>
      </c>
      <c r="DJ28" s="582">
        <v>920.3</v>
      </c>
      <c r="DK28" s="606"/>
      <c r="DL28" s="582"/>
      <c r="DM28" s="607"/>
      <c r="DN28" s="608"/>
      <c r="DO28" s="374">
        <f t="shared" si="16"/>
        <v>0</v>
      </c>
      <c r="DR28" s="103"/>
      <c r="DS28" s="15">
        <v>21</v>
      </c>
      <c r="DT28" s="582">
        <v>909</v>
      </c>
      <c r="DU28" s="606"/>
      <c r="DV28" s="582"/>
      <c r="DW28" s="607"/>
      <c r="DX28" s="608"/>
      <c r="DY28" s="369">
        <f t="shared" si="17"/>
        <v>0</v>
      </c>
      <c r="EB28" s="103"/>
      <c r="EC28" s="15">
        <v>21</v>
      </c>
      <c r="ED28" s="68">
        <v>925.3</v>
      </c>
      <c r="EE28" s="242"/>
      <c r="EF28" s="68"/>
      <c r="EG28" s="69"/>
      <c r="EH28" s="70"/>
      <c r="EI28" s="369">
        <f t="shared" si="18"/>
        <v>0</v>
      </c>
      <c r="EL28" s="103"/>
      <c r="EM28" s="15">
        <v>21</v>
      </c>
      <c r="EN28" s="68">
        <v>888.1</v>
      </c>
      <c r="EO28" s="242"/>
      <c r="EP28" s="68"/>
      <c r="EQ28" s="69"/>
      <c r="ER28" s="70"/>
      <c r="ES28" s="369">
        <f t="shared" si="19"/>
        <v>0</v>
      </c>
      <c r="EV28" s="93"/>
      <c r="EW28" s="15">
        <v>21</v>
      </c>
      <c r="EX28" s="582">
        <v>894.5</v>
      </c>
      <c r="EY28" s="666"/>
      <c r="EZ28" s="582"/>
      <c r="FA28" s="583"/>
      <c r="FB28" s="584"/>
      <c r="FC28" s="369">
        <f t="shared" si="20"/>
        <v>0</v>
      </c>
      <c r="FF28" s="93"/>
      <c r="FG28" s="15">
        <v>21</v>
      </c>
      <c r="FH28" s="582">
        <v>913.5</v>
      </c>
      <c r="FI28" s="666"/>
      <c r="FJ28" s="582"/>
      <c r="FK28" s="583"/>
      <c r="FL28" s="584"/>
      <c r="FM28" s="233">
        <f t="shared" si="21"/>
        <v>0</v>
      </c>
      <c r="FP28" s="103"/>
      <c r="FQ28" s="15">
        <v>21</v>
      </c>
      <c r="FR28" s="91">
        <v>900.4</v>
      </c>
      <c r="FS28" s="234"/>
      <c r="FT28" s="91"/>
      <c r="FU28" s="69"/>
      <c r="FV28" s="70"/>
      <c r="FW28" s="369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/>
      <c r="GN28" s="91"/>
      <c r="GO28" s="94"/>
      <c r="GP28" s="70"/>
      <c r="GQ28" s="369">
        <f t="shared" si="24"/>
        <v>0</v>
      </c>
      <c r="GT28" s="103"/>
      <c r="GU28" s="15">
        <v>21</v>
      </c>
      <c r="GV28" s="91">
        <v>902.6</v>
      </c>
      <c r="GW28" s="234"/>
      <c r="GX28" s="91"/>
      <c r="GY28" s="94"/>
      <c r="GZ28" s="70"/>
      <c r="HA28" s="369">
        <f t="shared" si="25"/>
        <v>0</v>
      </c>
      <c r="HD28" s="103"/>
      <c r="HE28" s="15">
        <v>21</v>
      </c>
      <c r="HF28" s="91">
        <v>878.2</v>
      </c>
      <c r="HG28" s="234"/>
      <c r="HH28" s="582"/>
      <c r="HI28" s="719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5"/>
      <c r="IA28" s="672"/>
      <c r="IB28" s="585"/>
      <c r="IC28" s="583"/>
      <c r="ID28" s="584"/>
      <c r="IE28" s="369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5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2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3"/>
      <c r="KV28" s="584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7">
        <f t="shared" si="8"/>
        <v>0</v>
      </c>
      <c r="V29" s="103"/>
      <c r="W29" s="15"/>
      <c r="X29" s="68"/>
      <c r="Y29" s="242"/>
      <c r="Z29" s="585"/>
      <c r="AA29" s="583"/>
      <c r="AB29" s="584"/>
      <c r="AC29" s="369">
        <f>SUM(AC8:AC28)</f>
        <v>0</v>
      </c>
      <c r="AF29" s="103"/>
      <c r="AG29" s="15"/>
      <c r="AH29" s="582"/>
      <c r="AI29" s="666"/>
      <c r="AJ29" s="582"/>
      <c r="AK29" s="719"/>
      <c r="AL29" s="584"/>
      <c r="AM29" s="369">
        <f>AL29*AJ29</f>
        <v>0</v>
      </c>
      <c r="AP29" s="103"/>
      <c r="AQ29" s="15"/>
      <c r="AR29" s="582"/>
      <c r="AS29" s="666"/>
      <c r="AT29" s="582"/>
      <c r="AU29" s="719"/>
      <c r="AV29" s="584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2"/>
      <c r="DU29" s="666"/>
      <c r="DV29" s="582"/>
      <c r="DW29" s="719"/>
      <c r="DX29" s="584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0</v>
      </c>
      <c r="EV29" s="93"/>
      <c r="EW29" s="15">
        <v>22</v>
      </c>
      <c r="EX29" s="582"/>
      <c r="EY29" s="666"/>
      <c r="EZ29" s="582"/>
      <c r="FA29" s="583"/>
      <c r="FB29" s="584"/>
      <c r="FC29" s="369">
        <f t="shared" si="20"/>
        <v>0</v>
      </c>
      <c r="FF29" s="93"/>
      <c r="FG29" s="15">
        <v>22</v>
      </c>
      <c r="FH29" s="582"/>
      <c r="FI29" s="666"/>
      <c r="FJ29" s="582"/>
      <c r="FK29" s="583"/>
      <c r="FL29" s="584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0</v>
      </c>
      <c r="HD29" s="103"/>
      <c r="HE29" s="15"/>
      <c r="HF29" s="91"/>
      <c r="HG29" s="234"/>
      <c r="HH29" s="582"/>
      <c r="HI29" s="719"/>
      <c r="HJ29" s="70"/>
      <c r="HK29" s="369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5"/>
      <c r="IA29" s="672"/>
      <c r="IB29" s="585"/>
      <c r="IC29" s="583"/>
      <c r="ID29" s="584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2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5"/>
      <c r="KU29" s="583"/>
      <c r="KV29" s="584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2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0</v>
      </c>
      <c r="AP30" s="103"/>
      <c r="AQ30" s="15"/>
      <c r="AR30" s="91"/>
      <c r="AS30" s="234"/>
      <c r="AT30" s="91"/>
      <c r="AU30" s="94"/>
      <c r="AV30" s="70"/>
      <c r="AW30" s="369">
        <f>SUM(AW8:AW29)</f>
        <v>0</v>
      </c>
      <c r="AZ30" s="103"/>
      <c r="BA30" s="15"/>
      <c r="BB30" s="91"/>
      <c r="BC30" s="234"/>
      <c r="BD30" s="91"/>
      <c r="BE30" s="94"/>
      <c r="BF30" s="70"/>
      <c r="BG30" s="369">
        <f>SUM(BG8:BG29)</f>
        <v>0</v>
      </c>
      <c r="BJ30" s="103"/>
      <c r="BK30" s="15"/>
      <c r="BL30" s="91"/>
      <c r="BM30" s="234"/>
      <c r="BN30" s="91"/>
      <c r="BO30" s="94"/>
      <c r="BP30" s="70"/>
      <c r="BQ30" s="369">
        <f>SUM(BQ8:BQ29)</f>
        <v>0</v>
      </c>
      <c r="BT30" s="103"/>
      <c r="BU30" s="15"/>
      <c r="BV30" s="68"/>
      <c r="BW30" s="78"/>
      <c r="BX30" s="68"/>
      <c r="BY30" s="94"/>
      <c r="BZ30" s="70"/>
      <c r="CA30" s="369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0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0</v>
      </c>
      <c r="DH30" s="103"/>
      <c r="DI30" s="15"/>
      <c r="DJ30" s="68"/>
      <c r="DK30" s="234"/>
      <c r="DL30" s="68"/>
      <c r="DM30" s="94"/>
      <c r="DN30" s="70"/>
      <c r="DO30" s="369">
        <f>SUM(DO8:DO29)</f>
        <v>0</v>
      </c>
      <c r="DR30" s="103"/>
      <c r="DS30" s="15"/>
      <c r="DT30" s="68"/>
      <c r="DU30" s="234"/>
      <c r="DV30" s="68"/>
      <c r="DW30" s="94"/>
      <c r="DX30" s="70"/>
      <c r="DY30" s="369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0</v>
      </c>
      <c r="FF30" s="93"/>
      <c r="FG30" s="15"/>
      <c r="FH30" s="582"/>
      <c r="FI30" s="666"/>
      <c r="FJ30" s="616"/>
      <c r="FK30" s="583"/>
      <c r="FL30" s="584"/>
      <c r="FM30" s="369">
        <f>SUM(FM8:FM29)</f>
        <v>0</v>
      </c>
      <c r="FP30" s="103"/>
      <c r="FQ30" s="15"/>
      <c r="FR30" s="91"/>
      <c r="FS30" s="234"/>
      <c r="FT30" s="91"/>
      <c r="FU30" s="69"/>
      <c r="FV30" s="70"/>
      <c r="FW30" s="369">
        <f>SUM(FW8:FW29)</f>
        <v>0</v>
      </c>
      <c r="FZ30" s="103"/>
      <c r="GA30" s="15"/>
      <c r="GB30" s="341"/>
      <c r="GC30" s="234"/>
      <c r="GD30" s="68"/>
      <c r="GE30" s="94"/>
      <c r="GF30" s="70"/>
      <c r="GG30" s="369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0</v>
      </c>
      <c r="HX30" s="103"/>
      <c r="HY30" s="15"/>
      <c r="HZ30" s="68"/>
      <c r="IA30" s="242"/>
      <c r="IB30" s="102"/>
      <c r="IC30" s="69"/>
      <c r="ID30" s="70"/>
      <c r="IE30" s="369">
        <f>SUM(IE8:IE29)</f>
        <v>0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2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9"/>
      <c r="GK31" s="52"/>
      <c r="GL31" s="300"/>
      <c r="GM31" s="301"/>
      <c r="GN31" s="302"/>
      <c r="GO31" s="303"/>
      <c r="GP31" s="304"/>
      <c r="GQ31" s="376"/>
      <c r="GT31" s="968"/>
      <c r="GU31" s="52"/>
      <c r="GV31" s="300"/>
      <c r="GW31" s="301"/>
      <c r="GX31" s="302"/>
      <c r="GY31" s="303"/>
      <c r="GZ31" s="304"/>
      <c r="HA31" s="376"/>
      <c r="HD31" s="968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0</v>
      </c>
      <c r="S32" s="369"/>
      <c r="X32" s="102">
        <f>SUM(X8:X31)</f>
        <v>19292.199999999997</v>
      </c>
      <c r="Z32" s="102">
        <f>SUM(Z8:Z31)</f>
        <v>0</v>
      </c>
      <c r="AH32" s="102">
        <f>SUM(AH8:AH31)</f>
        <v>18510.09</v>
      </c>
      <c r="AJ32" s="102">
        <f>SUM(AJ8:AJ31)</f>
        <v>0</v>
      </c>
      <c r="AM32" s="369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18855.400000000001</v>
      </c>
      <c r="BN32" s="102">
        <f>SUM(BN8:BN31)</f>
        <v>0</v>
      </c>
      <c r="BV32" s="102">
        <f>SUM(BV8:BV31)</f>
        <v>19038.900000000001</v>
      </c>
      <c r="BX32" s="102">
        <f>SUM(BX8:BX31)</f>
        <v>0</v>
      </c>
      <c r="CE32" s="15"/>
      <c r="CF32" s="102">
        <f>SUM(CF8:CF31)</f>
        <v>18729.63</v>
      </c>
      <c r="CH32" s="102">
        <f>SUM(CH8:CH31)</f>
        <v>0</v>
      </c>
      <c r="CP32" s="102">
        <f>SUM(CP8:CP31)</f>
        <v>18956.400000000001</v>
      </c>
      <c r="CR32" s="102">
        <f>SUM(CR8:CR31)</f>
        <v>0</v>
      </c>
      <c r="CZ32" s="102">
        <f>SUM(CZ8:CZ31)</f>
        <v>18843.099999999999</v>
      </c>
      <c r="DB32" s="102">
        <f>SUM(DB8:DB31)</f>
        <v>0</v>
      </c>
      <c r="DJ32" s="102">
        <f>SUM(DJ8:DJ31)</f>
        <v>18949.399999999998</v>
      </c>
      <c r="DL32" s="102">
        <f>SUM(DL8:DL31)</f>
        <v>0</v>
      </c>
      <c r="DT32" s="102">
        <f>SUM(DT8:DT31)</f>
        <v>18719.599999999999</v>
      </c>
      <c r="DV32" s="102">
        <f>SUM(DV8:DV31)</f>
        <v>0</v>
      </c>
      <c r="ED32" s="102">
        <f>SUM(ED8:ED31)</f>
        <v>18837.8</v>
      </c>
      <c r="EF32" s="102">
        <f>SUM(EF8:EF31)</f>
        <v>0</v>
      </c>
      <c r="EN32" s="102">
        <f>SUM(EN8:EN31)</f>
        <v>19063.099999999999</v>
      </c>
      <c r="EP32" s="102">
        <f>SUM(EP8:EP31)</f>
        <v>0</v>
      </c>
      <c r="EX32" s="102">
        <f>SUM(EX8:EX31)</f>
        <v>19155.3</v>
      </c>
      <c r="EZ32" s="102">
        <f>SUM(EZ8:EZ31)</f>
        <v>0</v>
      </c>
      <c r="FH32" s="128">
        <f>SUM(FH8:FH31)</f>
        <v>19217.699999999997</v>
      </c>
      <c r="FJ32" s="102">
        <f>SUM(FJ8:FJ31)</f>
        <v>0</v>
      </c>
      <c r="FR32" s="102">
        <f>SUM(FR8:FR31)</f>
        <v>18966.5</v>
      </c>
      <c r="FS32" s="102"/>
      <c r="FT32" s="102">
        <f>SUM(FT8:FT31)</f>
        <v>0</v>
      </c>
      <c r="FU32" s="74" t="s">
        <v>36</v>
      </c>
      <c r="GB32" s="102">
        <f>SUM(GB8:GB31)</f>
        <v>18924.21</v>
      </c>
      <c r="GD32" s="102">
        <f>SUM(GD8:GD31)</f>
        <v>0</v>
      </c>
      <c r="GL32" s="102">
        <f>SUM(GL8:GL31)</f>
        <v>19277.599999999999</v>
      </c>
      <c r="GN32" s="102">
        <f>SUM(GN8:GN31)</f>
        <v>0</v>
      </c>
      <c r="GV32" s="102">
        <f>SUM(GV8:GV31)</f>
        <v>18890.2</v>
      </c>
      <c r="GX32" s="102">
        <f>SUM(GX8:GX31)</f>
        <v>0</v>
      </c>
      <c r="HF32" s="102">
        <f>SUM(HF8:HF31)</f>
        <v>18636.599999999999</v>
      </c>
      <c r="HH32" s="102">
        <f>SUM(HH8:HH31)</f>
        <v>0</v>
      </c>
      <c r="HP32" s="102">
        <f>SUM(HP8:HP31)</f>
        <v>18606.660000000003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13" t="s">
        <v>21</v>
      </c>
      <c r="O33" s="1014"/>
      <c r="P33" s="137">
        <f>N32-P32</f>
        <v>18938.600000000002</v>
      </c>
      <c r="S33" s="369"/>
      <c r="X33" s="720" t="s">
        <v>21</v>
      </c>
      <c r="Y33" s="721"/>
      <c r="Z33" s="208">
        <f>AA5-Z32</f>
        <v>19292.2</v>
      </c>
      <c r="AA33" s="848"/>
      <c r="AB33" s="848"/>
      <c r="AH33" s="250" t="s">
        <v>21</v>
      </c>
      <c r="AI33" s="251"/>
      <c r="AJ33" s="208">
        <f>AK5-AJ32</f>
        <v>18510.09</v>
      </c>
      <c r="AM33" s="369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57" t="s">
        <v>21</v>
      </c>
      <c r="BM33" s="858"/>
      <c r="BN33" s="137">
        <f>BO5-BN32</f>
        <v>18855.400000000001</v>
      </c>
      <c r="BV33" s="250" t="s">
        <v>21</v>
      </c>
      <c r="BW33" s="251"/>
      <c r="BX33" s="137">
        <f>BV32-BX32</f>
        <v>19038.900000000001</v>
      </c>
      <c r="CE33" s="15"/>
      <c r="CF33" s="250" t="s">
        <v>21</v>
      </c>
      <c r="CG33" s="251"/>
      <c r="CH33" s="137">
        <f>CF32-CH32</f>
        <v>18729.63</v>
      </c>
      <c r="CP33" s="250" t="s">
        <v>21</v>
      </c>
      <c r="CQ33" s="251"/>
      <c r="CR33" s="137">
        <f>CP32-CR32</f>
        <v>18956.400000000001</v>
      </c>
      <c r="CZ33" s="250" t="s">
        <v>21</v>
      </c>
      <c r="DA33" s="251"/>
      <c r="DB33" s="137">
        <f>CZ32-DB32</f>
        <v>18843.099999999999</v>
      </c>
      <c r="DJ33" s="250" t="s">
        <v>21</v>
      </c>
      <c r="DK33" s="251"/>
      <c r="DL33" s="137">
        <f>DJ32-DL32</f>
        <v>18949.399999999998</v>
      </c>
      <c r="DT33" s="250" t="s">
        <v>21</v>
      </c>
      <c r="DU33" s="251"/>
      <c r="DV33" s="137">
        <f>DT32-DV32</f>
        <v>18719.599999999999</v>
      </c>
      <c r="ED33" s="250" t="s">
        <v>21</v>
      </c>
      <c r="EE33" s="251"/>
      <c r="EF33" s="137">
        <f>ED32-EF32</f>
        <v>18837.8</v>
      </c>
      <c r="EN33" s="250" t="s">
        <v>21</v>
      </c>
      <c r="EO33" s="251"/>
      <c r="EP33" s="137">
        <f>EN32-EP32</f>
        <v>19063.099999999999</v>
      </c>
      <c r="EX33" s="250" t="s">
        <v>21</v>
      </c>
      <c r="EY33" s="251"/>
      <c r="EZ33" s="208">
        <f>EX32-EZ32</f>
        <v>19155.3</v>
      </c>
      <c r="FH33" s="250" t="s">
        <v>21</v>
      </c>
      <c r="FI33" s="251"/>
      <c r="FJ33" s="208">
        <f>FH32-FJ32</f>
        <v>19217.699999999997</v>
      </c>
      <c r="FR33" s="250" t="s">
        <v>21</v>
      </c>
      <c r="FS33" s="251"/>
      <c r="FT33" s="137">
        <f>FR32-FT32</f>
        <v>18966.5</v>
      </c>
      <c r="GB33" s="837" t="s">
        <v>21</v>
      </c>
      <c r="GC33" s="838"/>
      <c r="GD33" s="137">
        <f>GB32-GD32</f>
        <v>18924.21</v>
      </c>
      <c r="GL33" s="837" t="s">
        <v>21</v>
      </c>
      <c r="GM33" s="838"/>
      <c r="GN33" s="137">
        <f>GL32-GN32</f>
        <v>19277.599999999999</v>
      </c>
      <c r="GV33" s="966" t="s">
        <v>21</v>
      </c>
      <c r="GW33" s="967"/>
      <c r="GX33" s="137">
        <f>GV32-GX32</f>
        <v>18890.2</v>
      </c>
      <c r="HF33" s="966" t="s">
        <v>21</v>
      </c>
      <c r="HG33" s="967"/>
      <c r="HH33" s="137">
        <f>HF32-HH32</f>
        <v>18636.599999999999</v>
      </c>
      <c r="HP33" s="966" t="s">
        <v>21</v>
      </c>
      <c r="HQ33" s="967"/>
      <c r="HR33" s="137">
        <f>HP32-HR32</f>
        <v>18606.660000000003</v>
      </c>
      <c r="HZ33" s="966" t="s">
        <v>21</v>
      </c>
      <c r="IA33" s="967"/>
      <c r="IB33" s="137">
        <f>IC5-IB32</f>
        <v>0</v>
      </c>
      <c r="IJ33" s="837" t="s">
        <v>21</v>
      </c>
      <c r="IK33" s="838"/>
      <c r="IL33" s="137">
        <f>IM5-IL32</f>
        <v>0</v>
      </c>
      <c r="IT33" s="837" t="s">
        <v>21</v>
      </c>
      <c r="IU33" s="838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59" t="s">
        <v>21</v>
      </c>
      <c r="SB33" s="1360"/>
      <c r="SC33" s="137">
        <f>SUM(SD5-SC32)</f>
        <v>0</v>
      </c>
      <c r="SK33" s="1359" t="s">
        <v>21</v>
      </c>
      <c r="SL33" s="1360"/>
      <c r="SM33" s="137">
        <f>SUM(SN5-SM32)</f>
        <v>0</v>
      </c>
      <c r="SU33" s="1359" t="s">
        <v>21</v>
      </c>
      <c r="SV33" s="1360"/>
      <c r="SW33" s="208">
        <f>SUM(SX5-SW32)</f>
        <v>0</v>
      </c>
      <c r="TE33" s="1359" t="s">
        <v>21</v>
      </c>
      <c r="TF33" s="1360"/>
      <c r="TG33" s="137">
        <f>SUM(TH5-TG32)</f>
        <v>0</v>
      </c>
      <c r="TO33" s="1359" t="s">
        <v>21</v>
      </c>
      <c r="TP33" s="1360"/>
      <c r="TQ33" s="137">
        <f>SUM(TR5-TQ32)</f>
        <v>0</v>
      </c>
      <c r="TY33" s="1359" t="s">
        <v>21</v>
      </c>
      <c r="TZ33" s="1360"/>
      <c r="UA33" s="137">
        <f>SUM(UB5-UA32)</f>
        <v>0</v>
      </c>
      <c r="UH33" s="1359" t="s">
        <v>21</v>
      </c>
      <c r="UI33" s="1360"/>
      <c r="UJ33" s="137">
        <f>SUM(UK5-UJ32)</f>
        <v>0</v>
      </c>
      <c r="UQ33" s="1359" t="s">
        <v>21</v>
      </c>
      <c r="UR33" s="1360"/>
      <c r="US33" s="137">
        <f>SUM(UT5-US32)</f>
        <v>0</v>
      </c>
      <c r="UZ33" s="1359" t="s">
        <v>21</v>
      </c>
      <c r="VA33" s="1360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59" t="s">
        <v>21</v>
      </c>
      <c r="WB33" s="1360"/>
      <c r="WC33" s="137">
        <f>WD5-WC32</f>
        <v>-22</v>
      </c>
      <c r="WJ33" s="1359" t="s">
        <v>21</v>
      </c>
      <c r="WK33" s="1360"/>
      <c r="WL33" s="137">
        <f>WM5-WL32</f>
        <v>-22</v>
      </c>
      <c r="WS33" s="1359" t="s">
        <v>21</v>
      </c>
      <c r="WT33" s="1360"/>
      <c r="WU33" s="137">
        <f>WV5-WU32</f>
        <v>-22</v>
      </c>
      <c r="XB33" s="1359" t="s">
        <v>21</v>
      </c>
      <c r="XC33" s="1360"/>
      <c r="XD33" s="137">
        <f>XE5-XD32</f>
        <v>-22</v>
      </c>
      <c r="XK33" s="1359" t="s">
        <v>21</v>
      </c>
      <c r="XL33" s="1360"/>
      <c r="XM33" s="137">
        <f>XN5-XM32</f>
        <v>-22</v>
      </c>
      <c r="XT33" s="1359" t="s">
        <v>21</v>
      </c>
      <c r="XU33" s="1360"/>
      <c r="XV33" s="137">
        <f>XW5-XV32</f>
        <v>-22</v>
      </c>
      <c r="YC33" s="1359" t="s">
        <v>21</v>
      </c>
      <c r="YD33" s="1360"/>
      <c r="YE33" s="137">
        <f>YF5-YE32</f>
        <v>-22</v>
      </c>
      <c r="YL33" s="1359" t="s">
        <v>21</v>
      </c>
      <c r="YM33" s="1360"/>
      <c r="YN33" s="137">
        <f>YO5-YN32</f>
        <v>-22</v>
      </c>
      <c r="YU33" s="1359" t="s">
        <v>21</v>
      </c>
      <c r="YV33" s="1360"/>
      <c r="YW33" s="137">
        <f>YX5-YW32</f>
        <v>-22</v>
      </c>
      <c r="ZD33" s="1359" t="s">
        <v>21</v>
      </c>
      <c r="ZE33" s="1360"/>
      <c r="ZF33" s="137">
        <f>ZG5-ZF32</f>
        <v>-22</v>
      </c>
      <c r="ZM33" s="1359" t="s">
        <v>21</v>
      </c>
      <c r="ZN33" s="1360"/>
      <c r="ZO33" s="137">
        <f>ZP5-ZO32</f>
        <v>-22</v>
      </c>
      <c r="ZV33" s="1359" t="s">
        <v>21</v>
      </c>
      <c r="ZW33" s="1360"/>
      <c r="ZX33" s="137">
        <f>ZY5-ZX32</f>
        <v>-22</v>
      </c>
      <c r="AAE33" s="1359" t="s">
        <v>21</v>
      </c>
      <c r="AAF33" s="1360"/>
      <c r="AAG33" s="137">
        <f>AAH5-AAG32</f>
        <v>-22</v>
      </c>
      <c r="AAN33" s="1359" t="s">
        <v>21</v>
      </c>
      <c r="AAO33" s="1360"/>
      <c r="AAP33" s="137">
        <f>AAQ5-AAP32</f>
        <v>-22</v>
      </c>
      <c r="AAW33" s="1359" t="s">
        <v>21</v>
      </c>
      <c r="AAX33" s="1360"/>
      <c r="AAY33" s="137">
        <f>AAZ5-AAY32</f>
        <v>-22</v>
      </c>
      <c r="ABF33" s="1359" t="s">
        <v>21</v>
      </c>
      <c r="ABG33" s="1360"/>
      <c r="ABH33" s="137">
        <f>ABH32-ABF32</f>
        <v>22</v>
      </c>
      <c r="ABO33" s="1359" t="s">
        <v>21</v>
      </c>
      <c r="ABP33" s="1360"/>
      <c r="ABQ33" s="137">
        <f>ABR5-ABQ32</f>
        <v>-22</v>
      </c>
      <c r="ABX33" s="1359" t="s">
        <v>21</v>
      </c>
      <c r="ABY33" s="1360"/>
      <c r="ABZ33" s="137">
        <f>ACA5-ABZ32</f>
        <v>-22</v>
      </c>
      <c r="ACG33" s="1359" t="s">
        <v>21</v>
      </c>
      <c r="ACH33" s="1360"/>
      <c r="ACI33" s="137">
        <f>ACJ5-ACI32</f>
        <v>-22</v>
      </c>
      <c r="ACP33" s="1359" t="s">
        <v>21</v>
      </c>
      <c r="ACQ33" s="1360"/>
      <c r="ACR33" s="137">
        <f>ACS5-ACR32</f>
        <v>-22</v>
      </c>
      <c r="ACY33" s="1359" t="s">
        <v>21</v>
      </c>
      <c r="ACZ33" s="1360"/>
      <c r="ADA33" s="137">
        <f>ADB5-ADA32</f>
        <v>-22</v>
      </c>
      <c r="ADH33" s="1359" t="s">
        <v>21</v>
      </c>
      <c r="ADI33" s="1360"/>
      <c r="ADJ33" s="137">
        <f>ADK5-ADJ32</f>
        <v>-22</v>
      </c>
      <c r="ADQ33" s="1359" t="s">
        <v>21</v>
      </c>
      <c r="ADR33" s="1360"/>
      <c r="ADS33" s="137">
        <f>ADT5-ADS32</f>
        <v>-22</v>
      </c>
      <c r="ADZ33" s="1359" t="s">
        <v>21</v>
      </c>
      <c r="AEA33" s="1360"/>
      <c r="AEB33" s="137">
        <f>AEC5-AEB32</f>
        <v>-22</v>
      </c>
      <c r="AEI33" s="1359" t="s">
        <v>21</v>
      </c>
      <c r="AEJ33" s="1360"/>
      <c r="AEK33" s="137">
        <f>AEL5-AEK32</f>
        <v>-22</v>
      </c>
      <c r="AER33" s="1359" t="s">
        <v>21</v>
      </c>
      <c r="AES33" s="1360"/>
      <c r="AET33" s="137">
        <f>AEU5-AET32</f>
        <v>-22</v>
      </c>
      <c r="AFA33" s="1359" t="s">
        <v>21</v>
      </c>
      <c r="AFB33" s="136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15" t="s">
        <v>4</v>
      </c>
      <c r="O34" s="1016"/>
      <c r="P34" s="49">
        <v>0</v>
      </c>
      <c r="S34" s="369"/>
      <c r="X34" s="722" t="s">
        <v>4</v>
      </c>
      <c r="Y34" s="723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9" t="s">
        <v>4</v>
      </c>
      <c r="BM34" s="860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9" t="s">
        <v>4</v>
      </c>
      <c r="GC34" s="840"/>
      <c r="GD34" s="49"/>
      <c r="GL34" s="839" t="s">
        <v>4</v>
      </c>
      <c r="GM34" s="840"/>
      <c r="GN34" s="49"/>
      <c r="GV34" s="968" t="s">
        <v>4</v>
      </c>
      <c r="GW34" s="969"/>
      <c r="GX34" s="49"/>
      <c r="HF34" s="968" t="s">
        <v>4</v>
      </c>
      <c r="HG34" s="969"/>
      <c r="HH34" s="49"/>
      <c r="HP34" s="968" t="s">
        <v>4</v>
      </c>
      <c r="HQ34" s="969"/>
      <c r="HR34" s="49">
        <v>0</v>
      </c>
      <c r="HZ34" s="968" t="s">
        <v>4</v>
      </c>
      <c r="IA34" s="969"/>
      <c r="IB34" s="49"/>
      <c r="IJ34" s="839" t="s">
        <v>4</v>
      </c>
      <c r="IK34" s="840"/>
      <c r="IL34" s="49"/>
      <c r="IT34" s="839" t="s">
        <v>4</v>
      </c>
      <c r="IU34" s="840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61" t="s">
        <v>4</v>
      </c>
      <c r="SB34" s="1362"/>
      <c r="SC34" s="49"/>
      <c r="SK34" s="1361" t="s">
        <v>4</v>
      </c>
      <c r="SL34" s="1362"/>
      <c r="SM34" s="49"/>
      <c r="SU34" s="1361" t="s">
        <v>4</v>
      </c>
      <c r="SV34" s="1362"/>
      <c r="SW34" s="49"/>
      <c r="TE34" s="1361" t="s">
        <v>4</v>
      </c>
      <c r="TF34" s="1362"/>
      <c r="TG34" s="49"/>
      <c r="TO34" s="1361" t="s">
        <v>4</v>
      </c>
      <c r="TP34" s="1362"/>
      <c r="TQ34" s="49"/>
      <c r="TY34" s="1361" t="s">
        <v>4</v>
      </c>
      <c r="TZ34" s="1362"/>
      <c r="UA34" s="49"/>
      <c r="UH34" s="1361" t="s">
        <v>4</v>
      </c>
      <c r="UI34" s="1362"/>
      <c r="UJ34" s="49"/>
      <c r="UQ34" s="1361" t="s">
        <v>4</v>
      </c>
      <c r="UR34" s="1362"/>
      <c r="US34" s="49"/>
      <c r="UZ34" s="1361" t="s">
        <v>4</v>
      </c>
      <c r="VA34" s="1362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61" t="s">
        <v>4</v>
      </c>
      <c r="WB34" s="1362"/>
      <c r="WC34" s="49"/>
      <c r="WJ34" s="1361" t="s">
        <v>4</v>
      </c>
      <c r="WK34" s="1362"/>
      <c r="WL34" s="49"/>
      <c r="WS34" s="1361" t="s">
        <v>4</v>
      </c>
      <c r="WT34" s="1362"/>
      <c r="WU34" s="49"/>
      <c r="XB34" s="1361" t="s">
        <v>4</v>
      </c>
      <c r="XC34" s="1362"/>
      <c r="XD34" s="49"/>
      <c r="XK34" s="1361" t="s">
        <v>4</v>
      </c>
      <c r="XL34" s="1362"/>
      <c r="XM34" s="49"/>
      <c r="XT34" s="1361" t="s">
        <v>4</v>
      </c>
      <c r="XU34" s="1362"/>
      <c r="XV34" s="49"/>
      <c r="YC34" s="1361" t="s">
        <v>4</v>
      </c>
      <c r="YD34" s="1362"/>
      <c r="YE34" s="49"/>
      <c r="YL34" s="1361" t="s">
        <v>4</v>
      </c>
      <c r="YM34" s="1362"/>
      <c r="YN34" s="49"/>
      <c r="YU34" s="1361" t="s">
        <v>4</v>
      </c>
      <c r="YV34" s="1362"/>
      <c r="YW34" s="49"/>
      <c r="ZD34" s="1361" t="s">
        <v>4</v>
      </c>
      <c r="ZE34" s="1362"/>
      <c r="ZF34" s="49"/>
      <c r="ZM34" s="1361" t="s">
        <v>4</v>
      </c>
      <c r="ZN34" s="1362"/>
      <c r="ZO34" s="49"/>
      <c r="ZV34" s="1361" t="s">
        <v>4</v>
      </c>
      <c r="ZW34" s="1362"/>
      <c r="ZX34" s="49"/>
      <c r="AAE34" s="1361" t="s">
        <v>4</v>
      </c>
      <c r="AAF34" s="1362"/>
      <c r="AAG34" s="49"/>
      <c r="AAN34" s="1361" t="s">
        <v>4</v>
      </c>
      <c r="AAO34" s="1362"/>
      <c r="AAP34" s="49"/>
      <c r="AAW34" s="1361" t="s">
        <v>4</v>
      </c>
      <c r="AAX34" s="1362"/>
      <c r="AAY34" s="49"/>
      <c r="ABF34" s="1361" t="s">
        <v>4</v>
      </c>
      <c r="ABG34" s="1362"/>
      <c r="ABH34" s="49"/>
      <c r="ABO34" s="1361" t="s">
        <v>4</v>
      </c>
      <c r="ABP34" s="1362"/>
      <c r="ABQ34" s="49"/>
      <c r="ABX34" s="1361" t="s">
        <v>4</v>
      </c>
      <c r="ABY34" s="1362"/>
      <c r="ABZ34" s="49"/>
      <c r="ACG34" s="1361" t="s">
        <v>4</v>
      </c>
      <c r="ACH34" s="1362"/>
      <c r="ACI34" s="49"/>
      <c r="ACP34" s="1361" t="s">
        <v>4</v>
      </c>
      <c r="ACQ34" s="1362"/>
      <c r="ACR34" s="49"/>
      <c r="ACY34" s="1361" t="s">
        <v>4</v>
      </c>
      <c r="ACZ34" s="1362"/>
      <c r="ADA34" s="49"/>
      <c r="ADH34" s="1361" t="s">
        <v>4</v>
      </c>
      <c r="ADI34" s="1362"/>
      <c r="ADJ34" s="49"/>
      <c r="ADQ34" s="1361" t="s">
        <v>4</v>
      </c>
      <c r="ADR34" s="1362"/>
      <c r="ADS34" s="49"/>
      <c r="ADZ34" s="1361" t="s">
        <v>4</v>
      </c>
      <c r="AEA34" s="1362"/>
      <c r="AEB34" s="49"/>
      <c r="AEI34" s="1361" t="s">
        <v>4</v>
      </c>
      <c r="AEJ34" s="1362"/>
      <c r="AEK34" s="49"/>
      <c r="AER34" s="1361" t="s">
        <v>4</v>
      </c>
      <c r="AES34" s="1362"/>
      <c r="AET34" s="49"/>
      <c r="AFA34" s="1361" t="s">
        <v>4</v>
      </c>
      <c r="AFB34" s="136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74" t="s">
        <v>117</v>
      </c>
      <c r="B5" s="1388" t="s">
        <v>118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74"/>
      <c r="B6" s="1389"/>
      <c r="C6" s="124"/>
      <c r="D6" s="145"/>
      <c r="E6" s="85"/>
      <c r="F6" s="72"/>
    </row>
    <row r="7" spans="1:11" ht="17.25" thickTop="1" thickBot="1" x14ac:dyDescent="0.3">
      <c r="A7" s="321"/>
      <c r="B7" s="82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6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92">
        <f>E4+E5+E6-F8</f>
        <v>0</v>
      </c>
      <c r="J8" s="428">
        <f>H8*F8</f>
        <v>0</v>
      </c>
    </row>
    <row r="9" spans="1:11" ht="15.75" x14ac:dyDescent="0.25">
      <c r="B9" s="696">
        <f>B8-C9</f>
        <v>0</v>
      </c>
      <c r="C9" s="15"/>
      <c r="D9" s="68">
        <v>0</v>
      </c>
      <c r="E9" s="234"/>
      <c r="F9" s="616">
        <f t="shared" si="0"/>
        <v>0</v>
      </c>
      <c r="G9" s="583"/>
      <c r="H9" s="584"/>
      <c r="I9" s="617">
        <f>I8-F9</f>
        <v>0</v>
      </c>
      <c r="J9" s="618">
        <f t="shared" ref="J9:J39" si="1">H9*F9</f>
        <v>0</v>
      </c>
    </row>
    <row r="10" spans="1:11" ht="15.75" x14ac:dyDescent="0.25">
      <c r="B10" s="696">
        <f t="shared" ref="B10:B39" si="2">B9-C10</f>
        <v>0</v>
      </c>
      <c r="C10" s="15"/>
      <c r="D10" s="68">
        <v>0</v>
      </c>
      <c r="E10" s="234"/>
      <c r="F10" s="616">
        <f t="shared" si="0"/>
        <v>0</v>
      </c>
      <c r="G10" s="583"/>
      <c r="H10" s="584"/>
      <c r="I10" s="617">
        <f t="shared" ref="I10:I38" si="3">I9-F10</f>
        <v>0</v>
      </c>
      <c r="J10" s="61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6">
        <f t="shared" si="0"/>
        <v>0</v>
      </c>
      <c r="G11" s="583"/>
      <c r="H11" s="584"/>
      <c r="I11" s="617">
        <f t="shared" si="3"/>
        <v>0</v>
      </c>
      <c r="J11" s="61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6">
        <f t="shared" si="0"/>
        <v>0</v>
      </c>
      <c r="G12" s="583"/>
      <c r="H12" s="584"/>
      <c r="I12" s="617">
        <f t="shared" si="3"/>
        <v>0</v>
      </c>
      <c r="J12" s="618">
        <f t="shared" si="1"/>
        <v>0</v>
      </c>
      <c r="K12" s="61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6">
        <f t="shared" si="0"/>
        <v>0</v>
      </c>
      <c r="G13" s="583"/>
      <c r="H13" s="584"/>
      <c r="I13" s="617">
        <f t="shared" si="3"/>
        <v>0</v>
      </c>
      <c r="J13" s="618">
        <f t="shared" si="1"/>
        <v>0</v>
      </c>
      <c r="K13" s="614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6">
        <f t="shared" si="0"/>
        <v>0</v>
      </c>
      <c r="G14" s="583"/>
      <c r="H14" s="584"/>
      <c r="I14" s="617">
        <f t="shared" si="3"/>
        <v>0</v>
      </c>
      <c r="J14" s="618">
        <f t="shared" si="1"/>
        <v>0</v>
      </c>
      <c r="K14" s="614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6">
        <f t="shared" si="0"/>
        <v>0</v>
      </c>
      <c r="G15" s="583"/>
      <c r="H15" s="584"/>
      <c r="I15" s="617">
        <f t="shared" si="3"/>
        <v>0</v>
      </c>
      <c r="J15" s="618">
        <f t="shared" si="1"/>
        <v>0</v>
      </c>
      <c r="K15" s="614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6">
        <f>D16</f>
        <v>0</v>
      </c>
      <c r="G16" s="583"/>
      <c r="H16" s="584"/>
      <c r="I16" s="617">
        <f t="shared" si="3"/>
        <v>0</v>
      </c>
      <c r="J16" s="618">
        <f t="shared" si="1"/>
        <v>0</v>
      </c>
      <c r="K16" s="614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6">
        <f>D17</f>
        <v>0</v>
      </c>
      <c r="G17" s="583"/>
      <c r="H17" s="584"/>
      <c r="I17" s="617">
        <f t="shared" si="3"/>
        <v>0</v>
      </c>
      <c r="J17" s="618">
        <f t="shared" si="1"/>
        <v>0</v>
      </c>
      <c r="K17" s="614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6">
        <f t="shared" ref="F18:F39" si="4">D18</f>
        <v>0</v>
      </c>
      <c r="G18" s="583"/>
      <c r="H18" s="584"/>
      <c r="I18" s="617">
        <f t="shared" si="3"/>
        <v>0</v>
      </c>
      <c r="J18" s="618">
        <f t="shared" si="1"/>
        <v>0</v>
      </c>
      <c r="K18" s="614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6">
        <f t="shared" si="4"/>
        <v>0</v>
      </c>
      <c r="G19" s="583"/>
      <c r="H19" s="584"/>
      <c r="I19" s="617">
        <f t="shared" si="3"/>
        <v>0</v>
      </c>
      <c r="J19" s="618">
        <f t="shared" si="1"/>
        <v>0</v>
      </c>
      <c r="K19" s="614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6">
        <f t="shared" si="4"/>
        <v>0</v>
      </c>
      <c r="G20" s="583"/>
      <c r="H20" s="584"/>
      <c r="I20" s="617">
        <f t="shared" si="3"/>
        <v>0</v>
      </c>
      <c r="J20" s="618">
        <f t="shared" si="1"/>
        <v>0</v>
      </c>
      <c r="K20" s="614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6">
        <f t="shared" si="4"/>
        <v>0</v>
      </c>
      <c r="G21" s="583"/>
      <c r="H21" s="584"/>
      <c r="I21" s="617">
        <f t="shared" si="3"/>
        <v>0</v>
      </c>
      <c r="J21" s="618">
        <f t="shared" si="1"/>
        <v>0</v>
      </c>
      <c r="K21" s="614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59" t="s">
        <v>21</v>
      </c>
      <c r="E42" s="1360"/>
      <c r="F42" s="137">
        <f>E4+E5-F40+E6</f>
        <v>0</v>
      </c>
    </row>
    <row r="43" spans="1:10" ht="15.75" thickBot="1" x14ac:dyDescent="0.3">
      <c r="A43" s="121"/>
      <c r="D43" s="897" t="s">
        <v>4</v>
      </c>
      <c r="E43" s="89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286</v>
      </c>
      <c r="B1" s="1393"/>
      <c r="C1" s="1393"/>
      <c r="D1" s="1393"/>
      <c r="E1" s="1393"/>
      <c r="F1" s="1393"/>
      <c r="G1" s="1393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5"/>
      <c r="C4" s="233"/>
      <c r="D4" s="130"/>
      <c r="E4" s="363"/>
      <c r="F4" s="72"/>
      <c r="G4" s="1071"/>
      <c r="H4" s="144"/>
      <c r="I4" s="375"/>
    </row>
    <row r="5" spans="1:10" ht="14.25" customHeight="1" x14ac:dyDescent="0.25">
      <c r="A5" s="1370" t="s">
        <v>104</v>
      </c>
      <c r="B5" s="1394" t="s">
        <v>241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320</v>
      </c>
      <c r="H5" s="134">
        <f>E5-G5+E4+E6+E7</f>
        <v>4480</v>
      </c>
      <c r="I5" s="372"/>
    </row>
    <row r="6" spans="1:10" x14ac:dyDescent="0.25">
      <c r="A6" s="1370"/>
      <c r="B6" s="1394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94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221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6">
        <f>B9-C10</f>
        <v>460</v>
      </c>
      <c r="C10" s="647">
        <v>10</v>
      </c>
      <c r="D10" s="585">
        <f>C10*10</f>
        <v>100</v>
      </c>
      <c r="E10" s="672">
        <v>45045</v>
      </c>
      <c r="F10" s="582">
        <f t="shared" ref="F10:F29" si="0">D10</f>
        <v>100</v>
      </c>
      <c r="G10" s="583" t="s">
        <v>232</v>
      </c>
      <c r="H10" s="584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6">
        <f t="shared" ref="B11:B29" si="2">B10-C11</f>
        <v>459</v>
      </c>
      <c r="C11" s="647">
        <v>1</v>
      </c>
      <c r="D11" s="585">
        <f t="shared" ref="D11:D29" si="3">C11*10</f>
        <v>10</v>
      </c>
      <c r="E11" s="672">
        <v>45045</v>
      </c>
      <c r="F11" s="582">
        <f t="shared" si="0"/>
        <v>10</v>
      </c>
      <c r="G11" s="583" t="s">
        <v>233</v>
      </c>
      <c r="H11" s="584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6">
        <f t="shared" si="2"/>
        <v>458</v>
      </c>
      <c r="C12" s="647">
        <v>1</v>
      </c>
      <c r="D12" s="585">
        <f t="shared" si="3"/>
        <v>10</v>
      </c>
      <c r="E12" s="672">
        <v>45052</v>
      </c>
      <c r="F12" s="582">
        <f t="shared" si="0"/>
        <v>10</v>
      </c>
      <c r="G12" s="583" t="s">
        <v>265</v>
      </c>
      <c r="H12" s="584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2">
        <f t="shared" si="2"/>
        <v>448</v>
      </c>
      <c r="C13" s="647">
        <v>10</v>
      </c>
      <c r="D13" s="585">
        <f t="shared" si="3"/>
        <v>100</v>
      </c>
      <c r="E13" s="672">
        <v>45055</v>
      </c>
      <c r="F13" s="582">
        <f t="shared" si="0"/>
        <v>100</v>
      </c>
      <c r="G13" s="583" t="s">
        <v>269</v>
      </c>
      <c r="H13" s="584">
        <v>48</v>
      </c>
      <c r="I13" s="1012">
        <f t="shared" si="4"/>
        <v>4480</v>
      </c>
      <c r="J13" s="59">
        <f t="shared" si="1"/>
        <v>4800</v>
      </c>
    </row>
    <row r="14" spans="1:10" x14ac:dyDescent="0.25">
      <c r="A14" s="74"/>
      <c r="B14" s="696">
        <f t="shared" si="2"/>
        <v>448</v>
      </c>
      <c r="C14" s="647"/>
      <c r="D14" s="585">
        <f t="shared" si="3"/>
        <v>0</v>
      </c>
      <c r="E14" s="1077"/>
      <c r="F14" s="582">
        <f t="shared" si="0"/>
        <v>0</v>
      </c>
      <c r="G14" s="583"/>
      <c r="H14" s="584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6">
        <f t="shared" si="2"/>
        <v>448</v>
      </c>
      <c r="C15" s="647"/>
      <c r="D15" s="585">
        <f t="shared" si="3"/>
        <v>0</v>
      </c>
      <c r="E15" s="1077"/>
      <c r="F15" s="582">
        <f t="shared" si="0"/>
        <v>0</v>
      </c>
      <c r="G15" s="583"/>
      <c r="H15" s="584"/>
      <c r="I15" s="233">
        <f t="shared" si="4"/>
        <v>4480</v>
      </c>
      <c r="J15" s="59">
        <f t="shared" si="1"/>
        <v>0</v>
      </c>
    </row>
    <row r="16" spans="1:10" x14ac:dyDescent="0.25">
      <c r="A16" s="74"/>
      <c r="B16" s="696">
        <f t="shared" si="2"/>
        <v>448</v>
      </c>
      <c r="C16" s="647"/>
      <c r="D16" s="585">
        <f t="shared" si="3"/>
        <v>0</v>
      </c>
      <c r="E16" s="1077"/>
      <c r="F16" s="582">
        <f t="shared" si="0"/>
        <v>0</v>
      </c>
      <c r="G16" s="583"/>
      <c r="H16" s="584"/>
      <c r="I16" s="233">
        <f t="shared" si="4"/>
        <v>4480</v>
      </c>
      <c r="J16" s="59">
        <f t="shared" si="1"/>
        <v>0</v>
      </c>
    </row>
    <row r="17" spans="1:10" x14ac:dyDescent="0.25">
      <c r="A17" s="74"/>
      <c r="B17" s="696">
        <f t="shared" si="2"/>
        <v>448</v>
      </c>
      <c r="C17" s="647"/>
      <c r="D17" s="585">
        <f t="shared" si="3"/>
        <v>0</v>
      </c>
      <c r="E17" s="1077"/>
      <c r="F17" s="582">
        <f t="shared" si="0"/>
        <v>0</v>
      </c>
      <c r="G17" s="583"/>
      <c r="H17" s="584"/>
      <c r="I17" s="233">
        <f t="shared" si="4"/>
        <v>4480</v>
      </c>
      <c r="J17" s="59">
        <f t="shared" si="1"/>
        <v>0</v>
      </c>
    </row>
    <row r="18" spans="1:10" x14ac:dyDescent="0.25">
      <c r="A18" s="74"/>
      <c r="B18" s="696">
        <f t="shared" si="2"/>
        <v>448</v>
      </c>
      <c r="C18" s="647"/>
      <c r="D18" s="585">
        <f t="shared" si="3"/>
        <v>0</v>
      </c>
      <c r="E18" s="1077"/>
      <c r="F18" s="582">
        <f t="shared" si="0"/>
        <v>0</v>
      </c>
      <c r="G18" s="583"/>
      <c r="H18" s="584"/>
      <c r="I18" s="233">
        <f t="shared" si="4"/>
        <v>4480</v>
      </c>
      <c r="J18" s="59">
        <f t="shared" si="1"/>
        <v>0</v>
      </c>
    </row>
    <row r="19" spans="1:10" x14ac:dyDescent="0.25">
      <c r="A19" s="74"/>
      <c r="B19" s="696">
        <f t="shared" si="2"/>
        <v>448</v>
      </c>
      <c r="C19" s="647"/>
      <c r="D19" s="585">
        <f t="shared" si="3"/>
        <v>0</v>
      </c>
      <c r="E19" s="1077"/>
      <c r="F19" s="582">
        <f t="shared" si="0"/>
        <v>0</v>
      </c>
      <c r="G19" s="583"/>
      <c r="H19" s="584"/>
      <c r="I19" s="233">
        <f t="shared" si="4"/>
        <v>4480</v>
      </c>
      <c r="J19" s="59">
        <f t="shared" si="1"/>
        <v>0</v>
      </c>
    </row>
    <row r="20" spans="1:10" x14ac:dyDescent="0.25">
      <c r="A20" s="74"/>
      <c r="B20" s="696">
        <f t="shared" si="2"/>
        <v>448</v>
      </c>
      <c r="C20" s="647"/>
      <c r="D20" s="585">
        <f t="shared" si="3"/>
        <v>0</v>
      </c>
      <c r="E20" s="1077"/>
      <c r="F20" s="582">
        <f t="shared" si="0"/>
        <v>0</v>
      </c>
      <c r="G20" s="583"/>
      <c r="H20" s="584"/>
      <c r="I20" s="233">
        <f t="shared" si="4"/>
        <v>4480</v>
      </c>
      <c r="J20" s="59">
        <f t="shared" si="1"/>
        <v>0</v>
      </c>
    </row>
    <row r="21" spans="1:10" x14ac:dyDescent="0.25">
      <c r="A21" s="74"/>
      <c r="B21" s="696">
        <f t="shared" si="2"/>
        <v>448</v>
      </c>
      <c r="C21" s="647"/>
      <c r="D21" s="585">
        <f t="shared" si="3"/>
        <v>0</v>
      </c>
      <c r="E21" s="1077"/>
      <c r="F21" s="582">
        <f t="shared" si="0"/>
        <v>0</v>
      </c>
      <c r="G21" s="583"/>
      <c r="H21" s="584"/>
      <c r="I21" s="233">
        <f t="shared" si="4"/>
        <v>4480</v>
      </c>
      <c r="J21" s="59">
        <f t="shared" si="1"/>
        <v>0</v>
      </c>
    </row>
    <row r="22" spans="1:10" x14ac:dyDescent="0.25">
      <c r="A22" s="74"/>
      <c r="B22" s="696">
        <f t="shared" si="2"/>
        <v>448</v>
      </c>
      <c r="C22" s="647"/>
      <c r="D22" s="585">
        <f t="shared" si="3"/>
        <v>0</v>
      </c>
      <c r="E22" s="1077"/>
      <c r="F22" s="582">
        <f t="shared" si="0"/>
        <v>0</v>
      </c>
      <c r="G22" s="583"/>
      <c r="H22" s="584"/>
      <c r="I22" s="233">
        <f t="shared" si="4"/>
        <v>4480</v>
      </c>
      <c r="J22" s="59">
        <f t="shared" si="1"/>
        <v>0</v>
      </c>
    </row>
    <row r="23" spans="1:10" x14ac:dyDescent="0.25">
      <c r="A23" s="19"/>
      <c r="B23" s="696">
        <f t="shared" si="2"/>
        <v>448</v>
      </c>
      <c r="C23" s="596"/>
      <c r="D23" s="585">
        <f t="shared" si="3"/>
        <v>0</v>
      </c>
      <c r="E23" s="1074"/>
      <c r="F23" s="582">
        <f t="shared" si="0"/>
        <v>0</v>
      </c>
      <c r="G23" s="583"/>
      <c r="H23" s="584"/>
      <c r="I23" s="233">
        <f t="shared" si="4"/>
        <v>4480</v>
      </c>
      <c r="J23" s="59">
        <f t="shared" si="1"/>
        <v>0</v>
      </c>
    </row>
    <row r="24" spans="1:10" x14ac:dyDescent="0.25">
      <c r="A24" s="19"/>
      <c r="B24" s="696">
        <f t="shared" si="2"/>
        <v>448</v>
      </c>
      <c r="C24" s="596"/>
      <c r="D24" s="585">
        <f t="shared" si="3"/>
        <v>0</v>
      </c>
      <c r="E24" s="1074"/>
      <c r="F24" s="582">
        <f t="shared" si="0"/>
        <v>0</v>
      </c>
      <c r="G24" s="583"/>
      <c r="H24" s="584"/>
      <c r="I24" s="233">
        <f t="shared" si="4"/>
        <v>4480</v>
      </c>
      <c r="J24" s="59">
        <f t="shared" si="1"/>
        <v>0</v>
      </c>
    </row>
    <row r="25" spans="1:10" x14ac:dyDescent="0.25">
      <c r="A25" s="19"/>
      <c r="B25" s="696">
        <f t="shared" si="2"/>
        <v>448</v>
      </c>
      <c r="C25" s="596"/>
      <c r="D25" s="585">
        <f t="shared" si="3"/>
        <v>0</v>
      </c>
      <c r="E25" s="1074"/>
      <c r="F25" s="582">
        <f t="shared" si="0"/>
        <v>0</v>
      </c>
      <c r="G25" s="583"/>
      <c r="H25" s="584"/>
      <c r="I25" s="233">
        <f t="shared" si="4"/>
        <v>4480</v>
      </c>
      <c r="J25" s="59">
        <f t="shared" si="1"/>
        <v>0</v>
      </c>
    </row>
    <row r="26" spans="1:10" x14ac:dyDescent="0.25">
      <c r="A26" s="19"/>
      <c r="B26" s="696">
        <f t="shared" si="2"/>
        <v>448</v>
      </c>
      <c r="C26" s="647"/>
      <c r="D26" s="585">
        <f t="shared" si="3"/>
        <v>0</v>
      </c>
      <c r="E26" s="1074"/>
      <c r="F26" s="582">
        <f t="shared" si="0"/>
        <v>0</v>
      </c>
      <c r="G26" s="583"/>
      <c r="H26" s="584"/>
      <c r="I26" s="233">
        <f t="shared" si="4"/>
        <v>4480</v>
      </c>
      <c r="J26" s="59">
        <f t="shared" si="1"/>
        <v>0</v>
      </c>
    </row>
    <row r="27" spans="1:10" x14ac:dyDescent="0.25">
      <c r="A27" s="19"/>
      <c r="B27" s="696">
        <f t="shared" si="2"/>
        <v>448</v>
      </c>
      <c r="C27" s="647"/>
      <c r="D27" s="585">
        <f t="shared" si="3"/>
        <v>0</v>
      </c>
      <c r="E27" s="1074"/>
      <c r="F27" s="582">
        <f t="shared" si="0"/>
        <v>0</v>
      </c>
      <c r="G27" s="583"/>
      <c r="H27" s="584"/>
      <c r="I27" s="233">
        <f t="shared" si="4"/>
        <v>4480</v>
      </c>
      <c r="J27" s="59">
        <f t="shared" si="1"/>
        <v>0</v>
      </c>
    </row>
    <row r="28" spans="1:10" x14ac:dyDescent="0.25">
      <c r="B28" s="696">
        <f t="shared" si="2"/>
        <v>448</v>
      </c>
      <c r="C28" s="647"/>
      <c r="D28" s="585">
        <f t="shared" si="3"/>
        <v>0</v>
      </c>
      <c r="E28" s="1074"/>
      <c r="F28" s="582">
        <f t="shared" si="0"/>
        <v>0</v>
      </c>
      <c r="G28" s="583"/>
      <c r="H28" s="584"/>
      <c r="I28" s="233">
        <f t="shared" si="4"/>
        <v>4480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448</v>
      </c>
      <c r="C29" s="37"/>
      <c r="D29" s="585">
        <f t="shared" si="3"/>
        <v>0</v>
      </c>
      <c r="E29" s="236"/>
      <c r="F29" s="504">
        <f t="shared" si="0"/>
        <v>0</v>
      </c>
      <c r="G29" s="135"/>
      <c r="H29" s="190"/>
      <c r="I29" s="880"/>
      <c r="J29" s="59">
        <f>SUM(J9:J28)</f>
        <v>15360</v>
      </c>
    </row>
    <row r="30" spans="1:10" ht="15.75" thickTop="1" x14ac:dyDescent="0.25">
      <c r="A30" s="47">
        <f>SUM(A29:A29)</f>
        <v>0</v>
      </c>
      <c r="C30" s="72"/>
      <c r="D30" s="102">
        <f>SUM(D9:D29)</f>
        <v>320</v>
      </c>
      <c r="E30" s="130"/>
      <c r="F30" s="102">
        <f>SUM(F9:F29)</f>
        <v>320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59" t="s">
        <v>21</v>
      </c>
      <c r="E32" s="1360"/>
      <c r="F32" s="137">
        <f>G5-F30</f>
        <v>0</v>
      </c>
    </row>
    <row r="33" spans="1:6" ht="15.75" thickBot="1" x14ac:dyDescent="0.3">
      <c r="A33" s="121"/>
      <c r="D33" s="1069" t="s">
        <v>4</v>
      </c>
      <c r="E33" s="1070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7" t="s">
        <v>101</v>
      </c>
      <c r="B1" s="1357"/>
      <c r="C1" s="1357"/>
      <c r="D1" s="1357"/>
      <c r="E1" s="1357"/>
      <c r="F1" s="1357"/>
      <c r="G1" s="1357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370"/>
      <c r="B5" s="1395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370"/>
      <c r="B6" s="1395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2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2"/>
      <c r="F25" s="91">
        <f t="shared" si="0"/>
        <v>0</v>
      </c>
      <c r="G25" s="510"/>
      <c r="H25" s="511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2"/>
      <c r="F26" s="91">
        <f t="shared" si="0"/>
        <v>0</v>
      </c>
      <c r="G26" s="510"/>
      <c r="H26" s="511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2"/>
      <c r="F27" s="91">
        <f t="shared" si="0"/>
        <v>0</v>
      </c>
      <c r="G27" s="510"/>
      <c r="H27" s="511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59" t="s">
        <v>21</v>
      </c>
      <c r="E32" s="136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9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6"/>
      <c r="F10" s="616">
        <f t="shared" si="0"/>
        <v>0</v>
      </c>
      <c r="G10" s="583"/>
      <c r="H10" s="584"/>
      <c r="I10" s="790">
        <f>I9-F10</f>
        <v>0</v>
      </c>
    </row>
    <row r="11" spans="1:9" x14ac:dyDescent="0.25">
      <c r="B11" s="389">
        <f>B10-C11</f>
        <v>0</v>
      </c>
      <c r="C11" s="72"/>
      <c r="D11" s="68"/>
      <c r="E11" s="666"/>
      <c r="F11" s="616">
        <f t="shared" si="0"/>
        <v>0</v>
      </c>
      <c r="G11" s="583"/>
      <c r="H11" s="584"/>
      <c r="I11" s="790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6"/>
      <c r="F12" s="616">
        <f t="shared" si="0"/>
        <v>0</v>
      </c>
      <c r="G12" s="583"/>
      <c r="H12" s="584"/>
      <c r="I12" s="790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6"/>
      <c r="F13" s="616">
        <f t="shared" si="0"/>
        <v>0</v>
      </c>
      <c r="G13" s="583"/>
      <c r="H13" s="584"/>
      <c r="I13" s="790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6"/>
      <c r="F14" s="616">
        <f t="shared" si="0"/>
        <v>0</v>
      </c>
      <c r="G14" s="583"/>
      <c r="H14" s="584"/>
      <c r="I14" s="790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59" t="s">
        <v>21</v>
      </c>
      <c r="E29" s="1360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6" t="s">
        <v>287</v>
      </c>
      <c r="B1" s="1396"/>
      <c r="C1" s="1396"/>
      <c r="D1" s="1396"/>
      <c r="E1" s="1396"/>
      <c r="F1" s="1396"/>
      <c r="G1" s="139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>
        <v>20</v>
      </c>
      <c r="F4" s="72">
        <v>2</v>
      </c>
      <c r="G4" s="1107"/>
      <c r="H4" s="144"/>
      <c r="I4" s="375"/>
    </row>
    <row r="5" spans="1:10" ht="14.25" customHeight="1" x14ac:dyDescent="0.25">
      <c r="A5" s="1370" t="s">
        <v>104</v>
      </c>
      <c r="B5" s="1395" t="s">
        <v>242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1150</v>
      </c>
      <c r="H5" s="134">
        <f>E5-G5+E4+E6+E7</f>
        <v>3670</v>
      </c>
      <c r="I5" s="372"/>
    </row>
    <row r="6" spans="1:10" x14ac:dyDescent="0.25">
      <c r="A6" s="1370"/>
      <c r="B6" s="1395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95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11" t="s">
        <v>57</v>
      </c>
      <c r="I8" s="1112" t="s">
        <v>3</v>
      </c>
      <c r="J8" s="111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240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23">
        <v>100</v>
      </c>
      <c r="D10" s="1098">
        <f t="shared" si="0"/>
        <v>1000</v>
      </c>
      <c r="E10" s="338">
        <v>45054</v>
      </c>
      <c r="F10" s="91">
        <f t="shared" ref="F10:F50" si="1">D10</f>
        <v>1000</v>
      </c>
      <c r="G10" s="69" t="s">
        <v>266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2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269</v>
      </c>
      <c r="H11" s="70">
        <v>48</v>
      </c>
      <c r="I11" s="101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367</v>
      </c>
      <c r="C13" s="15"/>
      <c r="D13" s="91">
        <f t="shared" si="0"/>
        <v>0</v>
      </c>
      <c r="E13" s="338"/>
      <c r="F13" s="91">
        <f t="shared" si="1"/>
        <v>0</v>
      </c>
      <c r="G13" s="69"/>
      <c r="H13" s="70"/>
      <c r="I13" s="233">
        <f t="shared" si="4"/>
        <v>3670</v>
      </c>
      <c r="J13" s="59">
        <f t="shared" si="2"/>
        <v>0</v>
      </c>
    </row>
    <row r="14" spans="1:10" x14ac:dyDescent="0.25">
      <c r="A14" s="74"/>
      <c r="B14" s="174">
        <f t="shared" si="3"/>
        <v>367</v>
      </c>
      <c r="C14" s="15"/>
      <c r="D14" s="91">
        <f t="shared" si="0"/>
        <v>0</v>
      </c>
      <c r="E14" s="338"/>
      <c r="F14" s="91">
        <f t="shared" si="1"/>
        <v>0</v>
      </c>
      <c r="G14" s="69"/>
      <c r="H14" s="70"/>
      <c r="I14" s="233">
        <f t="shared" si="4"/>
        <v>3670</v>
      </c>
      <c r="J14" s="59">
        <f t="shared" si="2"/>
        <v>0</v>
      </c>
    </row>
    <row r="15" spans="1:10" x14ac:dyDescent="0.25">
      <c r="A15" s="74"/>
      <c r="B15" s="174">
        <f t="shared" si="3"/>
        <v>367</v>
      </c>
      <c r="C15" s="15"/>
      <c r="D15" s="91">
        <f t="shared" si="0"/>
        <v>0</v>
      </c>
      <c r="E15" s="338"/>
      <c r="F15" s="91">
        <f t="shared" si="1"/>
        <v>0</v>
      </c>
      <c r="G15" s="69"/>
      <c r="H15" s="70"/>
      <c r="I15" s="233">
        <f t="shared" si="4"/>
        <v>3670</v>
      </c>
      <c r="J15" s="59">
        <f t="shared" si="2"/>
        <v>0</v>
      </c>
    </row>
    <row r="16" spans="1:10" x14ac:dyDescent="0.25">
      <c r="A16" s="74"/>
      <c r="B16" s="174">
        <f t="shared" si="3"/>
        <v>367</v>
      </c>
      <c r="C16" s="15"/>
      <c r="D16" s="91">
        <f>10*C16</f>
        <v>0</v>
      </c>
      <c r="E16" s="338"/>
      <c r="F16" s="91">
        <f t="shared" si="1"/>
        <v>0</v>
      </c>
      <c r="G16" s="69"/>
      <c r="H16" s="70"/>
      <c r="I16" s="233">
        <f t="shared" si="4"/>
        <v>3670</v>
      </c>
      <c r="J16" s="59">
        <f t="shared" si="2"/>
        <v>0</v>
      </c>
    </row>
    <row r="17" spans="1:10" x14ac:dyDescent="0.25">
      <c r="A17" s="74"/>
      <c r="B17" s="174">
        <f t="shared" si="3"/>
        <v>367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3670</v>
      </c>
      <c r="J17" s="59">
        <f t="shared" si="2"/>
        <v>0</v>
      </c>
    </row>
    <row r="18" spans="1:10" x14ac:dyDescent="0.25">
      <c r="A18" s="74"/>
      <c r="B18" s="174">
        <f t="shared" si="3"/>
        <v>367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3670</v>
      </c>
      <c r="J18" s="59">
        <f t="shared" si="2"/>
        <v>0</v>
      </c>
    </row>
    <row r="19" spans="1:10" x14ac:dyDescent="0.25">
      <c r="A19" s="74"/>
      <c r="B19" s="696">
        <f t="shared" si="3"/>
        <v>367</v>
      </c>
      <c r="C19" s="647"/>
      <c r="D19" s="582">
        <f t="shared" si="5"/>
        <v>0</v>
      </c>
      <c r="E19" s="717"/>
      <c r="F19" s="582">
        <f t="shared" si="1"/>
        <v>0</v>
      </c>
      <c r="G19" s="583"/>
      <c r="H19" s="584"/>
      <c r="I19" s="233">
        <f t="shared" si="4"/>
        <v>3670</v>
      </c>
      <c r="J19" s="59">
        <f t="shared" si="2"/>
        <v>0</v>
      </c>
    </row>
    <row r="20" spans="1:10" x14ac:dyDescent="0.25">
      <c r="A20" s="74"/>
      <c r="B20" s="696">
        <f t="shared" si="3"/>
        <v>367</v>
      </c>
      <c r="C20" s="647"/>
      <c r="D20" s="582">
        <f t="shared" si="5"/>
        <v>0</v>
      </c>
      <c r="E20" s="717"/>
      <c r="F20" s="582">
        <f t="shared" si="1"/>
        <v>0</v>
      </c>
      <c r="G20" s="583"/>
      <c r="H20" s="584"/>
      <c r="I20" s="233">
        <f t="shared" si="4"/>
        <v>3670</v>
      </c>
      <c r="J20" s="59">
        <f t="shared" si="2"/>
        <v>0</v>
      </c>
    </row>
    <row r="21" spans="1:10" x14ac:dyDescent="0.25">
      <c r="A21" s="74"/>
      <c r="B21" s="696">
        <f t="shared" si="3"/>
        <v>367</v>
      </c>
      <c r="C21" s="647"/>
      <c r="D21" s="582">
        <f t="shared" si="5"/>
        <v>0</v>
      </c>
      <c r="E21" s="717"/>
      <c r="F21" s="582">
        <f t="shared" si="1"/>
        <v>0</v>
      </c>
      <c r="G21" s="583"/>
      <c r="H21" s="584"/>
      <c r="I21" s="233">
        <f t="shared" si="4"/>
        <v>3670</v>
      </c>
      <c r="J21" s="59">
        <f t="shared" si="2"/>
        <v>0</v>
      </c>
    </row>
    <row r="22" spans="1:10" x14ac:dyDescent="0.25">
      <c r="A22" s="74"/>
      <c r="B22" s="696">
        <f t="shared" si="3"/>
        <v>367</v>
      </c>
      <c r="C22" s="647"/>
      <c r="D22" s="582">
        <f t="shared" si="5"/>
        <v>0</v>
      </c>
      <c r="E22" s="717"/>
      <c r="F22" s="582">
        <f t="shared" si="1"/>
        <v>0</v>
      </c>
      <c r="G22" s="583"/>
      <c r="H22" s="584"/>
      <c r="I22" s="233">
        <f t="shared" si="4"/>
        <v>3670</v>
      </c>
      <c r="J22" s="59">
        <f t="shared" si="2"/>
        <v>0</v>
      </c>
    </row>
    <row r="23" spans="1:10" x14ac:dyDescent="0.25">
      <c r="A23" s="19"/>
      <c r="B23" s="696">
        <f t="shared" si="3"/>
        <v>367</v>
      </c>
      <c r="C23" s="596"/>
      <c r="D23" s="582">
        <f t="shared" si="5"/>
        <v>0</v>
      </c>
      <c r="E23" s="713"/>
      <c r="F23" s="582">
        <f t="shared" si="1"/>
        <v>0</v>
      </c>
      <c r="G23" s="583"/>
      <c r="H23" s="584"/>
      <c r="I23" s="233">
        <f t="shared" si="4"/>
        <v>3670</v>
      </c>
      <c r="J23" s="59">
        <f t="shared" si="2"/>
        <v>0</v>
      </c>
    </row>
    <row r="24" spans="1:10" x14ac:dyDescent="0.25">
      <c r="A24" s="19"/>
      <c r="B24" s="696">
        <f t="shared" si="3"/>
        <v>367</v>
      </c>
      <c r="C24" s="596"/>
      <c r="D24" s="582">
        <f t="shared" si="5"/>
        <v>0</v>
      </c>
      <c r="E24" s="713"/>
      <c r="F24" s="582">
        <f t="shared" si="1"/>
        <v>0</v>
      </c>
      <c r="G24" s="583"/>
      <c r="H24" s="584"/>
      <c r="I24" s="233">
        <f t="shared" si="4"/>
        <v>3670</v>
      </c>
      <c r="J24" s="59">
        <f t="shared" si="2"/>
        <v>0</v>
      </c>
    </row>
    <row r="25" spans="1:10" x14ac:dyDescent="0.25">
      <c r="A25" s="19"/>
      <c r="B25" s="696">
        <f t="shared" si="3"/>
        <v>367</v>
      </c>
      <c r="C25" s="596"/>
      <c r="D25" s="582">
        <f t="shared" si="5"/>
        <v>0</v>
      </c>
      <c r="E25" s="713"/>
      <c r="F25" s="582">
        <f t="shared" si="1"/>
        <v>0</v>
      </c>
      <c r="G25" s="583"/>
      <c r="H25" s="584"/>
      <c r="I25" s="233">
        <f t="shared" si="4"/>
        <v>3670</v>
      </c>
      <c r="J25" s="59">
        <f t="shared" si="2"/>
        <v>0</v>
      </c>
    </row>
    <row r="26" spans="1:10" x14ac:dyDescent="0.25">
      <c r="A26" s="19"/>
      <c r="B26" s="696">
        <f t="shared" si="3"/>
        <v>367</v>
      </c>
      <c r="C26" s="647"/>
      <c r="D26" s="582">
        <f t="shared" si="5"/>
        <v>0</v>
      </c>
      <c r="E26" s="713"/>
      <c r="F26" s="582">
        <f t="shared" si="1"/>
        <v>0</v>
      </c>
      <c r="G26" s="583"/>
      <c r="H26" s="584"/>
      <c r="I26" s="233">
        <f t="shared" si="4"/>
        <v>3670</v>
      </c>
      <c r="J26" s="59">
        <f t="shared" si="2"/>
        <v>0</v>
      </c>
    </row>
    <row r="27" spans="1:10" x14ac:dyDescent="0.25">
      <c r="A27" s="19"/>
      <c r="B27" s="696">
        <f t="shared" si="3"/>
        <v>367</v>
      </c>
      <c r="C27" s="647"/>
      <c r="D27" s="582">
        <f t="shared" si="5"/>
        <v>0</v>
      </c>
      <c r="E27" s="713"/>
      <c r="F27" s="582">
        <f t="shared" si="1"/>
        <v>0</v>
      </c>
      <c r="G27" s="583"/>
      <c r="H27" s="584"/>
      <c r="I27" s="233">
        <f t="shared" si="4"/>
        <v>3670</v>
      </c>
      <c r="J27" s="59">
        <f t="shared" si="2"/>
        <v>0</v>
      </c>
    </row>
    <row r="28" spans="1:10" x14ac:dyDescent="0.25">
      <c r="B28" s="696">
        <f t="shared" si="3"/>
        <v>367</v>
      </c>
      <c r="C28" s="647"/>
      <c r="D28" s="582">
        <f t="shared" si="5"/>
        <v>0</v>
      </c>
      <c r="E28" s="713"/>
      <c r="F28" s="582">
        <f t="shared" si="1"/>
        <v>0</v>
      </c>
      <c r="G28" s="583"/>
      <c r="H28" s="584"/>
      <c r="I28" s="233">
        <f t="shared" si="4"/>
        <v>3670</v>
      </c>
      <c r="J28" s="59">
        <f t="shared" si="2"/>
        <v>0</v>
      </c>
    </row>
    <row r="29" spans="1:10" x14ac:dyDescent="0.25">
      <c r="B29" s="696">
        <f t="shared" si="3"/>
        <v>367</v>
      </c>
      <c r="C29" s="647"/>
      <c r="D29" s="582">
        <f t="shared" si="5"/>
        <v>0</v>
      </c>
      <c r="E29" s="713"/>
      <c r="F29" s="582">
        <f t="shared" si="1"/>
        <v>0</v>
      </c>
      <c r="G29" s="583"/>
      <c r="H29" s="584"/>
      <c r="I29" s="233">
        <f t="shared" si="4"/>
        <v>3670</v>
      </c>
      <c r="J29" s="59">
        <f t="shared" si="2"/>
        <v>0</v>
      </c>
    </row>
    <row r="30" spans="1:10" x14ac:dyDescent="0.25">
      <c r="B30" s="174">
        <f t="shared" si="3"/>
        <v>367</v>
      </c>
      <c r="C30" s="15"/>
      <c r="D30" s="91">
        <f t="shared" si="5"/>
        <v>0</v>
      </c>
      <c r="E30" s="575"/>
      <c r="F30" s="91">
        <f t="shared" si="1"/>
        <v>0</v>
      </c>
      <c r="G30" s="69"/>
      <c r="H30" s="70"/>
      <c r="I30" s="233">
        <f t="shared" si="4"/>
        <v>3670</v>
      </c>
      <c r="J30" s="59">
        <f t="shared" si="2"/>
        <v>0</v>
      </c>
    </row>
    <row r="31" spans="1:10" x14ac:dyDescent="0.25">
      <c r="B31" s="174">
        <f t="shared" si="3"/>
        <v>367</v>
      </c>
      <c r="C31" s="15"/>
      <c r="D31" s="91">
        <f t="shared" si="5"/>
        <v>0</v>
      </c>
      <c r="E31" s="575"/>
      <c r="F31" s="91">
        <f t="shared" si="1"/>
        <v>0</v>
      </c>
      <c r="G31" s="69"/>
      <c r="H31" s="70"/>
      <c r="I31" s="233">
        <f t="shared" si="4"/>
        <v>3670</v>
      </c>
      <c r="J31" s="59">
        <f t="shared" si="2"/>
        <v>0</v>
      </c>
    </row>
    <row r="32" spans="1:10" x14ac:dyDescent="0.25">
      <c r="B32" s="174">
        <f t="shared" si="3"/>
        <v>367</v>
      </c>
      <c r="C32" s="15"/>
      <c r="D32" s="91">
        <f t="shared" si="5"/>
        <v>0</v>
      </c>
      <c r="E32" s="575"/>
      <c r="F32" s="91">
        <f t="shared" si="1"/>
        <v>0</v>
      </c>
      <c r="G32" s="69"/>
      <c r="H32" s="70"/>
      <c r="I32" s="233">
        <f t="shared" si="4"/>
        <v>3670</v>
      </c>
      <c r="J32" s="59">
        <f t="shared" si="2"/>
        <v>0</v>
      </c>
    </row>
    <row r="33" spans="2:10" x14ac:dyDescent="0.25">
      <c r="B33" s="174">
        <f t="shared" si="3"/>
        <v>367</v>
      </c>
      <c r="C33" s="15"/>
      <c r="D33" s="91">
        <f t="shared" si="5"/>
        <v>0</v>
      </c>
      <c r="E33" s="575"/>
      <c r="F33" s="91">
        <f t="shared" si="1"/>
        <v>0</v>
      </c>
      <c r="G33" s="69"/>
      <c r="H33" s="70"/>
      <c r="I33" s="233">
        <f t="shared" si="4"/>
        <v>3670</v>
      </c>
      <c r="J33" s="59">
        <f t="shared" si="2"/>
        <v>0</v>
      </c>
    </row>
    <row r="34" spans="2:10" x14ac:dyDescent="0.25">
      <c r="B34" s="174">
        <f t="shared" si="3"/>
        <v>367</v>
      </c>
      <c r="C34" s="15"/>
      <c r="D34" s="91">
        <f t="shared" si="5"/>
        <v>0</v>
      </c>
      <c r="E34" s="575"/>
      <c r="F34" s="91">
        <f t="shared" si="1"/>
        <v>0</v>
      </c>
      <c r="G34" s="69"/>
      <c r="H34" s="70"/>
      <c r="I34" s="233">
        <f t="shared" si="4"/>
        <v>3670</v>
      </c>
      <c r="J34" s="59">
        <f t="shared" si="2"/>
        <v>0</v>
      </c>
    </row>
    <row r="35" spans="2:10" x14ac:dyDescent="0.25">
      <c r="B35" s="174">
        <f t="shared" si="3"/>
        <v>367</v>
      </c>
      <c r="C35" s="15"/>
      <c r="D35" s="91">
        <f t="shared" si="5"/>
        <v>0</v>
      </c>
      <c r="E35" s="575"/>
      <c r="F35" s="91">
        <f t="shared" si="1"/>
        <v>0</v>
      </c>
      <c r="G35" s="69"/>
      <c r="H35" s="70"/>
      <c r="I35" s="233">
        <f t="shared" si="4"/>
        <v>3670</v>
      </c>
      <c r="J35" s="59">
        <f t="shared" si="2"/>
        <v>0</v>
      </c>
    </row>
    <row r="36" spans="2:10" x14ac:dyDescent="0.25">
      <c r="B36" s="174">
        <f t="shared" si="3"/>
        <v>367</v>
      </c>
      <c r="C36" s="15"/>
      <c r="D36" s="91">
        <f t="shared" si="5"/>
        <v>0</v>
      </c>
      <c r="E36" s="575"/>
      <c r="F36" s="91">
        <f t="shared" si="1"/>
        <v>0</v>
      </c>
      <c r="G36" s="69"/>
      <c r="H36" s="70"/>
      <c r="I36" s="233">
        <f t="shared" si="4"/>
        <v>3670</v>
      </c>
      <c r="J36" s="59">
        <f t="shared" si="2"/>
        <v>0</v>
      </c>
    </row>
    <row r="37" spans="2:10" x14ac:dyDescent="0.25">
      <c r="B37" s="174">
        <f t="shared" si="3"/>
        <v>367</v>
      </c>
      <c r="C37" s="15"/>
      <c r="D37" s="91"/>
      <c r="E37" s="575"/>
      <c r="F37" s="91">
        <f t="shared" si="1"/>
        <v>0</v>
      </c>
      <c r="G37" s="69"/>
      <c r="H37" s="70"/>
      <c r="I37" s="233">
        <f t="shared" si="4"/>
        <v>3670</v>
      </c>
      <c r="J37" s="59">
        <f t="shared" si="2"/>
        <v>0</v>
      </c>
    </row>
    <row r="38" spans="2:10" x14ac:dyDescent="0.25">
      <c r="B38" s="174">
        <f t="shared" si="3"/>
        <v>367</v>
      </c>
      <c r="C38" s="15"/>
      <c r="D38" s="91"/>
      <c r="E38" s="575"/>
      <c r="F38" s="91">
        <f t="shared" si="1"/>
        <v>0</v>
      </c>
      <c r="G38" s="69"/>
      <c r="H38" s="70"/>
      <c r="I38" s="233">
        <f t="shared" si="4"/>
        <v>3670</v>
      </c>
      <c r="J38" s="59">
        <f t="shared" si="2"/>
        <v>0</v>
      </c>
    </row>
    <row r="39" spans="2:10" x14ac:dyDescent="0.25">
      <c r="B39" s="174">
        <f t="shared" si="3"/>
        <v>367</v>
      </c>
      <c r="C39" s="15"/>
      <c r="D39" s="91"/>
      <c r="E39" s="575"/>
      <c r="F39" s="91">
        <f t="shared" si="1"/>
        <v>0</v>
      </c>
      <c r="G39" s="69"/>
      <c r="H39" s="70"/>
      <c r="I39" s="233">
        <f t="shared" si="4"/>
        <v>3670</v>
      </c>
      <c r="J39" s="59">
        <f t="shared" si="2"/>
        <v>0</v>
      </c>
    </row>
    <row r="40" spans="2:10" x14ac:dyDescent="0.25">
      <c r="B40" s="174">
        <f t="shared" si="3"/>
        <v>367</v>
      </c>
      <c r="C40" s="15"/>
      <c r="D40" s="91"/>
      <c r="E40" s="575"/>
      <c r="F40" s="91">
        <f t="shared" si="1"/>
        <v>0</v>
      </c>
      <c r="G40" s="69"/>
      <c r="H40" s="70"/>
      <c r="I40" s="233">
        <f t="shared" si="4"/>
        <v>3670</v>
      </c>
      <c r="J40" s="59">
        <f t="shared" si="2"/>
        <v>0</v>
      </c>
    </row>
    <row r="41" spans="2:10" x14ac:dyDescent="0.25">
      <c r="B41" s="174">
        <f t="shared" si="3"/>
        <v>367</v>
      </c>
      <c r="C41" s="15"/>
      <c r="D41" s="91"/>
      <c r="E41" s="575"/>
      <c r="F41" s="91">
        <f t="shared" si="1"/>
        <v>0</v>
      </c>
      <c r="G41" s="69"/>
      <c r="H41" s="70"/>
      <c r="I41" s="233">
        <f t="shared" si="4"/>
        <v>3670</v>
      </c>
      <c r="J41" s="59">
        <f t="shared" si="2"/>
        <v>0</v>
      </c>
    </row>
    <row r="42" spans="2:10" x14ac:dyDescent="0.25">
      <c r="B42" s="174">
        <f t="shared" si="3"/>
        <v>367</v>
      </c>
      <c r="C42" s="15"/>
      <c r="D42" s="91"/>
      <c r="E42" s="575"/>
      <c r="F42" s="91">
        <f t="shared" si="1"/>
        <v>0</v>
      </c>
      <c r="G42" s="69"/>
      <c r="H42" s="70"/>
      <c r="I42" s="233">
        <f t="shared" si="4"/>
        <v>3670</v>
      </c>
      <c r="J42" s="59">
        <f t="shared" si="2"/>
        <v>0</v>
      </c>
    </row>
    <row r="43" spans="2:10" x14ac:dyDescent="0.25">
      <c r="B43" s="174">
        <f t="shared" si="3"/>
        <v>367</v>
      </c>
      <c r="C43" s="15"/>
      <c r="D43" s="91"/>
      <c r="E43" s="575"/>
      <c r="F43" s="91">
        <f t="shared" si="1"/>
        <v>0</v>
      </c>
      <c r="G43" s="69"/>
      <c r="H43" s="70"/>
      <c r="I43" s="233">
        <f t="shared" si="4"/>
        <v>3670</v>
      </c>
      <c r="J43" s="59">
        <f t="shared" si="2"/>
        <v>0</v>
      </c>
    </row>
    <row r="44" spans="2:10" x14ac:dyDescent="0.25">
      <c r="B44" s="174">
        <f t="shared" si="3"/>
        <v>367</v>
      </c>
      <c r="C44" s="15"/>
      <c r="D44" s="91"/>
      <c r="E44" s="575"/>
      <c r="F44" s="91">
        <f t="shared" si="1"/>
        <v>0</v>
      </c>
      <c r="G44" s="69"/>
      <c r="H44" s="70"/>
      <c r="I44" s="233">
        <f t="shared" si="4"/>
        <v>3670</v>
      </c>
      <c r="J44" s="59">
        <f t="shared" si="2"/>
        <v>0</v>
      </c>
    </row>
    <row r="45" spans="2:10" x14ac:dyDescent="0.25">
      <c r="B45" s="174">
        <f t="shared" si="3"/>
        <v>367</v>
      </c>
      <c r="C45" s="15"/>
      <c r="D45" s="91"/>
      <c r="E45" s="575"/>
      <c r="F45" s="91">
        <f t="shared" si="1"/>
        <v>0</v>
      </c>
      <c r="G45" s="69"/>
      <c r="H45" s="70"/>
      <c r="I45" s="233">
        <f t="shared" si="4"/>
        <v>3670</v>
      </c>
      <c r="J45" s="59">
        <f t="shared" si="2"/>
        <v>0</v>
      </c>
    </row>
    <row r="46" spans="2:10" x14ac:dyDescent="0.25">
      <c r="B46" s="174">
        <f t="shared" si="3"/>
        <v>367</v>
      </c>
      <c r="C46" s="15"/>
      <c r="D46" s="91"/>
      <c r="E46" s="575"/>
      <c r="F46" s="91">
        <f t="shared" si="1"/>
        <v>0</v>
      </c>
      <c r="G46" s="69"/>
      <c r="H46" s="70"/>
      <c r="I46" s="233">
        <f t="shared" si="4"/>
        <v>3670</v>
      </c>
      <c r="J46" s="59">
        <f t="shared" si="2"/>
        <v>0</v>
      </c>
    </row>
    <row r="47" spans="2:10" x14ac:dyDescent="0.25">
      <c r="B47" s="174">
        <f t="shared" si="3"/>
        <v>367</v>
      </c>
      <c r="C47" s="15"/>
      <c r="D47" s="91"/>
      <c r="E47" s="575"/>
      <c r="F47" s="91">
        <f t="shared" si="1"/>
        <v>0</v>
      </c>
      <c r="G47" s="69"/>
      <c r="H47" s="70"/>
      <c r="I47" s="233">
        <f t="shared" si="4"/>
        <v>3670</v>
      </c>
      <c r="J47" s="59">
        <f t="shared" si="2"/>
        <v>0</v>
      </c>
    </row>
    <row r="48" spans="2:10" x14ac:dyDescent="0.25">
      <c r="B48" s="174">
        <f t="shared" si="3"/>
        <v>367</v>
      </c>
      <c r="C48" s="15"/>
      <c r="D48" s="91"/>
      <c r="E48" s="575"/>
      <c r="F48" s="91">
        <f t="shared" si="1"/>
        <v>0</v>
      </c>
      <c r="G48" s="69"/>
      <c r="H48" s="70"/>
      <c r="I48" s="233">
        <f t="shared" si="4"/>
        <v>3670</v>
      </c>
      <c r="J48" s="59">
        <f t="shared" si="2"/>
        <v>0</v>
      </c>
    </row>
    <row r="49" spans="1:10" x14ac:dyDescent="0.25">
      <c r="B49" s="174">
        <f t="shared" si="3"/>
        <v>367</v>
      </c>
      <c r="C49" s="15"/>
      <c r="D49" s="91"/>
      <c r="E49" s="575"/>
      <c r="F49" s="91">
        <f t="shared" si="1"/>
        <v>0</v>
      </c>
      <c r="G49" s="69"/>
      <c r="H49" s="70"/>
      <c r="I49" s="233">
        <f t="shared" si="4"/>
        <v>3670</v>
      </c>
      <c r="J49" s="59">
        <f t="shared" si="2"/>
        <v>0</v>
      </c>
    </row>
    <row r="50" spans="1:10" ht="15.75" thickBot="1" x14ac:dyDescent="0.3">
      <c r="A50" s="117"/>
      <c r="B50" s="174">
        <f>B28-C50</f>
        <v>367</v>
      </c>
      <c r="C50" s="37"/>
      <c r="D50" s="504">
        <v>0</v>
      </c>
      <c r="E50" s="1117"/>
      <c r="F50" s="91">
        <f t="shared" si="1"/>
        <v>0</v>
      </c>
      <c r="G50" s="135"/>
      <c r="H50" s="190"/>
      <c r="I50" s="148"/>
      <c r="J50" s="59">
        <f>SUM(J9:J28)</f>
        <v>48700</v>
      </c>
    </row>
    <row r="51" spans="1:10" ht="15.75" thickTop="1" x14ac:dyDescent="0.25">
      <c r="A51" s="47">
        <f>SUM(A50:A50)</f>
        <v>0</v>
      </c>
      <c r="C51" s="72"/>
      <c r="D51" s="102">
        <f>SUM(D9:D50)</f>
        <v>1150</v>
      </c>
      <c r="E51" s="130"/>
      <c r="F51" s="102">
        <f>SUM(F9:F50)</f>
        <v>1150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59" t="s">
        <v>21</v>
      </c>
      <c r="E53" s="1360"/>
      <c r="F53" s="137">
        <f>G5-F51</f>
        <v>0</v>
      </c>
    </row>
    <row r="54" spans="1:10" ht="15.75" thickBot="1" x14ac:dyDescent="0.3">
      <c r="A54" s="121"/>
      <c r="D54" s="1103" t="s">
        <v>4</v>
      </c>
      <c r="E54" s="1104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6" t="s">
        <v>288</v>
      </c>
      <c r="B1" s="1396"/>
      <c r="C1" s="1396"/>
      <c r="D1" s="1396"/>
      <c r="E1" s="1396"/>
      <c r="F1" s="1396"/>
      <c r="G1" s="139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397" t="s">
        <v>112</v>
      </c>
      <c r="C4" s="233"/>
      <c r="D4" s="130"/>
      <c r="E4" s="363">
        <v>30</v>
      </c>
      <c r="F4" s="72">
        <v>3</v>
      </c>
      <c r="G4" s="1071"/>
      <c r="H4" s="144"/>
      <c r="I4" s="375"/>
    </row>
    <row r="5" spans="1:10" ht="14.25" customHeight="1" x14ac:dyDescent="0.25">
      <c r="A5" s="1370" t="s">
        <v>104</v>
      </c>
      <c r="B5" s="1397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1310</v>
      </c>
      <c r="H5" s="134">
        <f>E5-G5+E4+E6+E7</f>
        <v>3520</v>
      </c>
      <c r="I5" s="372"/>
    </row>
    <row r="6" spans="1:10" x14ac:dyDescent="0.25">
      <c r="A6" s="1370"/>
      <c r="B6" s="1397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97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7"/>
      <c r="D9" s="585">
        <f>C9*10</f>
        <v>0</v>
      </c>
      <c r="E9" s="672"/>
      <c r="F9" s="582">
        <f>D9</f>
        <v>0</v>
      </c>
      <c r="G9" s="583"/>
      <c r="H9" s="584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206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222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232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233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236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244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259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1"/>
      <c r="B17" s="652">
        <f t="shared" si="2"/>
        <v>352</v>
      </c>
      <c r="C17" s="1123">
        <v>100</v>
      </c>
      <c r="D17" s="540">
        <f t="shared" si="3"/>
        <v>1000</v>
      </c>
      <c r="E17" s="672">
        <v>45054</v>
      </c>
      <c r="F17" s="582">
        <f t="shared" si="0"/>
        <v>1000</v>
      </c>
      <c r="G17" s="583" t="s">
        <v>266</v>
      </c>
      <c r="H17" s="537">
        <v>41.5</v>
      </c>
      <c r="I17" s="1012">
        <f t="shared" si="4"/>
        <v>3520</v>
      </c>
      <c r="J17" s="615">
        <f t="shared" si="1"/>
        <v>41500</v>
      </c>
    </row>
    <row r="18" spans="1:10" x14ac:dyDescent="0.25">
      <c r="A18" s="601"/>
      <c r="B18" s="696">
        <f t="shared" si="2"/>
        <v>352</v>
      </c>
      <c r="C18" s="647"/>
      <c r="D18" s="68">
        <f t="shared" si="3"/>
        <v>0</v>
      </c>
      <c r="E18" s="672"/>
      <c r="F18" s="582">
        <f t="shared" si="0"/>
        <v>0</v>
      </c>
      <c r="G18" s="583"/>
      <c r="H18" s="584"/>
      <c r="I18" s="233">
        <f t="shared" si="4"/>
        <v>3520</v>
      </c>
      <c r="J18" s="615">
        <f t="shared" si="1"/>
        <v>0</v>
      </c>
    </row>
    <row r="19" spans="1:10" x14ac:dyDescent="0.25">
      <c r="A19" s="601"/>
      <c r="B19" s="696">
        <f t="shared" si="2"/>
        <v>352</v>
      </c>
      <c r="C19" s="647"/>
      <c r="D19" s="68">
        <f t="shared" si="3"/>
        <v>0</v>
      </c>
      <c r="E19" s="672"/>
      <c r="F19" s="582">
        <f t="shared" si="0"/>
        <v>0</v>
      </c>
      <c r="G19" s="583"/>
      <c r="H19" s="584"/>
      <c r="I19" s="233">
        <f t="shared" si="4"/>
        <v>3520</v>
      </c>
      <c r="J19" s="615">
        <f t="shared" si="1"/>
        <v>0</v>
      </c>
    </row>
    <row r="20" spans="1:10" x14ac:dyDescent="0.25">
      <c r="A20" s="601"/>
      <c r="B20" s="696">
        <f t="shared" si="2"/>
        <v>352</v>
      </c>
      <c r="C20" s="647"/>
      <c r="D20" s="68">
        <f t="shared" si="3"/>
        <v>0</v>
      </c>
      <c r="E20" s="672"/>
      <c r="F20" s="582">
        <f t="shared" si="0"/>
        <v>0</v>
      </c>
      <c r="G20" s="583"/>
      <c r="H20" s="584"/>
      <c r="I20" s="233">
        <f t="shared" si="4"/>
        <v>3520</v>
      </c>
      <c r="J20" s="615">
        <f t="shared" si="1"/>
        <v>0</v>
      </c>
    </row>
    <row r="21" spans="1:10" x14ac:dyDescent="0.25">
      <c r="A21" s="601"/>
      <c r="B21" s="696">
        <f t="shared" si="2"/>
        <v>352</v>
      </c>
      <c r="C21" s="647"/>
      <c r="D21" s="68">
        <f t="shared" si="3"/>
        <v>0</v>
      </c>
      <c r="E21" s="672"/>
      <c r="F21" s="582">
        <f t="shared" si="0"/>
        <v>0</v>
      </c>
      <c r="G21" s="583"/>
      <c r="H21" s="584"/>
      <c r="I21" s="233">
        <f t="shared" si="4"/>
        <v>3520</v>
      </c>
      <c r="J21" s="615">
        <f t="shared" si="1"/>
        <v>0</v>
      </c>
    </row>
    <row r="22" spans="1:10" x14ac:dyDescent="0.25">
      <c r="A22" s="601"/>
      <c r="B22" s="696">
        <f t="shared" si="2"/>
        <v>352</v>
      </c>
      <c r="C22" s="647"/>
      <c r="D22" s="68">
        <f t="shared" si="3"/>
        <v>0</v>
      </c>
      <c r="E22" s="672"/>
      <c r="F22" s="582">
        <f t="shared" si="0"/>
        <v>0</v>
      </c>
      <c r="G22" s="583"/>
      <c r="H22" s="584"/>
      <c r="I22" s="233">
        <f t="shared" si="4"/>
        <v>3520</v>
      </c>
      <c r="J22" s="615">
        <f t="shared" si="1"/>
        <v>0</v>
      </c>
    </row>
    <row r="23" spans="1:10" x14ac:dyDescent="0.25">
      <c r="A23" s="1078"/>
      <c r="B23" s="696">
        <f t="shared" si="2"/>
        <v>352</v>
      </c>
      <c r="C23" s="596"/>
      <c r="D23" s="68">
        <f t="shared" si="3"/>
        <v>0</v>
      </c>
      <c r="E23" s="598"/>
      <c r="F23" s="582">
        <f t="shared" si="0"/>
        <v>0</v>
      </c>
      <c r="G23" s="583"/>
      <c r="H23" s="584"/>
      <c r="I23" s="233">
        <f t="shared" si="4"/>
        <v>3520</v>
      </c>
      <c r="J23" s="615">
        <f t="shared" si="1"/>
        <v>0</v>
      </c>
    </row>
    <row r="24" spans="1:10" x14ac:dyDescent="0.25">
      <c r="A24" s="1078"/>
      <c r="B24" s="696">
        <f t="shared" si="2"/>
        <v>352</v>
      </c>
      <c r="C24" s="596"/>
      <c r="D24" s="68">
        <f t="shared" si="3"/>
        <v>0</v>
      </c>
      <c r="E24" s="598"/>
      <c r="F24" s="582">
        <f t="shared" si="0"/>
        <v>0</v>
      </c>
      <c r="G24" s="583"/>
      <c r="H24" s="584"/>
      <c r="I24" s="233">
        <f t="shared" si="4"/>
        <v>3520</v>
      </c>
      <c r="J24" s="615">
        <f t="shared" si="1"/>
        <v>0</v>
      </c>
    </row>
    <row r="25" spans="1:10" x14ac:dyDescent="0.25">
      <c r="A25" s="1078"/>
      <c r="B25" s="696">
        <f t="shared" si="2"/>
        <v>352</v>
      </c>
      <c r="C25" s="596"/>
      <c r="D25" s="68">
        <f t="shared" si="3"/>
        <v>0</v>
      </c>
      <c r="E25" s="598"/>
      <c r="F25" s="582">
        <f t="shared" si="0"/>
        <v>0</v>
      </c>
      <c r="G25" s="583"/>
      <c r="H25" s="584"/>
      <c r="I25" s="233">
        <f t="shared" si="4"/>
        <v>3520</v>
      </c>
      <c r="J25" s="615">
        <f t="shared" si="1"/>
        <v>0</v>
      </c>
    </row>
    <row r="26" spans="1:10" x14ac:dyDescent="0.25">
      <c r="A26" s="1078"/>
      <c r="B26" s="696">
        <f t="shared" si="2"/>
        <v>352</v>
      </c>
      <c r="C26" s="647"/>
      <c r="D26" s="68">
        <f t="shared" si="3"/>
        <v>0</v>
      </c>
      <c r="E26" s="598"/>
      <c r="F26" s="582">
        <f t="shared" si="0"/>
        <v>0</v>
      </c>
      <c r="G26" s="583"/>
      <c r="H26" s="584"/>
      <c r="I26" s="233">
        <f t="shared" si="4"/>
        <v>3520</v>
      </c>
      <c r="J26" s="615">
        <f t="shared" si="1"/>
        <v>0</v>
      </c>
    </row>
    <row r="27" spans="1:10" x14ac:dyDescent="0.25">
      <c r="A27" s="19"/>
      <c r="B27" s="174">
        <f t="shared" si="2"/>
        <v>352</v>
      </c>
      <c r="C27" s="15"/>
      <c r="D27" s="68">
        <f t="shared" si="3"/>
        <v>0</v>
      </c>
      <c r="E27" s="130"/>
      <c r="F27" s="91">
        <f t="shared" si="0"/>
        <v>0</v>
      </c>
      <c r="G27" s="69"/>
      <c r="H27" s="70"/>
      <c r="I27" s="233">
        <f t="shared" si="4"/>
        <v>3520</v>
      </c>
      <c r="J27" s="59">
        <f t="shared" si="1"/>
        <v>0</v>
      </c>
    </row>
    <row r="28" spans="1:10" x14ac:dyDescent="0.25">
      <c r="B28" s="174">
        <f t="shared" si="2"/>
        <v>352</v>
      </c>
      <c r="C28" s="15"/>
      <c r="D28" s="68">
        <f t="shared" si="3"/>
        <v>0</v>
      </c>
      <c r="E28" s="130"/>
      <c r="F28" s="91">
        <f t="shared" si="0"/>
        <v>0</v>
      </c>
      <c r="G28" s="69"/>
      <c r="H28" s="70"/>
      <c r="I28" s="233">
        <f t="shared" si="4"/>
        <v>3520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57620</v>
      </c>
    </row>
    <row r="30" spans="1:10" ht="15.75" thickTop="1" x14ac:dyDescent="0.25">
      <c r="A30" s="47">
        <f>SUM(A29:A29)</f>
        <v>0</v>
      </c>
      <c r="C30" s="72"/>
      <c r="D30" s="102">
        <f>SUM(D9:D29)</f>
        <v>1310</v>
      </c>
      <c r="E30" s="130"/>
      <c r="F30" s="102">
        <f>SUM(F9:F29)</f>
        <v>1310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59" t="s">
        <v>21</v>
      </c>
      <c r="E32" s="1360"/>
      <c r="F32" s="137">
        <f>G5-F30</f>
        <v>0</v>
      </c>
    </row>
    <row r="33" spans="1:6" ht="15.75" thickBot="1" x14ac:dyDescent="0.3">
      <c r="A33" s="121"/>
      <c r="D33" s="1069" t="s">
        <v>4</v>
      </c>
      <c r="E33" s="1070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66" t="s">
        <v>309</v>
      </c>
      <c r="B1" s="1366"/>
      <c r="C1" s="1366"/>
      <c r="D1" s="1366"/>
      <c r="E1" s="1366"/>
      <c r="F1" s="1366"/>
      <c r="G1" s="1366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00" t="s">
        <v>310</v>
      </c>
      <c r="B5" s="1398" t="s">
        <v>152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0</v>
      </c>
      <c r="H5" s="150">
        <f>E5-G5+E6</f>
        <v>1827.5</v>
      </c>
    </row>
    <row r="6" spans="1:10" ht="15.75" x14ac:dyDescent="0.25">
      <c r="A6" s="1400"/>
      <c r="B6" s="1398"/>
      <c r="C6" s="152"/>
      <c r="D6" s="145"/>
      <c r="E6" s="128"/>
      <c r="F6" s="72"/>
      <c r="G6" s="328"/>
    </row>
    <row r="7" spans="1:10" ht="15.75" thickBot="1" x14ac:dyDescent="0.3">
      <c r="B7" s="1399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/>
      <c r="D9" s="398"/>
      <c r="E9" s="399"/>
      <c r="F9" s="400">
        <f>D9</f>
        <v>0</v>
      </c>
      <c r="G9" s="69"/>
      <c r="H9" s="70"/>
      <c r="I9" s="128">
        <f>E4+E5+E6+E7-F9</f>
        <v>1827.5</v>
      </c>
      <c r="J9" s="59">
        <f>H9*F9</f>
        <v>0</v>
      </c>
    </row>
    <row r="10" spans="1:10" ht="15.75" thickTop="1" x14ac:dyDescent="0.25">
      <c r="B10" s="88"/>
      <c r="C10" s="325"/>
      <c r="D10" s="326"/>
      <c r="E10" s="1170"/>
      <c r="F10" s="619">
        <f>D10</f>
        <v>0</v>
      </c>
      <c r="G10" s="583"/>
      <c r="H10" s="584"/>
      <c r="I10" s="580">
        <f>I9-F10</f>
        <v>1827.5</v>
      </c>
      <c r="J10" s="615">
        <f t="shared" ref="J10:J28" si="0">H10*F10</f>
        <v>0</v>
      </c>
    </row>
    <row r="11" spans="1:10" x14ac:dyDescent="0.25">
      <c r="B11" s="88"/>
      <c r="C11" s="325"/>
      <c r="D11" s="326"/>
      <c r="E11" s="1171"/>
      <c r="F11" s="619">
        <f t="shared" ref="F11:F29" si="1">D11</f>
        <v>0</v>
      </c>
      <c r="G11" s="583"/>
      <c r="H11" s="584"/>
      <c r="I11" s="580">
        <f t="shared" ref="I11:I19" si="2">I10-F11</f>
        <v>1827.5</v>
      </c>
      <c r="J11" s="615">
        <f t="shared" si="0"/>
        <v>0</v>
      </c>
    </row>
    <row r="12" spans="1:10" x14ac:dyDescent="0.25">
      <c r="A12" s="54" t="s">
        <v>33</v>
      </c>
      <c r="B12" s="88"/>
      <c r="C12" s="325"/>
      <c r="D12" s="619"/>
      <c r="E12" s="1171"/>
      <c r="F12" s="619">
        <f t="shared" si="1"/>
        <v>0</v>
      </c>
      <c r="G12" s="583"/>
      <c r="H12" s="584"/>
      <c r="I12" s="580">
        <f t="shared" si="2"/>
        <v>1827.5</v>
      </c>
      <c r="J12" s="615">
        <f t="shared" si="0"/>
        <v>0</v>
      </c>
    </row>
    <row r="13" spans="1:10" x14ac:dyDescent="0.25">
      <c r="B13" s="88"/>
      <c r="C13" s="325"/>
      <c r="D13" s="619"/>
      <c r="E13" s="1171"/>
      <c r="F13" s="619">
        <f t="shared" si="1"/>
        <v>0</v>
      </c>
      <c r="G13" s="583"/>
      <c r="H13" s="584"/>
      <c r="I13" s="580">
        <f t="shared" si="2"/>
        <v>1827.5</v>
      </c>
      <c r="J13" s="615">
        <f t="shared" si="0"/>
        <v>0</v>
      </c>
    </row>
    <row r="14" spans="1:10" x14ac:dyDescent="0.25">
      <c r="A14" s="19"/>
      <c r="B14" s="88"/>
      <c r="C14" s="325"/>
      <c r="D14" s="619"/>
      <c r="E14" s="1172"/>
      <c r="F14" s="619">
        <f t="shared" si="1"/>
        <v>0</v>
      </c>
      <c r="G14" s="583"/>
      <c r="H14" s="584"/>
      <c r="I14" s="580">
        <f t="shared" si="2"/>
        <v>1827.5</v>
      </c>
      <c r="J14" s="615">
        <f t="shared" si="0"/>
        <v>0</v>
      </c>
    </row>
    <row r="15" spans="1:10" x14ac:dyDescent="0.25">
      <c r="B15" s="88"/>
      <c r="C15" s="325"/>
      <c r="D15" s="619"/>
      <c r="E15" s="717"/>
      <c r="F15" s="619">
        <f t="shared" si="1"/>
        <v>0</v>
      </c>
      <c r="G15" s="583"/>
      <c r="H15" s="584"/>
      <c r="I15" s="580">
        <f t="shared" si="2"/>
        <v>1827.5</v>
      </c>
      <c r="J15" s="615">
        <f t="shared" si="0"/>
        <v>0</v>
      </c>
    </row>
    <row r="16" spans="1:10" x14ac:dyDescent="0.25">
      <c r="B16" s="88"/>
      <c r="C16" s="325"/>
      <c r="D16" s="619"/>
      <c r="E16" s="717"/>
      <c r="F16" s="619">
        <f t="shared" si="1"/>
        <v>0</v>
      </c>
      <c r="G16" s="583"/>
      <c r="H16" s="584"/>
      <c r="I16" s="580">
        <f t="shared" si="2"/>
        <v>1827.5</v>
      </c>
      <c r="J16" s="615">
        <f t="shared" si="0"/>
        <v>0</v>
      </c>
    </row>
    <row r="17" spans="1:10" x14ac:dyDescent="0.25">
      <c r="B17" s="88"/>
      <c r="C17" s="325"/>
      <c r="D17" s="619"/>
      <c r="E17" s="717"/>
      <c r="F17" s="619">
        <f t="shared" si="1"/>
        <v>0</v>
      </c>
      <c r="G17" s="583"/>
      <c r="H17" s="584"/>
      <c r="I17" s="580">
        <f t="shared" si="2"/>
        <v>1827.5</v>
      </c>
      <c r="J17" s="615">
        <f t="shared" si="0"/>
        <v>0</v>
      </c>
    </row>
    <row r="18" spans="1:10" x14ac:dyDescent="0.25">
      <c r="B18" s="88"/>
      <c r="C18" s="325"/>
      <c r="D18" s="619"/>
      <c r="E18" s="717"/>
      <c r="F18" s="619">
        <f t="shared" si="1"/>
        <v>0</v>
      </c>
      <c r="G18" s="583"/>
      <c r="H18" s="584"/>
      <c r="I18" s="580">
        <f t="shared" si="2"/>
        <v>1827.5</v>
      </c>
      <c r="J18" s="615">
        <f t="shared" si="0"/>
        <v>0</v>
      </c>
    </row>
    <row r="19" spans="1:10" x14ac:dyDescent="0.25">
      <c r="B19" s="88"/>
      <c r="C19" s="325"/>
      <c r="D19" s="619"/>
      <c r="E19" s="717"/>
      <c r="F19" s="619">
        <f t="shared" si="1"/>
        <v>0</v>
      </c>
      <c r="G19" s="583"/>
      <c r="H19" s="584"/>
      <c r="I19" s="580">
        <f t="shared" si="2"/>
        <v>1827.5</v>
      </c>
      <c r="J19" s="615">
        <f t="shared" si="0"/>
        <v>0</v>
      </c>
    </row>
    <row r="20" spans="1:10" x14ac:dyDescent="0.25">
      <c r="B20" s="88"/>
      <c r="C20" s="325"/>
      <c r="D20" s="619"/>
      <c r="E20" s="717"/>
      <c r="F20" s="619">
        <f t="shared" si="1"/>
        <v>0</v>
      </c>
      <c r="G20" s="69"/>
      <c r="H20" s="584"/>
      <c r="I20" s="580">
        <f>I19-F20</f>
        <v>1827.5</v>
      </c>
      <c r="J20" s="615">
        <f t="shared" si="0"/>
        <v>0</v>
      </c>
    </row>
    <row r="21" spans="1:10" x14ac:dyDescent="0.25">
      <c r="B21" s="88"/>
      <c r="C21" s="325"/>
      <c r="D21" s="619"/>
      <c r="E21" s="717"/>
      <c r="F21" s="619">
        <f t="shared" si="1"/>
        <v>0</v>
      </c>
      <c r="G21" s="69"/>
      <c r="H21" s="584"/>
      <c r="I21" s="580">
        <f t="shared" ref="I21:I28" si="3">I20-F21</f>
        <v>1827.5</v>
      </c>
      <c r="J21" s="615">
        <f t="shared" si="0"/>
        <v>0</v>
      </c>
    </row>
    <row r="22" spans="1:10" x14ac:dyDescent="0.25">
      <c r="B22" s="88"/>
      <c r="C22" s="325"/>
      <c r="D22" s="619"/>
      <c r="E22" s="717"/>
      <c r="F22" s="619">
        <f t="shared" si="1"/>
        <v>0</v>
      </c>
      <c r="G22" s="69"/>
      <c r="H22" s="584"/>
      <c r="I22" s="580">
        <f t="shared" si="3"/>
        <v>1827.5</v>
      </c>
      <c r="J22" s="615">
        <f t="shared" si="0"/>
        <v>0</v>
      </c>
    </row>
    <row r="23" spans="1:10" x14ac:dyDescent="0.25">
      <c r="B23" s="88"/>
      <c r="C23" s="325"/>
      <c r="D23" s="619"/>
      <c r="E23" s="717"/>
      <c r="F23" s="619">
        <f t="shared" si="1"/>
        <v>0</v>
      </c>
      <c r="G23" s="69"/>
      <c r="H23" s="584"/>
      <c r="I23" s="580">
        <f t="shared" si="3"/>
        <v>1827.5</v>
      </c>
      <c r="J23" s="61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1827.5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1827.5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1827.5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1827.5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1827.5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59" t="s">
        <v>21</v>
      </c>
      <c r="E32" s="1360"/>
      <c r="F32" s="137">
        <f>E5-F30+E6+E7</f>
        <v>1827.5</v>
      </c>
    </row>
    <row r="33" spans="1:6" ht="15.75" thickBot="1" x14ac:dyDescent="0.3">
      <c r="A33" s="121"/>
      <c r="D33" s="1103" t="s">
        <v>4</v>
      </c>
      <c r="E33" s="110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66" t="s">
        <v>301</v>
      </c>
      <c r="B1" s="1366"/>
      <c r="C1" s="1366"/>
      <c r="D1" s="1366"/>
      <c r="E1" s="1366"/>
      <c r="F1" s="1366"/>
      <c r="G1" s="13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370" t="s">
        <v>105</v>
      </c>
      <c r="B5" s="1401" t="s">
        <v>106</v>
      </c>
      <c r="C5" s="948">
        <v>63</v>
      </c>
      <c r="D5" s="130">
        <v>45056</v>
      </c>
      <c r="E5" s="443">
        <v>1728.31</v>
      </c>
      <c r="F5" s="72">
        <v>50</v>
      </c>
      <c r="G5" s="907"/>
    </row>
    <row r="6" spans="1:10" ht="15.75" customHeight="1" x14ac:dyDescent="0.3">
      <c r="A6" s="1370"/>
      <c r="B6" s="1401"/>
      <c r="C6" s="948">
        <v>63</v>
      </c>
      <c r="D6" s="130">
        <v>45064</v>
      </c>
      <c r="E6" s="932">
        <v>2367.36</v>
      </c>
      <c r="F6" s="72">
        <v>70</v>
      </c>
      <c r="G6" s="87">
        <f>F27</f>
        <v>0</v>
      </c>
      <c r="H6" s="7">
        <f>E6-G6+E5+E7+E4</f>
        <v>4095.67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120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4095.67</v>
      </c>
    </row>
    <row r="10" spans="1:10" x14ac:dyDescent="0.25">
      <c r="B10" s="754">
        <f>B9-C10</f>
        <v>120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4095.67</v>
      </c>
      <c r="J10" s="614"/>
    </row>
    <row r="11" spans="1:10" x14ac:dyDescent="0.25">
      <c r="B11" s="754">
        <f>B10-C11</f>
        <v>120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4095.67</v>
      </c>
      <c r="J11" s="614"/>
    </row>
    <row r="12" spans="1:10" x14ac:dyDescent="0.25">
      <c r="A12" s="54" t="s">
        <v>33</v>
      </c>
      <c r="B12" s="754">
        <f t="shared" ref="B12:B14" si="2">B11-C12</f>
        <v>120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4095.67</v>
      </c>
      <c r="J12" s="614"/>
    </row>
    <row r="13" spans="1:10" x14ac:dyDescent="0.25">
      <c r="B13" s="754">
        <f t="shared" si="2"/>
        <v>120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4095.67</v>
      </c>
      <c r="J13" s="614"/>
    </row>
    <row r="14" spans="1:10" x14ac:dyDescent="0.25">
      <c r="A14" s="19"/>
      <c r="B14" s="754">
        <f t="shared" si="2"/>
        <v>120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4095.67</v>
      </c>
      <c r="J14" s="614"/>
    </row>
    <row r="15" spans="1:10" x14ac:dyDescent="0.25">
      <c r="B15" s="754">
        <f>B14-C15</f>
        <v>120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4095.67</v>
      </c>
      <c r="J15" s="614"/>
    </row>
    <row r="16" spans="1:10" x14ac:dyDescent="0.25">
      <c r="B16" s="754">
        <f t="shared" ref="B16:B26" si="3">B15-C16</f>
        <v>120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4095.67</v>
      </c>
      <c r="J16" s="614"/>
    </row>
    <row r="17" spans="1:9" x14ac:dyDescent="0.25">
      <c r="B17" s="754">
        <f t="shared" si="3"/>
        <v>120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4095.67</v>
      </c>
    </row>
    <row r="18" spans="1:9" x14ac:dyDescent="0.25">
      <c r="B18" s="754">
        <f t="shared" si="3"/>
        <v>120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4095.67</v>
      </c>
    </row>
    <row r="19" spans="1:9" x14ac:dyDescent="0.25">
      <c r="B19" s="754">
        <f t="shared" si="3"/>
        <v>120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4095.67</v>
      </c>
    </row>
    <row r="20" spans="1:9" x14ac:dyDescent="0.25">
      <c r="B20" s="754">
        <f t="shared" si="3"/>
        <v>120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4095.67</v>
      </c>
    </row>
    <row r="21" spans="1:9" x14ac:dyDescent="0.25">
      <c r="B21" s="754">
        <f t="shared" si="3"/>
        <v>120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4095.67</v>
      </c>
    </row>
    <row r="22" spans="1:9" x14ac:dyDescent="0.25">
      <c r="B22" s="754">
        <f t="shared" si="3"/>
        <v>120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4095.67</v>
      </c>
    </row>
    <row r="23" spans="1:9" x14ac:dyDescent="0.25">
      <c r="B23" s="754">
        <f t="shared" si="3"/>
        <v>120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4095.67</v>
      </c>
    </row>
    <row r="24" spans="1:9" x14ac:dyDescent="0.25">
      <c r="B24" s="754">
        <f t="shared" si="3"/>
        <v>120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4095.67</v>
      </c>
    </row>
    <row r="25" spans="1:9" x14ac:dyDescent="0.25">
      <c r="B25" s="389">
        <f t="shared" si="3"/>
        <v>120</v>
      </c>
      <c r="C25" s="15"/>
      <c r="D25" s="585">
        <v>0</v>
      </c>
      <c r="E25" s="666"/>
      <c r="F25" s="616">
        <f t="shared" si="0"/>
        <v>0</v>
      </c>
      <c r="G25" s="583"/>
      <c r="H25" s="584"/>
      <c r="I25" s="580">
        <f t="shared" si="1"/>
        <v>4095.67</v>
      </c>
    </row>
    <row r="26" spans="1:9" ht="15.75" thickBot="1" x14ac:dyDescent="0.3">
      <c r="A26" s="117"/>
      <c r="B26" s="881">
        <f t="shared" si="3"/>
        <v>120</v>
      </c>
      <c r="C26" s="37"/>
      <c r="D26" s="585">
        <v>0</v>
      </c>
      <c r="E26" s="1173"/>
      <c r="F26" s="1174">
        <f t="shared" si="0"/>
        <v>0</v>
      </c>
      <c r="G26" s="757"/>
      <c r="H26" s="806"/>
      <c r="I26" s="580">
        <f t="shared" si="1"/>
        <v>4095.67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59" t="s">
        <v>21</v>
      </c>
      <c r="E29" s="1360"/>
      <c r="F29" s="137">
        <f>E5+E6-F27+E7+E4</f>
        <v>4095.67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120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374"/>
      <c r="B6" s="1402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74"/>
      <c r="B7" s="1403"/>
      <c r="C7" s="354"/>
      <c r="D7" s="114"/>
      <c r="E7" s="345"/>
      <c r="F7" s="72"/>
      <c r="G7" s="5">
        <f>D28</f>
        <v>320</v>
      </c>
      <c r="H7" s="466">
        <f>E7-G7</f>
        <v>-320</v>
      </c>
    </row>
    <row r="8" spans="1:8" ht="16.5" customHeight="1" thickBot="1" x14ac:dyDescent="0.3">
      <c r="A8" s="502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2"/>
      <c r="F16" s="102">
        <f t="shared" si="1"/>
        <v>20</v>
      </c>
      <c r="G16" s="54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2"/>
      <c r="F17" s="102">
        <f t="shared" si="1"/>
        <v>20</v>
      </c>
      <c r="G17" s="54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2"/>
      <c r="F18" s="102">
        <f t="shared" si="1"/>
        <v>20</v>
      </c>
      <c r="G18" s="54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2"/>
      <c r="F19" s="102">
        <f t="shared" si="1"/>
        <v>20</v>
      </c>
      <c r="G19" s="54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2"/>
      <c r="F20" s="102">
        <f t="shared" si="1"/>
        <v>20</v>
      </c>
      <c r="G20" s="54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2"/>
      <c r="F21" s="102">
        <f t="shared" si="1"/>
        <v>20</v>
      </c>
      <c r="G21" s="54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2"/>
      <c r="F22" s="102">
        <f t="shared" si="1"/>
        <v>20</v>
      </c>
      <c r="G22" s="54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2"/>
      <c r="F23" s="102">
        <f t="shared" si="1"/>
        <v>20</v>
      </c>
      <c r="G23" s="54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2"/>
      <c r="F24" s="102">
        <f t="shared" si="1"/>
        <v>20</v>
      </c>
      <c r="G24" s="54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2"/>
      <c r="F25" s="102">
        <f t="shared" si="1"/>
        <v>20</v>
      </c>
      <c r="G25" s="54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59" t="s">
        <v>21</v>
      </c>
      <c r="E30" s="1360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70"/>
      <c r="B5" s="1404" t="s">
        <v>125</v>
      </c>
      <c r="C5" s="65"/>
      <c r="D5" s="130"/>
      <c r="E5" s="443"/>
      <c r="F5" s="72"/>
      <c r="G5" s="913"/>
    </row>
    <row r="6" spans="1:9" x14ac:dyDescent="0.25">
      <c r="A6" s="1370"/>
      <c r="B6" s="1404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8">
        <f>F5+F6+F7-C9+F4</f>
        <v>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0</v>
      </c>
    </row>
    <row r="10" spans="1:9" x14ac:dyDescent="0.25">
      <c r="B10" s="754">
        <f>B9-C10</f>
        <v>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0</v>
      </c>
    </row>
    <row r="11" spans="1:9" x14ac:dyDescent="0.25">
      <c r="B11" s="754">
        <f>B10-C11</f>
        <v>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0</v>
      </c>
    </row>
    <row r="12" spans="1:9" x14ac:dyDescent="0.25">
      <c r="A12" s="54" t="s">
        <v>33</v>
      </c>
      <c r="B12" s="754">
        <f t="shared" ref="B12:B14" si="2">B11-C12</f>
        <v>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0</v>
      </c>
    </row>
    <row r="13" spans="1:9" x14ac:dyDescent="0.25">
      <c r="B13" s="754">
        <f t="shared" si="2"/>
        <v>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0</v>
      </c>
    </row>
    <row r="14" spans="1:9" x14ac:dyDescent="0.25">
      <c r="A14" s="19"/>
      <c r="B14" s="754">
        <f t="shared" si="2"/>
        <v>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0</v>
      </c>
    </row>
    <row r="15" spans="1:9" x14ac:dyDescent="0.25">
      <c r="B15" s="754">
        <f>B14-C15</f>
        <v>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0</v>
      </c>
    </row>
    <row r="16" spans="1:9" x14ac:dyDescent="0.25">
      <c r="B16" s="754">
        <f t="shared" ref="B16:B26" si="3">B15-C16</f>
        <v>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0</v>
      </c>
    </row>
    <row r="17" spans="1:9" x14ac:dyDescent="0.25">
      <c r="B17" s="754">
        <f t="shared" si="3"/>
        <v>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0</v>
      </c>
    </row>
    <row r="18" spans="1:9" x14ac:dyDescent="0.25">
      <c r="B18" s="754">
        <f t="shared" si="3"/>
        <v>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0</v>
      </c>
    </row>
    <row r="19" spans="1:9" x14ac:dyDescent="0.25">
      <c r="B19" s="754">
        <f t="shared" si="3"/>
        <v>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0</v>
      </c>
    </row>
    <row r="20" spans="1:9" x14ac:dyDescent="0.25">
      <c r="B20" s="754">
        <f t="shared" si="3"/>
        <v>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0</v>
      </c>
    </row>
    <row r="21" spans="1:9" x14ac:dyDescent="0.25">
      <c r="B21" s="754">
        <f t="shared" si="3"/>
        <v>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0</v>
      </c>
    </row>
    <row r="22" spans="1:9" x14ac:dyDescent="0.25">
      <c r="B22" s="754">
        <f t="shared" si="3"/>
        <v>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0</v>
      </c>
    </row>
    <row r="23" spans="1:9" x14ac:dyDescent="0.25">
      <c r="B23" s="754">
        <f t="shared" si="3"/>
        <v>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0</v>
      </c>
    </row>
    <row r="24" spans="1:9" x14ac:dyDescent="0.25">
      <c r="B24" s="754">
        <f t="shared" si="3"/>
        <v>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5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81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59" t="s">
        <v>21</v>
      </c>
      <c r="E29" s="1360"/>
      <c r="F29" s="137">
        <f>E5+E6-F27+E7+E4</f>
        <v>0</v>
      </c>
    </row>
    <row r="30" spans="1:9" ht="15.75" thickBot="1" x14ac:dyDescent="0.3">
      <c r="A30" s="121"/>
      <c r="D30" s="911" t="s">
        <v>4</v>
      </c>
      <c r="E30" s="912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66" t="s">
        <v>316</v>
      </c>
      <c r="B1" s="1366"/>
      <c r="C1" s="1366"/>
      <c r="D1" s="1366"/>
      <c r="E1" s="1366"/>
      <c r="F1" s="1366"/>
      <c r="G1" s="136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68"/>
      <c r="D4" s="130"/>
      <c r="E4" s="200"/>
      <c r="F4" s="61"/>
      <c r="G4" s="151"/>
      <c r="H4" s="151"/>
    </row>
    <row r="5" spans="1:13" ht="15" customHeight="1" x14ac:dyDescent="0.25">
      <c r="A5" s="1370" t="s">
        <v>105</v>
      </c>
      <c r="B5" s="1367"/>
      <c r="C5" s="368">
        <v>123</v>
      </c>
      <c r="D5" s="130">
        <v>45064</v>
      </c>
      <c r="E5" s="1181">
        <v>355.43</v>
      </c>
      <c r="F5" s="690">
        <v>15</v>
      </c>
      <c r="G5" s="841"/>
      <c r="H5" s="614"/>
      <c r="I5" s="789"/>
      <c r="J5" s="614"/>
      <c r="K5" s="614"/>
      <c r="L5" s="614"/>
      <c r="M5" s="614"/>
    </row>
    <row r="6" spans="1:13" x14ac:dyDescent="0.25">
      <c r="A6" s="1370"/>
      <c r="B6" s="1367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77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47"/>
      <c r="D11" s="585"/>
      <c r="E11" s="612"/>
      <c r="F11" s="585">
        <f>D11</f>
        <v>0</v>
      </c>
      <c r="G11" s="583"/>
      <c r="H11" s="584"/>
      <c r="I11" s="616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47"/>
      <c r="D12" s="585"/>
      <c r="E12" s="612"/>
      <c r="F12" s="585">
        <f>D12</f>
        <v>0</v>
      </c>
      <c r="G12" s="583"/>
      <c r="H12" s="584"/>
      <c r="I12" s="616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47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355.43</v>
      </c>
    </row>
    <row r="14" spans="1:13" x14ac:dyDescent="0.25">
      <c r="A14" s="72"/>
      <c r="B14" s="82">
        <f t="shared" si="1"/>
        <v>15</v>
      </c>
      <c r="C14" s="647"/>
      <c r="D14" s="585"/>
      <c r="E14" s="612"/>
      <c r="F14" s="585">
        <f t="shared" si="3"/>
        <v>0</v>
      </c>
      <c r="G14" s="583"/>
      <c r="H14" s="584"/>
      <c r="I14" s="616">
        <f t="shared" si="2"/>
        <v>355.43</v>
      </c>
    </row>
    <row r="15" spans="1:13" x14ac:dyDescent="0.25">
      <c r="A15" s="72"/>
      <c r="B15" s="82">
        <f t="shared" si="1"/>
        <v>15</v>
      </c>
      <c r="C15" s="647"/>
      <c r="D15" s="585"/>
      <c r="E15" s="612"/>
      <c r="F15" s="585">
        <f t="shared" si="3"/>
        <v>0</v>
      </c>
      <c r="G15" s="583"/>
      <c r="H15" s="584"/>
      <c r="I15" s="616">
        <f t="shared" si="2"/>
        <v>355.43</v>
      </c>
    </row>
    <row r="16" spans="1:13" x14ac:dyDescent="0.25">
      <c r="B16" s="82">
        <f t="shared" si="1"/>
        <v>15</v>
      </c>
      <c r="C16" s="647"/>
      <c r="D16" s="585"/>
      <c r="E16" s="612"/>
      <c r="F16" s="585">
        <f t="shared" si="3"/>
        <v>0</v>
      </c>
      <c r="G16" s="583"/>
      <c r="H16" s="584"/>
      <c r="I16" s="616">
        <f t="shared" si="2"/>
        <v>355.43</v>
      </c>
    </row>
    <row r="17" spans="1:9" x14ac:dyDescent="0.25">
      <c r="B17" s="82">
        <f t="shared" si="1"/>
        <v>15</v>
      </c>
      <c r="C17" s="647"/>
      <c r="D17" s="585"/>
      <c r="E17" s="612"/>
      <c r="F17" s="585">
        <f t="shared" si="3"/>
        <v>0</v>
      </c>
      <c r="G17" s="583"/>
      <c r="H17" s="584"/>
      <c r="I17" s="616">
        <f t="shared" si="2"/>
        <v>355.43</v>
      </c>
    </row>
    <row r="18" spans="1:9" x14ac:dyDescent="0.25">
      <c r="A18" s="118"/>
      <c r="B18" s="82">
        <f t="shared" si="1"/>
        <v>15</v>
      </c>
      <c r="C18" s="647"/>
      <c r="D18" s="585"/>
      <c r="E18" s="612"/>
      <c r="F18" s="585">
        <f t="shared" si="3"/>
        <v>0</v>
      </c>
      <c r="G18" s="583"/>
      <c r="H18" s="584"/>
      <c r="I18" s="616">
        <f t="shared" si="2"/>
        <v>355.43</v>
      </c>
    </row>
    <row r="19" spans="1:9" x14ac:dyDescent="0.25">
      <c r="A19" s="118"/>
      <c r="B19" s="82">
        <f t="shared" si="1"/>
        <v>15</v>
      </c>
      <c r="C19" s="647"/>
      <c r="D19" s="585"/>
      <c r="E19" s="612"/>
      <c r="F19" s="585">
        <f t="shared" si="3"/>
        <v>0</v>
      </c>
      <c r="G19" s="583"/>
      <c r="H19" s="584"/>
      <c r="I19" s="616">
        <f t="shared" si="2"/>
        <v>355.43</v>
      </c>
    </row>
    <row r="20" spans="1:9" x14ac:dyDescent="0.25">
      <c r="A20" s="118"/>
      <c r="B20" s="82">
        <f t="shared" si="1"/>
        <v>15</v>
      </c>
      <c r="C20" s="647"/>
      <c r="D20" s="585"/>
      <c r="E20" s="612"/>
      <c r="F20" s="585">
        <f t="shared" si="3"/>
        <v>0</v>
      </c>
      <c r="G20" s="583"/>
      <c r="H20" s="584"/>
      <c r="I20" s="616">
        <f t="shared" si="2"/>
        <v>355.43</v>
      </c>
    </row>
    <row r="21" spans="1:9" x14ac:dyDescent="0.25">
      <c r="A21" s="118"/>
      <c r="B21" s="82">
        <f t="shared" si="1"/>
        <v>15</v>
      </c>
      <c r="C21" s="647"/>
      <c r="D21" s="585"/>
      <c r="E21" s="612"/>
      <c r="F21" s="585">
        <f t="shared" si="3"/>
        <v>0</v>
      </c>
      <c r="G21" s="583"/>
      <c r="H21" s="584"/>
      <c r="I21" s="616">
        <f t="shared" si="2"/>
        <v>355.43</v>
      </c>
    </row>
    <row r="22" spans="1:9" x14ac:dyDescent="0.25">
      <c r="A22" s="118"/>
      <c r="B22" s="222">
        <f t="shared" si="1"/>
        <v>15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68" t="s">
        <v>11</v>
      </c>
      <c r="D83" s="1369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66" activePane="bottomLeft" state="frozen"/>
      <selection pane="bottomLeft" activeCell="D74" sqref="D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05" t="s">
        <v>289</v>
      </c>
      <c r="B1" s="1405"/>
      <c r="C1" s="1405"/>
      <c r="D1" s="1405"/>
      <c r="E1" s="1405"/>
      <c r="F1" s="1405"/>
      <c r="G1" s="1405"/>
      <c r="H1" s="1405"/>
      <c r="I1" s="1405"/>
      <c r="J1" s="1405"/>
      <c r="K1" s="444">
        <v>1</v>
      </c>
      <c r="M1" s="1405" t="str">
        <f>A1</f>
        <v>INVENTARIO DEL MES DE ABRIL  2023</v>
      </c>
      <c r="N1" s="1405"/>
      <c r="O1" s="1405"/>
      <c r="P1" s="1405"/>
      <c r="Q1" s="1405"/>
      <c r="R1" s="1405"/>
      <c r="S1" s="1405"/>
      <c r="T1" s="1405"/>
      <c r="U1" s="1405"/>
      <c r="V1" s="1405"/>
      <c r="W1" s="44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7" t="s">
        <v>121</v>
      </c>
      <c r="D4" s="600"/>
      <c r="E4" s="580">
        <v>326.64</v>
      </c>
      <c r="F4" s="596">
        <v>12</v>
      </c>
      <c r="G4" s="363"/>
      <c r="N4" s="231"/>
      <c r="O4" s="387"/>
      <c r="P4" s="600"/>
      <c r="Q4" s="580"/>
      <c r="R4" s="596"/>
      <c r="S4" s="363"/>
    </row>
    <row r="5" spans="1:23" ht="15.75" customHeight="1" thickTop="1" x14ac:dyDescent="0.25">
      <c r="A5" s="1406" t="s">
        <v>120</v>
      </c>
      <c r="B5" s="478" t="s">
        <v>48</v>
      </c>
      <c r="C5" s="688">
        <v>59</v>
      </c>
      <c r="D5" s="600">
        <v>45014</v>
      </c>
      <c r="E5" s="580">
        <v>17693</v>
      </c>
      <c r="F5" s="596">
        <v>650</v>
      </c>
      <c r="G5" s="47">
        <f>F115</f>
        <v>14018.300000000003</v>
      </c>
      <c r="H5" s="150">
        <f>E5+E6-G5+E4</f>
        <v>4001.339999999997</v>
      </c>
      <c r="M5" s="1406" t="s">
        <v>84</v>
      </c>
      <c r="N5" s="478" t="s">
        <v>48</v>
      </c>
      <c r="O5" s="688">
        <v>65.3</v>
      </c>
      <c r="P5" s="600">
        <v>45052</v>
      </c>
      <c r="Q5" s="580">
        <v>18506.88</v>
      </c>
      <c r="R5" s="596">
        <v>680</v>
      </c>
      <c r="S5" s="47">
        <f>R115</f>
        <v>0</v>
      </c>
      <c r="T5" s="150">
        <f>Q5+Q6-S5+Q4</f>
        <v>18506.88</v>
      </c>
    </row>
    <row r="6" spans="1:23" ht="15.75" customHeight="1" x14ac:dyDescent="0.25">
      <c r="A6" s="1407"/>
      <c r="B6" s="569" t="s">
        <v>91</v>
      </c>
      <c r="C6" s="689"/>
      <c r="D6" s="600"/>
      <c r="E6" s="670"/>
      <c r="F6" s="690"/>
      <c r="M6" s="1407"/>
      <c r="N6" s="569" t="s">
        <v>91</v>
      </c>
      <c r="O6" s="689"/>
      <c r="P6" s="600"/>
      <c r="Q6" s="670"/>
      <c r="R6" s="690"/>
    </row>
    <row r="7" spans="1:23" ht="15.75" customHeight="1" thickBot="1" x14ac:dyDescent="0.3">
      <c r="A7" s="505"/>
      <c r="B7" s="154"/>
      <c r="C7" s="475"/>
      <c r="D7" s="476"/>
      <c r="E7" s="477"/>
      <c r="F7" s="446"/>
      <c r="M7" s="505"/>
      <c r="N7" s="154"/>
      <c r="O7" s="475"/>
      <c r="P7" s="476"/>
      <c r="Q7" s="477"/>
      <c r="R7" s="44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900" t="s">
        <v>58</v>
      </c>
      <c r="J8" s="90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85" t="s">
        <v>58</v>
      </c>
      <c r="V8" s="108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163</v>
      </c>
      <c r="H9" s="70">
        <v>71</v>
      </c>
      <c r="I9" s="1018">
        <f>E5-F9+E4+E6+E7</f>
        <v>17148.599999999999</v>
      </c>
      <c r="J9" s="1019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8">
        <f>Q5-R9+Q4+Q6+Q7</f>
        <v>18506.88</v>
      </c>
      <c r="V9" s="1019">
        <f>R5-O9+R4+R6+R7</f>
        <v>680</v>
      </c>
      <c r="W9" s="406">
        <f>R9*T9</f>
        <v>0</v>
      </c>
    </row>
    <row r="10" spans="1:23" x14ac:dyDescent="0.25">
      <c r="A10" s="506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169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4">F10*H10</f>
        <v>8846.5</v>
      </c>
      <c r="M10" s="506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7">
        <f>U9-R10</f>
        <v>18506.88</v>
      </c>
      <c r="V10" s="408">
        <f>V9-O10</f>
        <v>680</v>
      </c>
      <c r="W10" s="409">
        <f t="shared" ref="W10:W73" si="5">R10*T10</f>
        <v>0</v>
      </c>
    </row>
    <row r="11" spans="1:23" x14ac:dyDescent="0.25">
      <c r="A11" s="507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170</v>
      </c>
      <c r="H11" s="70">
        <v>70</v>
      </c>
      <c r="I11" s="407">
        <f t="shared" ref="I11:I74" si="6">I10-F11</f>
        <v>16958.060000000001</v>
      </c>
      <c r="J11" s="408">
        <f t="shared" ref="J11" si="7">J10-C11</f>
        <v>623</v>
      </c>
      <c r="K11" s="409">
        <f t="shared" si="4"/>
        <v>3810.7999999999997</v>
      </c>
      <c r="M11" s="507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7">
        <f t="shared" ref="U11:U74" si="8">U10-R11</f>
        <v>18506.88</v>
      </c>
      <c r="V11" s="408">
        <f t="shared" ref="V11" si="9">V10-O11</f>
        <v>680</v>
      </c>
      <c r="W11" s="409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171</v>
      </c>
      <c r="H12" s="584">
        <v>70</v>
      </c>
      <c r="I12" s="797">
        <f t="shared" si="6"/>
        <v>16930.84</v>
      </c>
      <c r="J12" s="798">
        <f>J11-C12</f>
        <v>622</v>
      </c>
      <c r="K12" s="409">
        <f t="shared" si="4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84"/>
      <c r="U12" s="797">
        <f t="shared" si="8"/>
        <v>18506.88</v>
      </c>
      <c r="V12" s="798">
        <f>V11-O12</f>
        <v>680</v>
      </c>
      <c r="W12" s="409">
        <f t="shared" si="5"/>
        <v>0</v>
      </c>
    </row>
    <row r="13" spans="1:23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173</v>
      </c>
      <c r="H13" s="584">
        <v>71</v>
      </c>
      <c r="I13" s="797">
        <f t="shared" si="6"/>
        <v>16876.400000000001</v>
      </c>
      <c r="J13" s="798">
        <f t="shared" ref="J13:J76" si="10">J12-C13</f>
        <v>620</v>
      </c>
      <c r="K13" s="409">
        <f t="shared" si="4"/>
        <v>3865.24</v>
      </c>
      <c r="M13" s="386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84"/>
      <c r="U13" s="797">
        <f t="shared" si="8"/>
        <v>18506.88</v>
      </c>
      <c r="V13" s="798">
        <f t="shared" ref="V13:V76" si="11">V12-O13</f>
        <v>680</v>
      </c>
      <c r="W13" s="409">
        <f t="shared" si="5"/>
        <v>0</v>
      </c>
    </row>
    <row r="14" spans="1:23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174</v>
      </c>
      <c r="H14" s="584">
        <v>70</v>
      </c>
      <c r="I14" s="797">
        <f t="shared" si="6"/>
        <v>16005.36</v>
      </c>
      <c r="J14" s="798">
        <f t="shared" si="10"/>
        <v>588</v>
      </c>
      <c r="K14" s="902">
        <f t="shared" si="4"/>
        <v>60972.799999999996</v>
      </c>
      <c r="M14" s="386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84"/>
      <c r="U14" s="797">
        <f t="shared" si="8"/>
        <v>18506.88</v>
      </c>
      <c r="V14" s="798">
        <f t="shared" si="11"/>
        <v>680</v>
      </c>
      <c r="W14" s="902">
        <f t="shared" si="5"/>
        <v>0</v>
      </c>
    </row>
    <row r="15" spans="1:23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175</v>
      </c>
      <c r="H15" s="584">
        <v>70</v>
      </c>
      <c r="I15" s="797">
        <f t="shared" si="6"/>
        <v>15978.140000000001</v>
      </c>
      <c r="J15" s="798">
        <f t="shared" si="10"/>
        <v>587</v>
      </c>
      <c r="K15" s="902">
        <f t="shared" si="4"/>
        <v>1905.3999999999999</v>
      </c>
      <c r="M15" s="386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84"/>
      <c r="U15" s="797">
        <f t="shared" si="8"/>
        <v>18506.88</v>
      </c>
      <c r="V15" s="798">
        <f t="shared" si="11"/>
        <v>680</v>
      </c>
      <c r="W15" s="902">
        <f t="shared" si="5"/>
        <v>0</v>
      </c>
    </row>
    <row r="16" spans="1:23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176</v>
      </c>
      <c r="H16" s="584">
        <v>70</v>
      </c>
      <c r="I16" s="797">
        <f t="shared" si="6"/>
        <v>15950.920000000002</v>
      </c>
      <c r="J16" s="798">
        <f t="shared" si="10"/>
        <v>586</v>
      </c>
      <c r="K16" s="902">
        <f t="shared" si="4"/>
        <v>1905.3999999999999</v>
      </c>
      <c r="M16" s="386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84"/>
      <c r="U16" s="797">
        <f t="shared" si="8"/>
        <v>18506.88</v>
      </c>
      <c r="V16" s="798">
        <f t="shared" si="11"/>
        <v>680</v>
      </c>
      <c r="W16" s="902">
        <f t="shared" si="5"/>
        <v>0</v>
      </c>
    </row>
    <row r="17" spans="1:23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179</v>
      </c>
      <c r="H17" s="584">
        <v>70</v>
      </c>
      <c r="I17" s="797">
        <f t="shared" si="6"/>
        <v>15079.880000000001</v>
      </c>
      <c r="J17" s="798">
        <f t="shared" si="10"/>
        <v>554</v>
      </c>
      <c r="K17" s="902">
        <f t="shared" si="4"/>
        <v>60972.799999999996</v>
      </c>
      <c r="M17" s="386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84"/>
      <c r="U17" s="797">
        <f t="shared" si="8"/>
        <v>18506.88</v>
      </c>
      <c r="V17" s="798">
        <f t="shared" si="11"/>
        <v>680</v>
      </c>
      <c r="W17" s="902">
        <f t="shared" si="5"/>
        <v>0</v>
      </c>
    </row>
    <row r="18" spans="1:23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180</v>
      </c>
      <c r="H18" s="584">
        <v>65</v>
      </c>
      <c r="I18" s="797">
        <f t="shared" si="6"/>
        <v>14807.68</v>
      </c>
      <c r="J18" s="798">
        <f t="shared" si="10"/>
        <v>544</v>
      </c>
      <c r="K18" s="902">
        <f t="shared" si="4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84"/>
      <c r="U18" s="797">
        <f t="shared" si="8"/>
        <v>18506.88</v>
      </c>
      <c r="V18" s="798">
        <f t="shared" si="11"/>
        <v>680</v>
      </c>
      <c r="W18" s="902">
        <f t="shared" si="5"/>
        <v>0</v>
      </c>
    </row>
    <row r="19" spans="1:23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183</v>
      </c>
      <c r="H19" s="584">
        <v>70</v>
      </c>
      <c r="I19" s="797">
        <f t="shared" si="6"/>
        <v>13936.64</v>
      </c>
      <c r="J19" s="798">
        <f t="shared" si="10"/>
        <v>512</v>
      </c>
      <c r="K19" s="902">
        <f t="shared" si="4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84"/>
      <c r="U19" s="797">
        <f t="shared" si="8"/>
        <v>18506.88</v>
      </c>
      <c r="V19" s="798">
        <f t="shared" si="11"/>
        <v>680</v>
      </c>
      <c r="W19" s="902">
        <f t="shared" si="5"/>
        <v>0</v>
      </c>
    </row>
    <row r="20" spans="1:23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184</v>
      </c>
      <c r="H20" s="70">
        <v>70</v>
      </c>
      <c r="I20" s="407">
        <f t="shared" si="6"/>
        <v>13909.42</v>
      </c>
      <c r="J20" s="408">
        <f t="shared" si="10"/>
        <v>511</v>
      </c>
      <c r="K20" s="409">
        <f t="shared" si="4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7">
        <f t="shared" si="8"/>
        <v>18506.88</v>
      </c>
      <c r="V20" s="408">
        <f t="shared" si="11"/>
        <v>680</v>
      </c>
      <c r="W20" s="409">
        <f t="shared" si="5"/>
        <v>0</v>
      </c>
    </row>
    <row r="21" spans="1:23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185</v>
      </c>
      <c r="H21" s="70">
        <v>70</v>
      </c>
      <c r="I21" s="407">
        <f t="shared" si="6"/>
        <v>13882.2</v>
      </c>
      <c r="J21" s="408">
        <f t="shared" si="10"/>
        <v>510</v>
      </c>
      <c r="K21" s="409">
        <f t="shared" si="4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7">
        <f t="shared" si="8"/>
        <v>18506.88</v>
      </c>
      <c r="V21" s="408">
        <f t="shared" si="11"/>
        <v>680</v>
      </c>
      <c r="W21" s="409">
        <f t="shared" si="5"/>
        <v>0</v>
      </c>
    </row>
    <row r="22" spans="1:23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185</v>
      </c>
      <c r="H22" s="70">
        <v>70</v>
      </c>
      <c r="I22" s="407">
        <f t="shared" si="6"/>
        <v>13800.54</v>
      </c>
      <c r="J22" s="408">
        <f t="shared" si="10"/>
        <v>507</v>
      </c>
      <c r="K22" s="409">
        <f t="shared" si="4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7">
        <f t="shared" si="8"/>
        <v>18506.88</v>
      </c>
      <c r="V22" s="408">
        <f t="shared" si="11"/>
        <v>680</v>
      </c>
      <c r="W22" s="409">
        <f t="shared" si="5"/>
        <v>0</v>
      </c>
    </row>
    <row r="23" spans="1:23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192</v>
      </c>
      <c r="H23" s="70">
        <v>70</v>
      </c>
      <c r="I23" s="407">
        <f t="shared" si="6"/>
        <v>13746.1</v>
      </c>
      <c r="J23" s="408">
        <f t="shared" si="10"/>
        <v>505</v>
      </c>
      <c r="K23" s="409">
        <f t="shared" si="4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7">
        <f t="shared" si="8"/>
        <v>18506.88</v>
      </c>
      <c r="V23" s="408">
        <f t="shared" si="11"/>
        <v>680</v>
      </c>
      <c r="W23" s="409">
        <f t="shared" si="5"/>
        <v>0</v>
      </c>
    </row>
    <row r="24" spans="1:23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193</v>
      </c>
      <c r="H24" s="70">
        <v>70</v>
      </c>
      <c r="I24" s="407">
        <f t="shared" si="6"/>
        <v>13718.880000000001</v>
      </c>
      <c r="J24" s="408">
        <f t="shared" si="10"/>
        <v>504</v>
      </c>
      <c r="K24" s="409">
        <f t="shared" si="4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7">
        <f t="shared" si="8"/>
        <v>18506.88</v>
      </c>
      <c r="V24" s="408">
        <f t="shared" si="11"/>
        <v>680</v>
      </c>
      <c r="W24" s="409">
        <f t="shared" si="5"/>
        <v>0</v>
      </c>
    </row>
    <row r="25" spans="1:23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194</v>
      </c>
      <c r="H25" s="70">
        <v>70</v>
      </c>
      <c r="I25" s="407">
        <f t="shared" si="6"/>
        <v>13691.660000000002</v>
      </c>
      <c r="J25" s="408">
        <f t="shared" si="10"/>
        <v>503</v>
      </c>
      <c r="K25" s="409">
        <f t="shared" si="4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7">
        <f t="shared" si="8"/>
        <v>18506.88</v>
      </c>
      <c r="V25" s="408">
        <f t="shared" si="11"/>
        <v>680</v>
      </c>
      <c r="W25" s="409">
        <f t="shared" si="5"/>
        <v>0</v>
      </c>
    </row>
    <row r="26" spans="1:23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195</v>
      </c>
      <c r="H26" s="70">
        <v>70</v>
      </c>
      <c r="I26" s="407">
        <f t="shared" si="6"/>
        <v>13637.220000000001</v>
      </c>
      <c r="J26" s="408">
        <f t="shared" si="10"/>
        <v>501</v>
      </c>
      <c r="K26" s="409">
        <f t="shared" si="4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7">
        <f t="shared" si="8"/>
        <v>18506.88</v>
      </c>
      <c r="V26" s="408">
        <f t="shared" si="11"/>
        <v>680</v>
      </c>
      <c r="W26" s="409">
        <f t="shared" si="5"/>
        <v>0</v>
      </c>
    </row>
    <row r="27" spans="1:23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198</v>
      </c>
      <c r="H27" s="70">
        <v>70</v>
      </c>
      <c r="I27" s="407">
        <f t="shared" si="6"/>
        <v>13528.340000000002</v>
      </c>
      <c r="J27" s="408">
        <f t="shared" si="10"/>
        <v>497</v>
      </c>
      <c r="K27" s="409">
        <f t="shared" si="4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7">
        <f t="shared" si="8"/>
        <v>18506.88</v>
      </c>
      <c r="V27" s="408">
        <f t="shared" si="11"/>
        <v>680</v>
      </c>
      <c r="W27" s="409">
        <f t="shared" si="5"/>
        <v>0</v>
      </c>
    </row>
    <row r="28" spans="1:23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199</v>
      </c>
      <c r="H28" s="70">
        <v>70</v>
      </c>
      <c r="I28" s="407">
        <f t="shared" si="6"/>
        <v>12766.180000000002</v>
      </c>
      <c r="J28" s="408">
        <f t="shared" si="10"/>
        <v>469</v>
      </c>
      <c r="K28" s="409">
        <f t="shared" si="4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7">
        <f t="shared" si="8"/>
        <v>18506.88</v>
      </c>
      <c r="V28" s="408">
        <f t="shared" si="11"/>
        <v>680</v>
      </c>
      <c r="W28" s="409">
        <f t="shared" si="5"/>
        <v>0</v>
      </c>
    </row>
    <row r="29" spans="1:23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200</v>
      </c>
      <c r="H29" s="70">
        <v>70</v>
      </c>
      <c r="I29" s="407">
        <f t="shared" si="6"/>
        <v>12493.980000000001</v>
      </c>
      <c r="J29" s="408">
        <f t="shared" si="10"/>
        <v>459</v>
      </c>
      <c r="K29" s="409">
        <f t="shared" si="4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7">
        <f t="shared" si="8"/>
        <v>18506.88</v>
      </c>
      <c r="V29" s="408">
        <f t="shared" si="11"/>
        <v>680</v>
      </c>
      <c r="W29" s="409">
        <f t="shared" si="5"/>
        <v>0</v>
      </c>
    </row>
    <row r="30" spans="1:23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201</v>
      </c>
      <c r="H30" s="70">
        <v>70</v>
      </c>
      <c r="I30" s="407">
        <f t="shared" si="6"/>
        <v>12412.320000000002</v>
      </c>
      <c r="J30" s="408">
        <f t="shared" si="10"/>
        <v>456</v>
      </c>
      <c r="K30" s="409">
        <f t="shared" si="4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7">
        <f t="shared" si="8"/>
        <v>18506.88</v>
      </c>
      <c r="V30" s="408">
        <f t="shared" si="11"/>
        <v>680</v>
      </c>
      <c r="W30" s="409">
        <f t="shared" si="5"/>
        <v>0</v>
      </c>
    </row>
    <row r="31" spans="1:23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187</v>
      </c>
      <c r="H31" s="70">
        <v>70</v>
      </c>
      <c r="I31" s="407">
        <f t="shared" si="6"/>
        <v>11650.160000000002</v>
      </c>
      <c r="J31" s="408">
        <f t="shared" si="10"/>
        <v>428</v>
      </c>
      <c r="K31" s="409">
        <f t="shared" si="4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7">
        <f t="shared" si="8"/>
        <v>18506.88</v>
      </c>
      <c r="V31" s="408">
        <f t="shared" si="11"/>
        <v>680</v>
      </c>
      <c r="W31" s="409">
        <f t="shared" si="5"/>
        <v>0</v>
      </c>
    </row>
    <row r="32" spans="1:23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203</v>
      </c>
      <c r="H32" s="70">
        <v>70</v>
      </c>
      <c r="I32" s="407">
        <f t="shared" si="6"/>
        <v>11622.940000000002</v>
      </c>
      <c r="J32" s="408">
        <f t="shared" si="10"/>
        <v>427</v>
      </c>
      <c r="K32" s="409">
        <f t="shared" si="4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7">
        <f t="shared" si="8"/>
        <v>18506.88</v>
      </c>
      <c r="V32" s="408">
        <f t="shared" si="11"/>
        <v>680</v>
      </c>
      <c r="W32" s="409">
        <f t="shared" si="5"/>
        <v>0</v>
      </c>
    </row>
    <row r="33" spans="2:23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204</v>
      </c>
      <c r="H33" s="70">
        <v>70</v>
      </c>
      <c r="I33" s="407">
        <f t="shared" si="6"/>
        <v>11595.720000000003</v>
      </c>
      <c r="J33" s="408">
        <f t="shared" si="10"/>
        <v>426</v>
      </c>
      <c r="K33" s="409">
        <f t="shared" si="4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7">
        <f t="shared" si="8"/>
        <v>18506.88</v>
      </c>
      <c r="V33" s="408">
        <f t="shared" si="11"/>
        <v>680</v>
      </c>
      <c r="W33" s="409">
        <f t="shared" si="5"/>
        <v>0</v>
      </c>
    </row>
    <row r="34" spans="2:23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207</v>
      </c>
      <c r="H34" s="70">
        <v>70</v>
      </c>
      <c r="I34" s="407">
        <f t="shared" si="6"/>
        <v>11541.280000000002</v>
      </c>
      <c r="J34" s="408">
        <f t="shared" si="10"/>
        <v>424</v>
      </c>
      <c r="K34" s="409">
        <f t="shared" si="4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7">
        <f t="shared" si="8"/>
        <v>18506.88</v>
      </c>
      <c r="V34" s="408">
        <f t="shared" si="11"/>
        <v>680</v>
      </c>
      <c r="W34" s="409">
        <f t="shared" si="5"/>
        <v>0</v>
      </c>
    </row>
    <row r="35" spans="2:23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209</v>
      </c>
      <c r="H35" s="70">
        <v>70</v>
      </c>
      <c r="I35" s="407">
        <f t="shared" si="6"/>
        <v>11405.180000000002</v>
      </c>
      <c r="J35" s="408">
        <f t="shared" si="10"/>
        <v>419</v>
      </c>
      <c r="K35" s="409">
        <f t="shared" si="4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7">
        <f t="shared" si="8"/>
        <v>18506.88</v>
      </c>
      <c r="V35" s="408">
        <f t="shared" si="11"/>
        <v>680</v>
      </c>
      <c r="W35" s="409">
        <f t="shared" si="5"/>
        <v>0</v>
      </c>
    </row>
    <row r="36" spans="2:23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211</v>
      </c>
      <c r="H36" s="70">
        <v>70</v>
      </c>
      <c r="I36" s="407">
        <f t="shared" si="6"/>
        <v>11377.960000000003</v>
      </c>
      <c r="J36" s="408">
        <f t="shared" si="10"/>
        <v>418</v>
      </c>
      <c r="K36" s="409">
        <f t="shared" si="4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7">
        <f t="shared" si="8"/>
        <v>18506.88</v>
      </c>
      <c r="V36" s="408">
        <f t="shared" si="11"/>
        <v>680</v>
      </c>
      <c r="W36" s="409">
        <f t="shared" si="5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213</v>
      </c>
      <c r="H37" s="70">
        <v>70</v>
      </c>
      <c r="I37" s="407">
        <f t="shared" si="6"/>
        <v>11350.740000000003</v>
      </c>
      <c r="J37" s="408">
        <f t="shared" si="10"/>
        <v>417</v>
      </c>
      <c r="K37" s="409">
        <f t="shared" si="4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7">
        <f t="shared" si="8"/>
        <v>18506.88</v>
      </c>
      <c r="V37" s="408">
        <f t="shared" si="11"/>
        <v>680</v>
      </c>
      <c r="W37" s="409">
        <f t="shared" si="5"/>
        <v>0</v>
      </c>
    </row>
    <row r="38" spans="2:23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191</v>
      </c>
      <c r="H38" s="70">
        <v>70</v>
      </c>
      <c r="I38" s="407">
        <f t="shared" si="6"/>
        <v>11269.080000000004</v>
      </c>
      <c r="J38" s="408">
        <f t="shared" si="10"/>
        <v>414</v>
      </c>
      <c r="K38" s="409">
        <f t="shared" si="4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7">
        <f t="shared" si="8"/>
        <v>18506.88</v>
      </c>
      <c r="V38" s="408">
        <f t="shared" si="11"/>
        <v>680</v>
      </c>
      <c r="W38" s="409">
        <f t="shared" si="5"/>
        <v>0</v>
      </c>
    </row>
    <row r="39" spans="2:23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215</v>
      </c>
      <c r="H39" s="70">
        <v>70</v>
      </c>
      <c r="I39" s="407">
        <f t="shared" si="6"/>
        <v>11241.860000000004</v>
      </c>
      <c r="J39" s="408">
        <f t="shared" si="10"/>
        <v>413</v>
      </c>
      <c r="K39" s="409">
        <f t="shared" si="4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7">
        <f t="shared" si="8"/>
        <v>18506.88</v>
      </c>
      <c r="V39" s="408">
        <f t="shared" si="11"/>
        <v>680</v>
      </c>
      <c r="W39" s="409">
        <f t="shared" si="5"/>
        <v>0</v>
      </c>
    </row>
    <row r="40" spans="2:23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216</v>
      </c>
      <c r="H40" s="70">
        <v>70</v>
      </c>
      <c r="I40" s="407">
        <f t="shared" si="6"/>
        <v>11214.640000000005</v>
      </c>
      <c r="J40" s="408">
        <f t="shared" si="10"/>
        <v>412</v>
      </c>
      <c r="K40" s="409">
        <f t="shared" si="4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7">
        <f t="shared" si="8"/>
        <v>18506.88</v>
      </c>
      <c r="V40" s="408">
        <f t="shared" si="11"/>
        <v>680</v>
      </c>
      <c r="W40" s="409">
        <f t="shared" si="5"/>
        <v>0</v>
      </c>
    </row>
    <row r="41" spans="2:23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217</v>
      </c>
      <c r="H41" s="70">
        <v>70</v>
      </c>
      <c r="I41" s="407">
        <f t="shared" si="6"/>
        <v>10343.600000000006</v>
      </c>
      <c r="J41" s="408">
        <f t="shared" si="10"/>
        <v>380</v>
      </c>
      <c r="K41" s="409">
        <f t="shared" si="4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7">
        <f t="shared" si="8"/>
        <v>18506.88</v>
      </c>
      <c r="V41" s="408">
        <f t="shared" si="11"/>
        <v>680</v>
      </c>
      <c r="W41" s="409">
        <f t="shared" si="5"/>
        <v>0</v>
      </c>
    </row>
    <row r="42" spans="2:23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219</v>
      </c>
      <c r="H42" s="70">
        <v>70</v>
      </c>
      <c r="I42" s="407">
        <f t="shared" si="6"/>
        <v>10234.720000000007</v>
      </c>
      <c r="J42" s="408">
        <f t="shared" si="10"/>
        <v>376</v>
      </c>
      <c r="K42" s="409">
        <f t="shared" si="4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7">
        <f t="shared" si="8"/>
        <v>18506.88</v>
      </c>
      <c r="V42" s="408">
        <f t="shared" si="11"/>
        <v>680</v>
      </c>
      <c r="W42" s="409">
        <f t="shared" si="5"/>
        <v>0</v>
      </c>
    </row>
    <row r="43" spans="2:23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220</v>
      </c>
      <c r="H43" s="70">
        <v>70</v>
      </c>
      <c r="I43" s="407">
        <f t="shared" si="6"/>
        <v>10098.620000000006</v>
      </c>
      <c r="J43" s="408">
        <f t="shared" si="10"/>
        <v>371</v>
      </c>
      <c r="K43" s="409">
        <f t="shared" si="4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7">
        <f t="shared" si="8"/>
        <v>18506.88</v>
      </c>
      <c r="V43" s="408">
        <f t="shared" si="11"/>
        <v>680</v>
      </c>
      <c r="W43" s="409">
        <f t="shared" si="5"/>
        <v>0</v>
      </c>
    </row>
    <row r="44" spans="2:23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225</v>
      </c>
      <c r="H44" s="70">
        <v>70</v>
      </c>
      <c r="I44" s="407">
        <f t="shared" si="6"/>
        <v>10071.400000000007</v>
      </c>
      <c r="J44" s="408">
        <f t="shared" si="10"/>
        <v>370</v>
      </c>
      <c r="K44" s="409">
        <f t="shared" si="4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7">
        <f t="shared" si="8"/>
        <v>18506.88</v>
      </c>
      <c r="V44" s="408">
        <f t="shared" si="11"/>
        <v>680</v>
      </c>
      <c r="W44" s="409">
        <f t="shared" si="5"/>
        <v>0</v>
      </c>
    </row>
    <row r="45" spans="2:23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225</v>
      </c>
      <c r="H45" s="70">
        <v>70</v>
      </c>
      <c r="I45" s="407">
        <f t="shared" si="6"/>
        <v>10044.180000000008</v>
      </c>
      <c r="J45" s="408">
        <f t="shared" si="10"/>
        <v>369</v>
      </c>
      <c r="K45" s="409">
        <f t="shared" si="4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7">
        <f t="shared" si="8"/>
        <v>18506.88</v>
      </c>
      <c r="V45" s="408">
        <f t="shared" si="11"/>
        <v>680</v>
      </c>
      <c r="W45" s="409">
        <f t="shared" si="5"/>
        <v>0</v>
      </c>
    </row>
    <row r="46" spans="2:23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226</v>
      </c>
      <c r="H46" s="70">
        <v>70</v>
      </c>
      <c r="I46" s="407">
        <f t="shared" si="6"/>
        <v>9282.0200000000077</v>
      </c>
      <c r="J46" s="408">
        <f t="shared" si="10"/>
        <v>341</v>
      </c>
      <c r="K46" s="409">
        <f t="shared" si="4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7">
        <f t="shared" si="8"/>
        <v>18506.88</v>
      </c>
      <c r="V46" s="408">
        <f t="shared" si="11"/>
        <v>680</v>
      </c>
      <c r="W46" s="409">
        <f t="shared" si="5"/>
        <v>0</v>
      </c>
    </row>
    <row r="47" spans="2:23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230</v>
      </c>
      <c r="H47" s="70">
        <v>70</v>
      </c>
      <c r="I47" s="407">
        <f t="shared" si="6"/>
        <v>9173.1400000000085</v>
      </c>
      <c r="J47" s="408">
        <f t="shared" si="10"/>
        <v>337</v>
      </c>
      <c r="K47" s="409">
        <f t="shared" si="4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7">
        <f t="shared" si="8"/>
        <v>18506.88</v>
      </c>
      <c r="V47" s="408">
        <f t="shared" si="11"/>
        <v>680</v>
      </c>
      <c r="W47" s="409">
        <f t="shared" si="5"/>
        <v>0</v>
      </c>
    </row>
    <row r="48" spans="2:23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231</v>
      </c>
      <c r="H48" s="70">
        <v>65</v>
      </c>
      <c r="I48" s="407">
        <f t="shared" si="6"/>
        <v>9037.0400000000081</v>
      </c>
      <c r="J48" s="408">
        <f t="shared" si="10"/>
        <v>332</v>
      </c>
      <c r="K48" s="409">
        <f t="shared" si="4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7">
        <f t="shared" si="8"/>
        <v>18506.88</v>
      </c>
      <c r="V48" s="408">
        <f t="shared" si="11"/>
        <v>680</v>
      </c>
      <c r="W48" s="409">
        <f t="shared" si="5"/>
        <v>0</v>
      </c>
    </row>
    <row r="49" spans="1:23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239</v>
      </c>
      <c r="H49" s="70">
        <v>70</v>
      </c>
      <c r="I49" s="407">
        <f t="shared" si="6"/>
        <v>8982.6000000000076</v>
      </c>
      <c r="J49" s="408">
        <f t="shared" si="10"/>
        <v>330</v>
      </c>
      <c r="K49" s="409">
        <f t="shared" si="4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7">
        <f t="shared" si="8"/>
        <v>18506.88</v>
      </c>
      <c r="V49" s="408">
        <f t="shared" si="11"/>
        <v>680</v>
      </c>
      <c r="W49" s="409">
        <f t="shared" si="5"/>
        <v>0</v>
      </c>
    </row>
    <row r="50" spans="1:23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240</v>
      </c>
      <c r="H50" s="70">
        <v>70</v>
      </c>
      <c r="I50" s="407">
        <f t="shared" si="6"/>
        <v>8111.5600000000077</v>
      </c>
      <c r="J50" s="408">
        <f t="shared" si="10"/>
        <v>298</v>
      </c>
      <c r="K50" s="409">
        <f t="shared" si="4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7">
        <f t="shared" si="8"/>
        <v>18506.88</v>
      </c>
      <c r="V50" s="408">
        <f t="shared" si="11"/>
        <v>680</v>
      </c>
      <c r="W50" s="409">
        <f t="shared" si="5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228</v>
      </c>
      <c r="H51" s="70">
        <v>70</v>
      </c>
      <c r="I51" s="407">
        <f t="shared" si="6"/>
        <v>8084.3400000000074</v>
      </c>
      <c r="J51" s="408">
        <f t="shared" si="10"/>
        <v>297</v>
      </c>
      <c r="K51" s="409">
        <f t="shared" si="4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7">
        <f t="shared" si="8"/>
        <v>18506.88</v>
      </c>
      <c r="V51" s="408">
        <f t="shared" si="11"/>
        <v>680</v>
      </c>
      <c r="W51" s="409">
        <f t="shared" si="5"/>
        <v>0</v>
      </c>
    </row>
    <row r="52" spans="1:23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243</v>
      </c>
      <c r="H52" s="70">
        <v>70</v>
      </c>
      <c r="I52" s="407">
        <f t="shared" si="6"/>
        <v>8029.9000000000078</v>
      </c>
      <c r="J52" s="408">
        <f t="shared" si="10"/>
        <v>295</v>
      </c>
      <c r="K52" s="409">
        <f t="shared" si="4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7">
        <f t="shared" si="8"/>
        <v>18506.88</v>
      </c>
      <c r="V52" s="408">
        <f t="shared" si="11"/>
        <v>680</v>
      </c>
      <c r="W52" s="409">
        <f t="shared" si="5"/>
        <v>0</v>
      </c>
    </row>
    <row r="53" spans="1:23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245</v>
      </c>
      <c r="H53" s="70">
        <v>70</v>
      </c>
      <c r="I53" s="407">
        <f t="shared" si="6"/>
        <v>7866.5800000000081</v>
      </c>
      <c r="J53" s="408">
        <f t="shared" si="10"/>
        <v>289</v>
      </c>
      <c r="K53" s="409">
        <f t="shared" si="4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7">
        <f t="shared" si="8"/>
        <v>18506.88</v>
      </c>
      <c r="V53" s="408">
        <f t="shared" si="11"/>
        <v>680</v>
      </c>
      <c r="W53" s="409">
        <f t="shared" si="5"/>
        <v>0</v>
      </c>
    </row>
    <row r="54" spans="1:23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246</v>
      </c>
      <c r="H54" s="70">
        <v>70</v>
      </c>
      <c r="I54" s="407">
        <f t="shared" si="6"/>
        <v>7812.1400000000085</v>
      </c>
      <c r="J54" s="408">
        <f t="shared" si="10"/>
        <v>287</v>
      </c>
      <c r="K54" s="409">
        <f t="shared" si="4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8"/>
        <v>18506.88</v>
      </c>
      <c r="V54" s="408">
        <f t="shared" si="11"/>
        <v>680</v>
      </c>
      <c r="W54" s="409">
        <f t="shared" si="5"/>
        <v>0</v>
      </c>
    </row>
    <row r="55" spans="1:23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251</v>
      </c>
      <c r="H55" s="70">
        <v>75</v>
      </c>
      <c r="I55" s="407">
        <f t="shared" si="6"/>
        <v>7049.9800000000087</v>
      </c>
      <c r="J55" s="408">
        <f t="shared" si="10"/>
        <v>259</v>
      </c>
      <c r="K55" s="409">
        <f t="shared" si="4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8"/>
        <v>18506.88</v>
      </c>
      <c r="V55" s="408">
        <f t="shared" si="11"/>
        <v>680</v>
      </c>
      <c r="W55" s="409">
        <f t="shared" si="5"/>
        <v>0</v>
      </c>
    </row>
    <row r="56" spans="1:23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254</v>
      </c>
      <c r="H56" s="70">
        <v>75</v>
      </c>
      <c r="I56" s="407">
        <f t="shared" si="6"/>
        <v>6913.8800000000083</v>
      </c>
      <c r="J56" s="408">
        <f t="shared" si="10"/>
        <v>254</v>
      </c>
      <c r="K56" s="409">
        <f t="shared" si="4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8"/>
        <v>18506.88</v>
      </c>
      <c r="V56" s="408">
        <f t="shared" si="11"/>
        <v>680</v>
      </c>
      <c r="W56" s="409">
        <f t="shared" si="5"/>
        <v>0</v>
      </c>
    </row>
    <row r="57" spans="1:23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254</v>
      </c>
      <c r="H57" s="70">
        <v>75</v>
      </c>
      <c r="I57" s="407">
        <f t="shared" si="6"/>
        <v>6859.4400000000087</v>
      </c>
      <c r="J57" s="408">
        <f t="shared" si="10"/>
        <v>252</v>
      </c>
      <c r="K57" s="409">
        <f t="shared" si="4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8"/>
        <v>18506.88</v>
      </c>
      <c r="V57" s="408">
        <f t="shared" si="11"/>
        <v>680</v>
      </c>
      <c r="W57" s="409">
        <f t="shared" si="5"/>
        <v>0</v>
      </c>
    </row>
    <row r="58" spans="1:23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254</v>
      </c>
      <c r="H58" s="70">
        <v>75</v>
      </c>
      <c r="I58" s="407">
        <f t="shared" si="6"/>
        <v>6805.0000000000091</v>
      </c>
      <c r="J58" s="408">
        <f t="shared" si="10"/>
        <v>250</v>
      </c>
      <c r="K58" s="409">
        <f t="shared" si="4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8"/>
        <v>18506.88</v>
      </c>
      <c r="V58" s="408">
        <f t="shared" si="11"/>
        <v>680</v>
      </c>
      <c r="W58" s="409">
        <f t="shared" si="5"/>
        <v>0</v>
      </c>
    </row>
    <row r="59" spans="1:23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255</v>
      </c>
      <c r="H59" s="70">
        <v>71</v>
      </c>
      <c r="I59" s="407">
        <f t="shared" si="6"/>
        <v>6723.3400000000092</v>
      </c>
      <c r="J59" s="408">
        <f t="shared" si="10"/>
        <v>247</v>
      </c>
      <c r="K59" s="409">
        <f t="shared" si="4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8"/>
        <v>18506.88</v>
      </c>
      <c r="V59" s="408">
        <f t="shared" si="11"/>
        <v>680</v>
      </c>
      <c r="W59" s="409">
        <f t="shared" si="5"/>
        <v>0</v>
      </c>
    </row>
    <row r="60" spans="1:23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257</v>
      </c>
      <c r="H60" s="70">
        <v>71</v>
      </c>
      <c r="I60" s="407">
        <f t="shared" si="6"/>
        <v>6641.6800000000094</v>
      </c>
      <c r="J60" s="408">
        <f t="shared" si="10"/>
        <v>244</v>
      </c>
      <c r="K60" s="409">
        <f t="shared" si="4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8"/>
        <v>18506.88</v>
      </c>
      <c r="V60" s="408">
        <f t="shared" si="11"/>
        <v>680</v>
      </c>
      <c r="W60" s="409">
        <f t="shared" si="5"/>
        <v>0</v>
      </c>
    </row>
    <row r="61" spans="1:23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258</v>
      </c>
      <c r="H61" s="70">
        <v>71</v>
      </c>
      <c r="I61" s="407">
        <f t="shared" si="6"/>
        <v>6587.2400000000098</v>
      </c>
      <c r="J61" s="408">
        <f t="shared" si="10"/>
        <v>242</v>
      </c>
      <c r="K61" s="409">
        <f t="shared" si="4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8"/>
        <v>18506.88</v>
      </c>
      <c r="V61" s="408">
        <f t="shared" si="11"/>
        <v>680</v>
      </c>
      <c r="W61" s="409">
        <f t="shared" si="5"/>
        <v>0</v>
      </c>
    </row>
    <row r="62" spans="1:23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259</v>
      </c>
      <c r="H62" s="70">
        <v>71</v>
      </c>
      <c r="I62" s="407">
        <f t="shared" si="6"/>
        <v>5716.2000000000098</v>
      </c>
      <c r="J62" s="408">
        <f t="shared" si="10"/>
        <v>210</v>
      </c>
      <c r="K62" s="409">
        <f t="shared" si="4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8"/>
        <v>18506.88</v>
      </c>
      <c r="V62" s="408">
        <f t="shared" si="11"/>
        <v>680</v>
      </c>
      <c r="W62" s="409">
        <f t="shared" si="5"/>
        <v>0</v>
      </c>
    </row>
    <row r="63" spans="1:23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260</v>
      </c>
      <c r="H63" s="70">
        <v>71</v>
      </c>
      <c r="I63" s="407">
        <f t="shared" si="6"/>
        <v>5580.1000000000095</v>
      </c>
      <c r="J63" s="408">
        <f t="shared" si="10"/>
        <v>205</v>
      </c>
      <c r="K63" s="409">
        <f t="shared" si="4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8"/>
        <v>18506.88</v>
      </c>
      <c r="V63" s="408">
        <f t="shared" si="11"/>
        <v>680</v>
      </c>
      <c r="W63" s="409">
        <f t="shared" si="5"/>
        <v>0</v>
      </c>
    </row>
    <row r="64" spans="1:23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265</v>
      </c>
      <c r="H64" s="70">
        <v>71</v>
      </c>
      <c r="I64" s="407">
        <f t="shared" si="6"/>
        <v>5552.8800000000092</v>
      </c>
      <c r="J64" s="408">
        <f t="shared" si="10"/>
        <v>204</v>
      </c>
      <c r="K64" s="409">
        <f t="shared" si="4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8"/>
        <v>18506.88</v>
      </c>
      <c r="V64" s="408">
        <f t="shared" si="11"/>
        <v>680</v>
      </c>
      <c r="W64" s="409">
        <f t="shared" si="5"/>
        <v>0</v>
      </c>
    </row>
    <row r="65" spans="2:23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268</v>
      </c>
      <c r="H65" s="70">
        <v>75</v>
      </c>
      <c r="I65" s="407">
        <f t="shared" si="6"/>
        <v>5498.4400000000096</v>
      </c>
      <c r="J65" s="408">
        <f t="shared" si="10"/>
        <v>202</v>
      </c>
      <c r="K65" s="409">
        <f t="shared" si="4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8"/>
        <v>18506.88</v>
      </c>
      <c r="V65" s="408">
        <f t="shared" si="11"/>
        <v>680</v>
      </c>
      <c r="W65" s="409">
        <f t="shared" si="5"/>
        <v>0</v>
      </c>
    </row>
    <row r="66" spans="2:23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270</v>
      </c>
      <c r="H66" s="70">
        <v>75</v>
      </c>
      <c r="I66" s="407">
        <f t="shared" si="6"/>
        <v>5444.00000000001</v>
      </c>
      <c r="J66" s="408">
        <f t="shared" si="10"/>
        <v>200</v>
      </c>
      <c r="K66" s="409">
        <f t="shared" si="4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8"/>
        <v>18506.88</v>
      </c>
      <c r="V66" s="408">
        <f t="shared" si="11"/>
        <v>680</v>
      </c>
      <c r="W66" s="409">
        <f t="shared" si="5"/>
        <v>0</v>
      </c>
    </row>
    <row r="67" spans="2:23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267</v>
      </c>
      <c r="H67" s="70">
        <v>75</v>
      </c>
      <c r="I67" s="407">
        <f t="shared" si="6"/>
        <v>5416.7800000000097</v>
      </c>
      <c r="J67" s="408">
        <f t="shared" si="10"/>
        <v>199</v>
      </c>
      <c r="K67" s="409">
        <f t="shared" si="4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8"/>
        <v>18506.88</v>
      </c>
      <c r="V67" s="408">
        <f t="shared" si="11"/>
        <v>680</v>
      </c>
      <c r="W67" s="409">
        <f t="shared" si="5"/>
        <v>0</v>
      </c>
    </row>
    <row r="68" spans="2:23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273</v>
      </c>
      <c r="H68" s="70">
        <v>75</v>
      </c>
      <c r="I68" s="407">
        <f t="shared" si="6"/>
        <v>4545.7400000000098</v>
      </c>
      <c r="J68" s="408">
        <f t="shared" si="10"/>
        <v>167</v>
      </c>
      <c r="K68" s="409">
        <f t="shared" si="4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8"/>
        <v>18506.88</v>
      </c>
      <c r="V68" s="408">
        <f t="shared" si="11"/>
        <v>680</v>
      </c>
      <c r="W68" s="409">
        <f t="shared" si="5"/>
        <v>0</v>
      </c>
    </row>
    <row r="69" spans="2:23" x14ac:dyDescent="0.25">
      <c r="B69">
        <v>27.22</v>
      </c>
      <c r="C69" s="1122">
        <v>8</v>
      </c>
      <c r="D69" s="1129">
        <f t="shared" si="0"/>
        <v>217.76</v>
      </c>
      <c r="E69" s="1137">
        <v>45056</v>
      </c>
      <c r="F69" s="1129">
        <f t="shared" si="1"/>
        <v>217.76</v>
      </c>
      <c r="G69" s="1131" t="s">
        <v>274</v>
      </c>
      <c r="H69" s="1093">
        <v>75</v>
      </c>
      <c r="I69" s="407">
        <f t="shared" si="6"/>
        <v>4327.9800000000096</v>
      </c>
      <c r="J69" s="408">
        <f t="shared" si="10"/>
        <v>159</v>
      </c>
      <c r="K69" s="409">
        <f t="shared" si="4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8"/>
        <v>18506.88</v>
      </c>
      <c r="V69" s="408">
        <f t="shared" si="11"/>
        <v>680</v>
      </c>
      <c r="W69" s="409">
        <f t="shared" si="5"/>
        <v>0</v>
      </c>
    </row>
    <row r="70" spans="2:23" x14ac:dyDescent="0.25">
      <c r="B70">
        <v>27.22</v>
      </c>
      <c r="C70" s="1122">
        <v>10</v>
      </c>
      <c r="D70" s="1129">
        <f t="shared" si="0"/>
        <v>272.2</v>
      </c>
      <c r="E70" s="1137">
        <v>45056</v>
      </c>
      <c r="F70" s="1129">
        <f t="shared" si="1"/>
        <v>272.2</v>
      </c>
      <c r="G70" s="1131" t="s">
        <v>277</v>
      </c>
      <c r="H70" s="1093">
        <v>75</v>
      </c>
      <c r="I70" s="407">
        <f t="shared" si="6"/>
        <v>4055.7800000000097</v>
      </c>
      <c r="J70" s="408">
        <f t="shared" si="10"/>
        <v>149</v>
      </c>
      <c r="K70" s="409">
        <f t="shared" si="4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8"/>
        <v>18506.88</v>
      </c>
      <c r="V70" s="408">
        <f t="shared" si="11"/>
        <v>680</v>
      </c>
      <c r="W70" s="409">
        <f t="shared" si="5"/>
        <v>0</v>
      </c>
    </row>
    <row r="71" spans="2:23" x14ac:dyDescent="0.25">
      <c r="B71">
        <v>27.22</v>
      </c>
      <c r="C71" s="1122">
        <v>2</v>
      </c>
      <c r="D71" s="1129">
        <f t="shared" si="0"/>
        <v>54.44</v>
      </c>
      <c r="E71" s="1137">
        <v>45056</v>
      </c>
      <c r="F71" s="1129">
        <f t="shared" si="1"/>
        <v>54.44</v>
      </c>
      <c r="G71" s="1131" t="s">
        <v>278</v>
      </c>
      <c r="H71" s="1093">
        <v>75</v>
      </c>
      <c r="I71" s="791">
        <f t="shared" si="6"/>
        <v>4001.3400000000097</v>
      </c>
      <c r="J71" s="792">
        <f t="shared" si="10"/>
        <v>147</v>
      </c>
      <c r="K71" s="409">
        <f t="shared" si="4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8"/>
        <v>18506.88</v>
      </c>
      <c r="V71" s="408">
        <f t="shared" si="11"/>
        <v>680</v>
      </c>
      <c r="W71" s="40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6"/>
        <v>4001.3400000000097</v>
      </c>
      <c r="J72" s="408">
        <f t="shared" si="10"/>
        <v>147</v>
      </c>
      <c r="K72" s="409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8"/>
        <v>18506.88</v>
      </c>
      <c r="V72" s="408">
        <f t="shared" si="11"/>
        <v>680</v>
      </c>
      <c r="W72" s="40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5"/>
      <c r="F73" s="68">
        <f t="shared" ref="F73:F114" si="13">D73</f>
        <v>0</v>
      </c>
      <c r="G73" s="69"/>
      <c r="H73" s="70"/>
      <c r="I73" s="407">
        <f t="shared" si="6"/>
        <v>4001.3400000000097</v>
      </c>
      <c r="J73" s="408">
        <f t="shared" si="10"/>
        <v>147</v>
      </c>
      <c r="K73" s="409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07">
        <f t="shared" si="8"/>
        <v>18506.88</v>
      </c>
      <c r="V73" s="408">
        <f t="shared" si="11"/>
        <v>680</v>
      </c>
      <c r="W73" s="40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5"/>
      <c r="F74" s="68">
        <f t="shared" si="13"/>
        <v>0</v>
      </c>
      <c r="G74" s="69"/>
      <c r="H74" s="70"/>
      <c r="I74" s="407">
        <f t="shared" si="6"/>
        <v>4001.3400000000097</v>
      </c>
      <c r="J74" s="408">
        <f t="shared" si="10"/>
        <v>147</v>
      </c>
      <c r="K74" s="409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07">
        <f t="shared" si="8"/>
        <v>18506.88</v>
      </c>
      <c r="V74" s="408">
        <f t="shared" si="11"/>
        <v>680</v>
      </c>
      <c r="W74" s="40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5"/>
      <c r="F75" s="68">
        <f t="shared" si="13"/>
        <v>0</v>
      </c>
      <c r="G75" s="69"/>
      <c r="H75" s="70"/>
      <c r="I75" s="407">
        <f t="shared" ref="I75:I113" si="18">I74-F75</f>
        <v>4001.3400000000097</v>
      </c>
      <c r="J75" s="408">
        <f t="shared" si="10"/>
        <v>147</v>
      </c>
      <c r="K75" s="409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07">
        <f t="shared" ref="U75:U113" si="19">U74-R75</f>
        <v>18506.88</v>
      </c>
      <c r="V75" s="408">
        <f t="shared" si="11"/>
        <v>680</v>
      </c>
      <c r="W75" s="40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5"/>
      <c r="F76" s="68">
        <f t="shared" si="13"/>
        <v>0</v>
      </c>
      <c r="G76" s="69"/>
      <c r="H76" s="70"/>
      <c r="I76" s="407">
        <f t="shared" si="18"/>
        <v>4001.3400000000097</v>
      </c>
      <c r="J76" s="408">
        <f t="shared" si="10"/>
        <v>147</v>
      </c>
      <c r="K76" s="409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07">
        <f t="shared" si="19"/>
        <v>18506.88</v>
      </c>
      <c r="V76" s="408">
        <f t="shared" si="11"/>
        <v>680</v>
      </c>
      <c r="W76" s="40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5"/>
      <c r="F77" s="68">
        <f t="shared" si="13"/>
        <v>0</v>
      </c>
      <c r="G77" s="69"/>
      <c r="H77" s="70"/>
      <c r="I77" s="407">
        <f t="shared" si="18"/>
        <v>4001.3400000000097</v>
      </c>
      <c r="J77" s="408">
        <f t="shared" ref="J77:J113" si="20">J76-C77</f>
        <v>147</v>
      </c>
      <c r="K77" s="409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07">
        <f t="shared" si="19"/>
        <v>18506.88</v>
      </c>
      <c r="V77" s="408">
        <f t="shared" ref="V77:V113" si="21">V76-O77</f>
        <v>680</v>
      </c>
      <c r="W77" s="40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5"/>
      <c r="F78" s="68">
        <f t="shared" si="13"/>
        <v>0</v>
      </c>
      <c r="G78" s="69"/>
      <c r="H78" s="70"/>
      <c r="I78" s="407">
        <f t="shared" si="18"/>
        <v>4001.3400000000097</v>
      </c>
      <c r="J78" s="408">
        <f t="shared" si="20"/>
        <v>147</v>
      </c>
      <c r="K78" s="409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07">
        <f t="shared" si="19"/>
        <v>18506.88</v>
      </c>
      <c r="V78" s="408">
        <f t="shared" si="21"/>
        <v>680</v>
      </c>
      <c r="W78" s="40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5"/>
      <c r="F79" s="68">
        <f t="shared" si="13"/>
        <v>0</v>
      </c>
      <c r="G79" s="69"/>
      <c r="H79" s="70"/>
      <c r="I79" s="407">
        <f t="shared" si="18"/>
        <v>4001.3400000000097</v>
      </c>
      <c r="J79" s="408">
        <f t="shared" si="20"/>
        <v>147</v>
      </c>
      <c r="K79" s="409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07">
        <f t="shared" si="19"/>
        <v>18506.88</v>
      </c>
      <c r="V79" s="408">
        <f t="shared" si="21"/>
        <v>680</v>
      </c>
      <c r="W79" s="40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5"/>
      <c r="F80" s="68">
        <f t="shared" si="13"/>
        <v>0</v>
      </c>
      <c r="G80" s="69"/>
      <c r="H80" s="70"/>
      <c r="I80" s="407">
        <f t="shared" si="18"/>
        <v>4001.3400000000097</v>
      </c>
      <c r="J80" s="408">
        <f t="shared" si="20"/>
        <v>147</v>
      </c>
      <c r="K80" s="409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07">
        <f t="shared" si="19"/>
        <v>18506.88</v>
      </c>
      <c r="V80" s="408">
        <f t="shared" si="21"/>
        <v>680</v>
      </c>
      <c r="W80" s="40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5"/>
      <c r="F81" s="68">
        <f t="shared" si="13"/>
        <v>0</v>
      </c>
      <c r="G81" s="69"/>
      <c r="H81" s="70"/>
      <c r="I81" s="407">
        <f t="shared" si="18"/>
        <v>4001.3400000000097</v>
      </c>
      <c r="J81" s="408">
        <f t="shared" si="20"/>
        <v>147</v>
      </c>
      <c r="K81" s="409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07">
        <f t="shared" si="19"/>
        <v>18506.88</v>
      </c>
      <c r="V81" s="408">
        <f t="shared" si="21"/>
        <v>680</v>
      </c>
      <c r="W81" s="40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5"/>
      <c r="F82" s="68">
        <f t="shared" si="13"/>
        <v>0</v>
      </c>
      <c r="G82" s="69"/>
      <c r="H82" s="70"/>
      <c r="I82" s="407">
        <f t="shared" si="18"/>
        <v>4001.3400000000097</v>
      </c>
      <c r="J82" s="408">
        <f t="shared" si="20"/>
        <v>147</v>
      </c>
      <c r="K82" s="409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07">
        <f t="shared" si="19"/>
        <v>18506.88</v>
      </c>
      <c r="V82" s="408">
        <f t="shared" si="21"/>
        <v>680</v>
      </c>
      <c r="W82" s="40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5"/>
      <c r="F83" s="68">
        <f t="shared" si="13"/>
        <v>0</v>
      </c>
      <c r="G83" s="69"/>
      <c r="H83" s="70"/>
      <c r="I83" s="407">
        <f t="shared" si="18"/>
        <v>4001.3400000000097</v>
      </c>
      <c r="J83" s="408">
        <f t="shared" si="20"/>
        <v>147</v>
      </c>
      <c r="K83" s="409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07">
        <f t="shared" si="19"/>
        <v>18506.88</v>
      </c>
      <c r="V83" s="408">
        <f t="shared" si="21"/>
        <v>680</v>
      </c>
      <c r="W83" s="40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5"/>
      <c r="F84" s="68">
        <f t="shared" si="13"/>
        <v>0</v>
      </c>
      <c r="G84" s="69"/>
      <c r="H84" s="70"/>
      <c r="I84" s="407">
        <f t="shared" si="18"/>
        <v>4001.3400000000097</v>
      </c>
      <c r="J84" s="408">
        <f t="shared" si="20"/>
        <v>147</v>
      </c>
      <c r="K84" s="409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07">
        <f t="shared" si="19"/>
        <v>18506.88</v>
      </c>
      <c r="V84" s="408">
        <f t="shared" si="21"/>
        <v>680</v>
      </c>
      <c r="W84" s="40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5"/>
      <c r="F85" s="68">
        <f t="shared" si="13"/>
        <v>0</v>
      </c>
      <c r="G85" s="69"/>
      <c r="H85" s="70"/>
      <c r="I85" s="407">
        <f t="shared" si="18"/>
        <v>4001.3400000000097</v>
      </c>
      <c r="J85" s="408">
        <f t="shared" si="20"/>
        <v>147</v>
      </c>
      <c r="K85" s="409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07">
        <f t="shared" si="19"/>
        <v>18506.88</v>
      </c>
      <c r="V85" s="408">
        <f t="shared" si="21"/>
        <v>680</v>
      </c>
      <c r="W85" s="40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5"/>
      <c r="F86" s="68">
        <f t="shared" si="13"/>
        <v>0</v>
      </c>
      <c r="G86" s="69"/>
      <c r="H86" s="70"/>
      <c r="I86" s="407">
        <f t="shared" si="18"/>
        <v>4001.3400000000097</v>
      </c>
      <c r="J86" s="408">
        <f t="shared" si="20"/>
        <v>147</v>
      </c>
      <c r="K86" s="409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07">
        <f t="shared" si="19"/>
        <v>18506.88</v>
      </c>
      <c r="V86" s="408">
        <f t="shared" si="21"/>
        <v>680</v>
      </c>
      <c r="W86" s="40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5"/>
      <c r="F87" s="68">
        <f t="shared" si="13"/>
        <v>0</v>
      </c>
      <c r="G87" s="69"/>
      <c r="H87" s="70"/>
      <c r="I87" s="407">
        <f t="shared" si="18"/>
        <v>4001.3400000000097</v>
      </c>
      <c r="J87" s="408">
        <f t="shared" si="20"/>
        <v>147</v>
      </c>
      <c r="K87" s="409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07">
        <f t="shared" si="19"/>
        <v>18506.88</v>
      </c>
      <c r="V87" s="408">
        <f t="shared" si="21"/>
        <v>680</v>
      </c>
      <c r="W87" s="40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5"/>
      <c r="F88" s="68">
        <f t="shared" si="13"/>
        <v>0</v>
      </c>
      <c r="G88" s="69"/>
      <c r="H88" s="70"/>
      <c r="I88" s="407">
        <f t="shared" si="18"/>
        <v>4001.3400000000097</v>
      </c>
      <c r="J88" s="408">
        <f t="shared" si="20"/>
        <v>147</v>
      </c>
      <c r="K88" s="409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07">
        <f t="shared" si="19"/>
        <v>18506.88</v>
      </c>
      <c r="V88" s="408">
        <f t="shared" si="21"/>
        <v>680</v>
      </c>
      <c r="W88" s="40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5"/>
      <c r="F89" s="68">
        <f t="shared" si="13"/>
        <v>0</v>
      </c>
      <c r="G89" s="69"/>
      <c r="H89" s="70"/>
      <c r="I89" s="407">
        <f t="shared" si="18"/>
        <v>4001.3400000000097</v>
      </c>
      <c r="J89" s="408">
        <f t="shared" si="20"/>
        <v>147</v>
      </c>
      <c r="K89" s="409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07">
        <f t="shared" si="19"/>
        <v>18506.88</v>
      </c>
      <c r="V89" s="408">
        <f t="shared" si="21"/>
        <v>680</v>
      </c>
      <c r="W89" s="40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5"/>
      <c r="F90" s="68">
        <f t="shared" si="13"/>
        <v>0</v>
      </c>
      <c r="G90" s="69"/>
      <c r="H90" s="70"/>
      <c r="I90" s="407">
        <f t="shared" si="18"/>
        <v>4001.3400000000097</v>
      </c>
      <c r="J90" s="408">
        <f t="shared" si="20"/>
        <v>147</v>
      </c>
      <c r="K90" s="409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07">
        <f t="shared" si="19"/>
        <v>18506.88</v>
      </c>
      <c r="V90" s="408">
        <f t="shared" si="21"/>
        <v>680</v>
      </c>
      <c r="W90" s="40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5"/>
      <c r="F91" s="68">
        <f t="shared" si="13"/>
        <v>0</v>
      </c>
      <c r="G91" s="69"/>
      <c r="H91" s="70"/>
      <c r="I91" s="407">
        <f t="shared" si="18"/>
        <v>4001.3400000000097</v>
      </c>
      <c r="J91" s="408">
        <f t="shared" si="20"/>
        <v>147</v>
      </c>
      <c r="K91" s="409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07">
        <f t="shared" si="19"/>
        <v>18506.88</v>
      </c>
      <c r="V91" s="408">
        <f t="shared" si="21"/>
        <v>680</v>
      </c>
      <c r="W91" s="40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5"/>
      <c r="F92" s="68">
        <f t="shared" si="13"/>
        <v>0</v>
      </c>
      <c r="G92" s="69"/>
      <c r="H92" s="70"/>
      <c r="I92" s="407">
        <f t="shared" si="18"/>
        <v>4001.3400000000097</v>
      </c>
      <c r="J92" s="408">
        <f t="shared" si="20"/>
        <v>147</v>
      </c>
      <c r="K92" s="409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07">
        <f t="shared" si="19"/>
        <v>18506.88</v>
      </c>
      <c r="V92" s="408">
        <f t="shared" si="21"/>
        <v>680</v>
      </c>
      <c r="W92" s="40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5"/>
      <c r="F93" s="68">
        <f t="shared" si="13"/>
        <v>0</v>
      </c>
      <c r="G93" s="69"/>
      <c r="H93" s="70"/>
      <c r="I93" s="407">
        <f t="shared" si="18"/>
        <v>4001.3400000000097</v>
      </c>
      <c r="J93" s="408">
        <f t="shared" si="20"/>
        <v>147</v>
      </c>
      <c r="K93" s="409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07">
        <f t="shared" si="19"/>
        <v>18506.88</v>
      </c>
      <c r="V93" s="408">
        <f t="shared" si="21"/>
        <v>680</v>
      </c>
      <c r="W93" s="40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5"/>
      <c r="F94" s="68">
        <f t="shared" si="13"/>
        <v>0</v>
      </c>
      <c r="G94" s="69"/>
      <c r="H94" s="70"/>
      <c r="I94" s="407">
        <f t="shared" si="18"/>
        <v>4001.3400000000097</v>
      </c>
      <c r="J94" s="408">
        <f t="shared" si="20"/>
        <v>147</v>
      </c>
      <c r="K94" s="409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07">
        <f t="shared" si="19"/>
        <v>18506.88</v>
      </c>
      <c r="V94" s="408">
        <f t="shared" si="21"/>
        <v>680</v>
      </c>
      <c r="W94" s="40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5"/>
      <c r="F95" s="68">
        <f t="shared" si="13"/>
        <v>0</v>
      </c>
      <c r="G95" s="69"/>
      <c r="H95" s="70"/>
      <c r="I95" s="407">
        <f t="shared" si="18"/>
        <v>4001.3400000000097</v>
      </c>
      <c r="J95" s="408">
        <f t="shared" si="20"/>
        <v>147</v>
      </c>
      <c r="K95" s="409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07">
        <f t="shared" si="19"/>
        <v>18506.88</v>
      </c>
      <c r="V95" s="408">
        <f t="shared" si="21"/>
        <v>680</v>
      </c>
      <c r="W95" s="40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5"/>
      <c r="F96" s="68">
        <f t="shared" si="13"/>
        <v>0</v>
      </c>
      <c r="G96" s="69"/>
      <c r="H96" s="70"/>
      <c r="I96" s="407">
        <f t="shared" si="18"/>
        <v>4001.3400000000097</v>
      </c>
      <c r="J96" s="408">
        <f t="shared" si="20"/>
        <v>147</v>
      </c>
      <c r="K96" s="409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07">
        <f t="shared" si="19"/>
        <v>18506.88</v>
      </c>
      <c r="V96" s="408">
        <f t="shared" si="21"/>
        <v>680</v>
      </c>
      <c r="W96" s="40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5"/>
      <c r="F97" s="68">
        <f t="shared" si="13"/>
        <v>0</v>
      </c>
      <c r="G97" s="69"/>
      <c r="H97" s="70"/>
      <c r="I97" s="407">
        <f t="shared" si="18"/>
        <v>4001.3400000000097</v>
      </c>
      <c r="J97" s="408">
        <f t="shared" si="20"/>
        <v>147</v>
      </c>
      <c r="K97" s="409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07">
        <f t="shared" si="19"/>
        <v>18506.88</v>
      </c>
      <c r="V97" s="408">
        <f t="shared" si="21"/>
        <v>680</v>
      </c>
      <c r="W97" s="40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5"/>
      <c r="F98" s="68">
        <f t="shared" si="13"/>
        <v>0</v>
      </c>
      <c r="G98" s="69"/>
      <c r="H98" s="70"/>
      <c r="I98" s="407">
        <f t="shared" si="18"/>
        <v>4001.3400000000097</v>
      </c>
      <c r="J98" s="408">
        <f t="shared" si="20"/>
        <v>147</v>
      </c>
      <c r="K98" s="409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07">
        <f t="shared" si="19"/>
        <v>18506.88</v>
      </c>
      <c r="V98" s="408">
        <f t="shared" si="21"/>
        <v>680</v>
      </c>
      <c r="W98" s="40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5"/>
      <c r="F99" s="68">
        <f t="shared" si="13"/>
        <v>0</v>
      </c>
      <c r="G99" s="69"/>
      <c r="H99" s="70"/>
      <c r="I99" s="407">
        <f t="shared" si="18"/>
        <v>4001.3400000000097</v>
      </c>
      <c r="J99" s="408">
        <f t="shared" si="20"/>
        <v>147</v>
      </c>
      <c r="K99" s="409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07">
        <f t="shared" si="19"/>
        <v>18506.88</v>
      </c>
      <c r="V99" s="408">
        <f t="shared" si="21"/>
        <v>680</v>
      </c>
      <c r="W99" s="40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5"/>
      <c r="F100" s="68">
        <f t="shared" si="13"/>
        <v>0</v>
      </c>
      <c r="G100" s="69"/>
      <c r="H100" s="70"/>
      <c r="I100" s="407">
        <f t="shared" si="18"/>
        <v>4001.3400000000097</v>
      </c>
      <c r="J100" s="408">
        <f t="shared" si="20"/>
        <v>147</v>
      </c>
      <c r="K100" s="409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07">
        <f t="shared" si="19"/>
        <v>18506.88</v>
      </c>
      <c r="V100" s="408">
        <f t="shared" si="21"/>
        <v>680</v>
      </c>
      <c r="W100" s="40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5"/>
      <c r="F101" s="68">
        <f t="shared" si="13"/>
        <v>0</v>
      </c>
      <c r="G101" s="69"/>
      <c r="H101" s="70"/>
      <c r="I101" s="407">
        <f t="shared" si="18"/>
        <v>4001.3400000000097</v>
      </c>
      <c r="J101" s="408">
        <f t="shared" si="20"/>
        <v>147</v>
      </c>
      <c r="K101" s="409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07">
        <f t="shared" si="19"/>
        <v>18506.88</v>
      </c>
      <c r="V101" s="408">
        <f t="shared" si="21"/>
        <v>680</v>
      </c>
      <c r="W101" s="40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5"/>
      <c r="F102" s="68">
        <f t="shared" si="13"/>
        <v>0</v>
      </c>
      <c r="G102" s="69"/>
      <c r="H102" s="70"/>
      <c r="I102" s="407">
        <f t="shared" si="18"/>
        <v>4001.3400000000097</v>
      </c>
      <c r="J102" s="408">
        <f t="shared" si="20"/>
        <v>147</v>
      </c>
      <c r="K102" s="409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07">
        <f t="shared" si="19"/>
        <v>18506.88</v>
      </c>
      <c r="V102" s="408">
        <f t="shared" si="21"/>
        <v>680</v>
      </c>
      <c r="W102" s="40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5"/>
      <c r="F103" s="68">
        <f t="shared" si="13"/>
        <v>0</v>
      </c>
      <c r="G103" s="69"/>
      <c r="H103" s="70"/>
      <c r="I103" s="407">
        <f t="shared" si="18"/>
        <v>4001.3400000000097</v>
      </c>
      <c r="J103" s="408">
        <f t="shared" si="20"/>
        <v>147</v>
      </c>
      <c r="K103" s="409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07">
        <f t="shared" si="19"/>
        <v>18506.88</v>
      </c>
      <c r="V103" s="408">
        <f t="shared" si="21"/>
        <v>680</v>
      </c>
      <c r="W103" s="40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5"/>
      <c r="F104" s="68">
        <f t="shared" si="13"/>
        <v>0</v>
      </c>
      <c r="G104" s="69"/>
      <c r="H104" s="70"/>
      <c r="I104" s="407">
        <f t="shared" si="18"/>
        <v>4001.3400000000097</v>
      </c>
      <c r="J104" s="408">
        <f t="shared" si="20"/>
        <v>147</v>
      </c>
      <c r="K104" s="409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07">
        <f t="shared" si="19"/>
        <v>18506.88</v>
      </c>
      <c r="V104" s="408">
        <f t="shared" si="21"/>
        <v>680</v>
      </c>
      <c r="W104" s="40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5"/>
      <c r="F105" s="68">
        <f t="shared" si="13"/>
        <v>0</v>
      </c>
      <c r="G105" s="69"/>
      <c r="H105" s="70"/>
      <c r="I105" s="407">
        <f t="shared" si="18"/>
        <v>4001.3400000000097</v>
      </c>
      <c r="J105" s="408">
        <f t="shared" si="20"/>
        <v>147</v>
      </c>
      <c r="K105" s="409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07">
        <f t="shared" si="19"/>
        <v>18506.88</v>
      </c>
      <c r="V105" s="408">
        <f t="shared" si="21"/>
        <v>680</v>
      </c>
      <c r="W105" s="40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5"/>
      <c r="F106" s="68">
        <f t="shared" si="13"/>
        <v>0</v>
      </c>
      <c r="G106" s="69"/>
      <c r="H106" s="70"/>
      <c r="I106" s="407">
        <f t="shared" si="18"/>
        <v>4001.3400000000097</v>
      </c>
      <c r="J106" s="408">
        <f t="shared" si="20"/>
        <v>147</v>
      </c>
      <c r="K106" s="409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07">
        <f t="shared" si="19"/>
        <v>18506.88</v>
      </c>
      <c r="V106" s="408">
        <f t="shared" si="21"/>
        <v>680</v>
      </c>
      <c r="W106" s="40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5"/>
      <c r="F107" s="68">
        <f t="shared" si="13"/>
        <v>0</v>
      </c>
      <c r="G107" s="69"/>
      <c r="H107" s="70"/>
      <c r="I107" s="407">
        <f t="shared" si="18"/>
        <v>4001.3400000000097</v>
      </c>
      <c r="J107" s="408">
        <f t="shared" si="20"/>
        <v>147</v>
      </c>
      <c r="K107" s="409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07">
        <f t="shared" si="19"/>
        <v>18506.88</v>
      </c>
      <c r="V107" s="408">
        <f t="shared" si="21"/>
        <v>680</v>
      </c>
      <c r="W107" s="40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5"/>
      <c r="F108" s="68">
        <f t="shared" si="13"/>
        <v>0</v>
      </c>
      <c r="G108" s="69"/>
      <c r="H108" s="70"/>
      <c r="I108" s="407">
        <f t="shared" si="18"/>
        <v>4001.3400000000097</v>
      </c>
      <c r="J108" s="408">
        <f t="shared" si="20"/>
        <v>147</v>
      </c>
      <c r="K108" s="409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07">
        <f t="shared" si="19"/>
        <v>18506.88</v>
      </c>
      <c r="V108" s="408">
        <f t="shared" si="21"/>
        <v>680</v>
      </c>
      <c r="W108" s="40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5"/>
      <c r="F109" s="68">
        <f t="shared" si="13"/>
        <v>0</v>
      </c>
      <c r="G109" s="69"/>
      <c r="H109" s="70"/>
      <c r="I109" s="407">
        <f t="shared" si="18"/>
        <v>4001.3400000000097</v>
      </c>
      <c r="J109" s="408">
        <f t="shared" si="20"/>
        <v>147</v>
      </c>
      <c r="K109" s="409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07">
        <f t="shared" si="19"/>
        <v>18506.88</v>
      </c>
      <c r="V109" s="408">
        <f t="shared" si="21"/>
        <v>680</v>
      </c>
      <c r="W109" s="40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5"/>
      <c r="F110" s="68">
        <f t="shared" si="13"/>
        <v>0</v>
      </c>
      <c r="G110" s="69"/>
      <c r="H110" s="70"/>
      <c r="I110" s="407">
        <f t="shared" si="18"/>
        <v>4001.3400000000097</v>
      </c>
      <c r="J110" s="408">
        <f t="shared" si="20"/>
        <v>147</v>
      </c>
      <c r="K110" s="409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07">
        <f t="shared" si="19"/>
        <v>18506.88</v>
      </c>
      <c r="V110" s="408">
        <f t="shared" si="21"/>
        <v>680</v>
      </c>
      <c r="W110" s="40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5"/>
      <c r="F111" s="68">
        <f t="shared" si="13"/>
        <v>0</v>
      </c>
      <c r="G111" s="69"/>
      <c r="H111" s="70"/>
      <c r="I111" s="407">
        <f t="shared" si="18"/>
        <v>4001.3400000000097</v>
      </c>
      <c r="J111" s="408">
        <f t="shared" si="20"/>
        <v>147</v>
      </c>
      <c r="K111" s="409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07">
        <f t="shared" si="19"/>
        <v>18506.88</v>
      </c>
      <c r="V111" s="408">
        <f t="shared" si="21"/>
        <v>680</v>
      </c>
      <c r="W111" s="40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5"/>
      <c r="F112" s="68">
        <f t="shared" si="13"/>
        <v>0</v>
      </c>
      <c r="G112" s="69"/>
      <c r="H112" s="70"/>
      <c r="I112" s="407">
        <f t="shared" si="18"/>
        <v>4001.3400000000097</v>
      </c>
      <c r="J112" s="408">
        <f t="shared" si="20"/>
        <v>147</v>
      </c>
      <c r="K112" s="409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07">
        <f t="shared" si="19"/>
        <v>18506.88</v>
      </c>
      <c r="V112" s="408">
        <f t="shared" si="21"/>
        <v>680</v>
      </c>
      <c r="W112" s="40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5"/>
      <c r="F113" s="68">
        <f t="shared" si="13"/>
        <v>0</v>
      </c>
      <c r="G113" s="69"/>
      <c r="H113" s="70"/>
      <c r="I113" s="407">
        <f t="shared" si="18"/>
        <v>4001.3400000000097</v>
      </c>
      <c r="J113" s="408">
        <f t="shared" si="20"/>
        <v>147</v>
      </c>
      <c r="K113" s="41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07">
        <f t="shared" si="19"/>
        <v>18506.88</v>
      </c>
      <c r="V113" s="408">
        <f t="shared" si="21"/>
        <v>680</v>
      </c>
      <c r="W113" s="41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81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81"/>
      <c r="U114" s="24"/>
      <c r="V114" s="24"/>
      <c r="W114" s="190">
        <f t="shared" si="17"/>
        <v>0</v>
      </c>
    </row>
    <row r="115" spans="1:23" x14ac:dyDescent="0.25">
      <c r="C115" s="53">
        <f>SUM(C9:C114)</f>
        <v>515</v>
      </c>
      <c r="D115" s="6">
        <f>SUM(D9:D114)</f>
        <v>14018.300000000003</v>
      </c>
      <c r="F115" s="6">
        <f>SUM(F9:F114)</f>
        <v>14018.300000000003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147</v>
      </c>
      <c r="P118" s="45" t="s">
        <v>4</v>
      </c>
      <c r="Q118" s="55">
        <f>R5-O115+R4+R6</f>
        <v>680</v>
      </c>
    </row>
    <row r="119" spans="1:23" ht="15.75" thickBot="1" x14ac:dyDescent="0.3"/>
    <row r="120" spans="1:23" ht="15.75" thickBot="1" x14ac:dyDescent="0.3">
      <c r="C120" s="1368" t="s">
        <v>11</v>
      </c>
      <c r="D120" s="1369"/>
      <c r="E120" s="56">
        <f>E4+E5+E6-F115</f>
        <v>4001.3399999999965</v>
      </c>
      <c r="G120" s="47"/>
      <c r="H120" s="90"/>
      <c r="O120" s="1368" t="s">
        <v>11</v>
      </c>
      <c r="P120" s="1369"/>
      <c r="Q120" s="56">
        <f>Q4+Q5+Q6-R115</f>
        <v>18506.88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4" activePane="bottomLeft" state="frozen"/>
      <selection pane="bottomLeft" activeCell="F38" sqref="F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3" t="s">
        <v>290</v>
      </c>
      <c r="B1" s="1373"/>
      <c r="C1" s="1373"/>
      <c r="D1" s="1373"/>
      <c r="E1" s="1373"/>
      <c r="F1" s="1373"/>
      <c r="G1" s="13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7"/>
      <c r="D4" s="698"/>
      <c r="E4" s="718"/>
      <c r="F4" s="690"/>
      <c r="G4" s="72"/>
    </row>
    <row r="5" spans="1:9" ht="15.75" customHeight="1" x14ac:dyDescent="0.25">
      <c r="A5" s="1370" t="s">
        <v>109</v>
      </c>
      <c r="B5" s="339" t="s">
        <v>63</v>
      </c>
      <c r="C5" s="597">
        <v>127</v>
      </c>
      <c r="D5" s="598">
        <v>44989</v>
      </c>
      <c r="E5" s="585">
        <v>5161.33</v>
      </c>
      <c r="F5" s="596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370"/>
      <c r="B6" s="851" t="s">
        <v>64</v>
      </c>
      <c r="C6" s="700"/>
      <c r="D6" s="700"/>
      <c r="E6" s="700"/>
      <c r="F6" s="699"/>
    </row>
    <row r="7" spans="1:9" ht="15.75" thickBot="1" x14ac:dyDescent="0.3">
      <c r="B7" s="72"/>
      <c r="C7" s="701"/>
      <c r="D7" s="701"/>
      <c r="E7" s="701"/>
      <c r="F7" s="699"/>
    </row>
    <row r="8" spans="1:9" ht="16.5" thickTop="1" thickBot="1" x14ac:dyDescent="0.3">
      <c r="B8" s="63" t="s">
        <v>7</v>
      </c>
      <c r="C8" s="656" t="s">
        <v>8</v>
      </c>
      <c r="D8" s="657" t="s">
        <v>3</v>
      </c>
      <c r="E8" s="65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8">
        <f>F4+F5+F6+F7-C9</f>
        <v>245</v>
      </c>
      <c r="C9" s="596">
        <v>5</v>
      </c>
      <c r="D9" s="585">
        <v>96.02</v>
      </c>
      <c r="E9" s="669">
        <v>44989</v>
      </c>
      <c r="F9" s="585">
        <f t="shared" ref="F9:F52" si="0">D9</f>
        <v>96.02</v>
      </c>
      <c r="G9" s="583" t="s">
        <v>115</v>
      </c>
      <c r="H9" s="584">
        <v>131</v>
      </c>
      <c r="I9" s="655">
        <f>E6+E5+E4-F9+E7</f>
        <v>5065.3099999999995</v>
      </c>
    </row>
    <row r="10" spans="1:9" x14ac:dyDescent="0.25">
      <c r="A10" s="76"/>
      <c r="B10" s="696">
        <f t="shared" ref="B10:B52" si="1">B9-C10</f>
        <v>243</v>
      </c>
      <c r="C10" s="753">
        <v>2</v>
      </c>
      <c r="D10" s="736">
        <v>43.83</v>
      </c>
      <c r="E10" s="997">
        <v>44994</v>
      </c>
      <c r="F10" s="736">
        <f t="shared" si="0"/>
        <v>43.83</v>
      </c>
      <c r="G10" s="737" t="s">
        <v>131</v>
      </c>
      <c r="H10" s="738">
        <v>132</v>
      </c>
      <c r="I10" s="670">
        <f t="shared" ref="I10:I52" si="2">I9-F10</f>
        <v>5021.4799999999996</v>
      </c>
    </row>
    <row r="11" spans="1:9" x14ac:dyDescent="0.25">
      <c r="A11" s="12"/>
      <c r="B11" s="696">
        <f t="shared" si="1"/>
        <v>238</v>
      </c>
      <c r="C11" s="753">
        <v>5</v>
      </c>
      <c r="D11" s="736">
        <v>110.71</v>
      </c>
      <c r="E11" s="997">
        <v>44996</v>
      </c>
      <c r="F11" s="736">
        <f t="shared" si="0"/>
        <v>110.71</v>
      </c>
      <c r="G11" s="737" t="s">
        <v>133</v>
      </c>
      <c r="H11" s="738">
        <v>132</v>
      </c>
      <c r="I11" s="670">
        <f t="shared" si="2"/>
        <v>4910.7699999999995</v>
      </c>
    </row>
    <row r="12" spans="1:9" x14ac:dyDescent="0.25">
      <c r="A12" s="54" t="s">
        <v>33</v>
      </c>
      <c r="B12" s="696">
        <f t="shared" si="1"/>
        <v>235</v>
      </c>
      <c r="C12" s="753">
        <v>3</v>
      </c>
      <c r="D12" s="736">
        <v>63.41</v>
      </c>
      <c r="E12" s="997">
        <v>44996</v>
      </c>
      <c r="F12" s="736">
        <f t="shared" si="0"/>
        <v>63.41</v>
      </c>
      <c r="G12" s="737" t="s">
        <v>102</v>
      </c>
      <c r="H12" s="738">
        <v>132</v>
      </c>
      <c r="I12" s="670">
        <f t="shared" si="2"/>
        <v>4847.3599999999997</v>
      </c>
    </row>
    <row r="13" spans="1:9" x14ac:dyDescent="0.25">
      <c r="A13" s="76"/>
      <c r="B13" s="696">
        <f t="shared" si="1"/>
        <v>229</v>
      </c>
      <c r="C13" s="753">
        <v>6</v>
      </c>
      <c r="D13" s="736">
        <v>125.01</v>
      </c>
      <c r="E13" s="997">
        <v>44996</v>
      </c>
      <c r="F13" s="736">
        <f t="shared" si="0"/>
        <v>125.01</v>
      </c>
      <c r="G13" s="737" t="s">
        <v>134</v>
      </c>
      <c r="H13" s="738">
        <v>132</v>
      </c>
      <c r="I13" s="670">
        <f t="shared" si="2"/>
        <v>4722.3499999999995</v>
      </c>
    </row>
    <row r="14" spans="1:9" x14ac:dyDescent="0.25">
      <c r="A14" s="12"/>
      <c r="B14" s="696">
        <f t="shared" si="1"/>
        <v>227</v>
      </c>
      <c r="C14" s="753">
        <v>2</v>
      </c>
      <c r="D14" s="736">
        <v>39.69</v>
      </c>
      <c r="E14" s="997">
        <v>45000</v>
      </c>
      <c r="F14" s="736">
        <f t="shared" si="0"/>
        <v>39.69</v>
      </c>
      <c r="G14" s="737" t="s">
        <v>135</v>
      </c>
      <c r="H14" s="738">
        <v>132</v>
      </c>
      <c r="I14" s="670">
        <f t="shared" si="2"/>
        <v>4682.66</v>
      </c>
    </row>
    <row r="15" spans="1:9" x14ac:dyDescent="0.25">
      <c r="B15" s="696">
        <f t="shared" si="1"/>
        <v>225</v>
      </c>
      <c r="C15" s="753">
        <v>2</v>
      </c>
      <c r="D15" s="736">
        <v>42.57</v>
      </c>
      <c r="E15" s="997">
        <v>45001</v>
      </c>
      <c r="F15" s="736">
        <f t="shared" si="0"/>
        <v>42.57</v>
      </c>
      <c r="G15" s="737" t="s">
        <v>136</v>
      </c>
      <c r="H15" s="738">
        <v>132</v>
      </c>
      <c r="I15" s="670">
        <f t="shared" si="2"/>
        <v>4640.09</v>
      </c>
    </row>
    <row r="16" spans="1:9" x14ac:dyDescent="0.25">
      <c r="B16" s="696">
        <f t="shared" si="1"/>
        <v>222</v>
      </c>
      <c r="C16" s="753">
        <v>3</v>
      </c>
      <c r="D16" s="736">
        <v>60.57</v>
      </c>
      <c r="E16" s="997">
        <v>45003</v>
      </c>
      <c r="F16" s="736">
        <f t="shared" si="0"/>
        <v>60.57</v>
      </c>
      <c r="G16" s="737" t="s">
        <v>137</v>
      </c>
      <c r="H16" s="738">
        <v>132</v>
      </c>
      <c r="I16" s="670">
        <f t="shared" si="2"/>
        <v>4579.5200000000004</v>
      </c>
    </row>
    <row r="17" spans="2:9" x14ac:dyDescent="0.25">
      <c r="B17" s="696">
        <f t="shared" si="1"/>
        <v>220</v>
      </c>
      <c r="C17" s="753">
        <v>2</v>
      </c>
      <c r="D17" s="736">
        <v>41.22</v>
      </c>
      <c r="E17" s="997">
        <v>45003</v>
      </c>
      <c r="F17" s="736">
        <f t="shared" si="0"/>
        <v>41.22</v>
      </c>
      <c r="G17" s="737" t="s">
        <v>137</v>
      </c>
      <c r="H17" s="738">
        <v>132</v>
      </c>
      <c r="I17" s="670">
        <f t="shared" si="2"/>
        <v>4538.3</v>
      </c>
    </row>
    <row r="18" spans="2:9" x14ac:dyDescent="0.25">
      <c r="B18" s="696">
        <f t="shared" si="1"/>
        <v>217</v>
      </c>
      <c r="C18" s="753">
        <v>3</v>
      </c>
      <c r="D18" s="736">
        <v>65.400000000000006</v>
      </c>
      <c r="E18" s="997">
        <v>45007</v>
      </c>
      <c r="F18" s="736">
        <f t="shared" si="0"/>
        <v>65.400000000000006</v>
      </c>
      <c r="G18" s="737" t="s">
        <v>138</v>
      </c>
      <c r="H18" s="738">
        <v>132</v>
      </c>
      <c r="I18" s="670">
        <f t="shared" si="2"/>
        <v>4472.9000000000005</v>
      </c>
    </row>
    <row r="19" spans="2:9" x14ac:dyDescent="0.25">
      <c r="B19" s="696">
        <f t="shared" si="1"/>
        <v>177</v>
      </c>
      <c r="C19" s="753">
        <v>40</v>
      </c>
      <c r="D19" s="736">
        <v>899.99</v>
      </c>
      <c r="E19" s="997">
        <v>45008</v>
      </c>
      <c r="F19" s="736">
        <f t="shared" si="0"/>
        <v>899.99</v>
      </c>
      <c r="G19" s="737" t="s">
        <v>140</v>
      </c>
      <c r="H19" s="738">
        <v>132</v>
      </c>
      <c r="I19" s="670">
        <f t="shared" si="2"/>
        <v>3572.9100000000008</v>
      </c>
    </row>
    <row r="20" spans="2:9" x14ac:dyDescent="0.25">
      <c r="B20" s="696">
        <f t="shared" si="1"/>
        <v>176</v>
      </c>
      <c r="C20" s="753">
        <v>1</v>
      </c>
      <c r="D20" s="736">
        <v>19.760000000000002</v>
      </c>
      <c r="E20" s="997">
        <v>45013</v>
      </c>
      <c r="F20" s="736">
        <f t="shared" si="0"/>
        <v>19.760000000000002</v>
      </c>
      <c r="G20" s="737" t="s">
        <v>143</v>
      </c>
      <c r="H20" s="738">
        <v>132</v>
      </c>
      <c r="I20" s="670">
        <f t="shared" si="2"/>
        <v>3553.1500000000005</v>
      </c>
    </row>
    <row r="21" spans="2:9" x14ac:dyDescent="0.25">
      <c r="B21" s="696">
        <f t="shared" si="1"/>
        <v>174</v>
      </c>
      <c r="C21" s="753">
        <v>2</v>
      </c>
      <c r="D21" s="736">
        <v>39.54</v>
      </c>
      <c r="E21" s="997">
        <v>45012</v>
      </c>
      <c r="F21" s="736">
        <f t="shared" si="0"/>
        <v>39.54</v>
      </c>
      <c r="G21" s="737" t="s">
        <v>144</v>
      </c>
      <c r="H21" s="738">
        <v>132</v>
      </c>
      <c r="I21" s="670">
        <f t="shared" si="2"/>
        <v>3513.6100000000006</v>
      </c>
    </row>
    <row r="22" spans="2:9" x14ac:dyDescent="0.25">
      <c r="B22" s="696">
        <f t="shared" si="1"/>
        <v>171</v>
      </c>
      <c r="C22" s="753">
        <v>3</v>
      </c>
      <c r="D22" s="736">
        <v>61.44</v>
      </c>
      <c r="E22" s="997">
        <v>45016</v>
      </c>
      <c r="F22" s="736">
        <f t="shared" si="0"/>
        <v>61.44</v>
      </c>
      <c r="G22" s="737" t="s">
        <v>148</v>
      </c>
      <c r="H22" s="738">
        <v>132</v>
      </c>
      <c r="I22" s="670">
        <f t="shared" si="2"/>
        <v>3452.1700000000005</v>
      </c>
    </row>
    <row r="23" spans="2:9" x14ac:dyDescent="0.25">
      <c r="B23" s="696">
        <f t="shared" si="1"/>
        <v>169</v>
      </c>
      <c r="C23" s="753">
        <v>2</v>
      </c>
      <c r="D23" s="736">
        <v>41.73</v>
      </c>
      <c r="E23" s="997">
        <v>45016</v>
      </c>
      <c r="F23" s="736">
        <f t="shared" si="0"/>
        <v>41.73</v>
      </c>
      <c r="G23" s="737" t="s">
        <v>149</v>
      </c>
      <c r="H23" s="738">
        <v>132</v>
      </c>
      <c r="I23" s="670">
        <f t="shared" si="2"/>
        <v>3410.4400000000005</v>
      </c>
    </row>
    <row r="24" spans="2:9" x14ac:dyDescent="0.25">
      <c r="B24" s="665">
        <f t="shared" si="1"/>
        <v>164</v>
      </c>
      <c r="C24" s="753">
        <v>5</v>
      </c>
      <c r="D24" s="736">
        <v>106.71</v>
      </c>
      <c r="E24" s="997">
        <v>45017</v>
      </c>
      <c r="F24" s="736">
        <f t="shared" si="0"/>
        <v>106.71</v>
      </c>
      <c r="G24" s="737" t="s">
        <v>151</v>
      </c>
      <c r="H24" s="738">
        <v>132</v>
      </c>
      <c r="I24" s="655">
        <f t="shared" si="2"/>
        <v>3303.7300000000005</v>
      </c>
    </row>
    <row r="25" spans="2:9" x14ac:dyDescent="0.25">
      <c r="B25" s="696">
        <f t="shared" si="1"/>
        <v>161</v>
      </c>
      <c r="C25" s="753">
        <v>3</v>
      </c>
      <c r="D25" s="1026">
        <v>61.63</v>
      </c>
      <c r="E25" s="1109">
        <v>45023</v>
      </c>
      <c r="F25" s="1026">
        <f t="shared" si="0"/>
        <v>61.63</v>
      </c>
      <c r="G25" s="1028" t="s">
        <v>161</v>
      </c>
      <c r="H25" s="1025">
        <v>132</v>
      </c>
      <c r="I25" s="670">
        <f t="shared" si="2"/>
        <v>3242.1000000000004</v>
      </c>
    </row>
    <row r="26" spans="2:9" x14ac:dyDescent="0.25">
      <c r="B26" s="696">
        <f t="shared" si="1"/>
        <v>121</v>
      </c>
      <c r="C26" s="753">
        <v>40</v>
      </c>
      <c r="D26" s="1026">
        <v>832.78</v>
      </c>
      <c r="E26" s="1109">
        <v>45027</v>
      </c>
      <c r="F26" s="1026">
        <f t="shared" si="0"/>
        <v>832.78</v>
      </c>
      <c r="G26" s="1028" t="s">
        <v>166</v>
      </c>
      <c r="H26" s="1025">
        <v>127</v>
      </c>
      <c r="I26" s="670">
        <f t="shared" si="2"/>
        <v>2409.3200000000006</v>
      </c>
    </row>
    <row r="27" spans="2:9" x14ac:dyDescent="0.25">
      <c r="B27" s="696">
        <f t="shared" si="1"/>
        <v>111</v>
      </c>
      <c r="C27" s="753">
        <v>10</v>
      </c>
      <c r="D27" s="1026">
        <v>196.22</v>
      </c>
      <c r="E27" s="1109">
        <v>45027</v>
      </c>
      <c r="F27" s="1026">
        <f t="shared" si="0"/>
        <v>196.22</v>
      </c>
      <c r="G27" s="1028" t="s">
        <v>166</v>
      </c>
      <c r="H27" s="1025">
        <v>127</v>
      </c>
      <c r="I27" s="670">
        <f t="shared" si="2"/>
        <v>2213.1000000000008</v>
      </c>
    </row>
    <row r="28" spans="2:9" x14ac:dyDescent="0.25">
      <c r="B28" s="696">
        <f t="shared" si="1"/>
        <v>105</v>
      </c>
      <c r="C28" s="753">
        <v>6</v>
      </c>
      <c r="D28" s="1026">
        <v>117.49</v>
      </c>
      <c r="E28" s="1109">
        <v>45028</v>
      </c>
      <c r="F28" s="1026">
        <f t="shared" si="0"/>
        <v>117.49</v>
      </c>
      <c r="G28" s="1028" t="s">
        <v>168</v>
      </c>
      <c r="H28" s="1025">
        <v>132</v>
      </c>
      <c r="I28" s="670">
        <f t="shared" si="2"/>
        <v>2095.610000000001</v>
      </c>
    </row>
    <row r="29" spans="2:9" x14ac:dyDescent="0.25">
      <c r="B29" s="696">
        <f t="shared" si="1"/>
        <v>95</v>
      </c>
      <c r="C29" s="753">
        <v>10</v>
      </c>
      <c r="D29" s="1026">
        <v>198.47</v>
      </c>
      <c r="E29" s="1109">
        <v>45031</v>
      </c>
      <c r="F29" s="1026">
        <f t="shared" si="0"/>
        <v>198.47</v>
      </c>
      <c r="G29" s="1028" t="s">
        <v>178</v>
      </c>
      <c r="H29" s="1025">
        <v>135</v>
      </c>
      <c r="I29" s="670">
        <f t="shared" si="2"/>
        <v>1897.140000000001</v>
      </c>
    </row>
    <row r="30" spans="2:9" x14ac:dyDescent="0.25">
      <c r="B30" s="696">
        <f t="shared" si="1"/>
        <v>89</v>
      </c>
      <c r="C30" s="753">
        <v>6</v>
      </c>
      <c r="D30" s="1026">
        <v>116.24</v>
      </c>
      <c r="E30" s="1109">
        <v>45033</v>
      </c>
      <c r="F30" s="1026">
        <f t="shared" si="0"/>
        <v>116.24</v>
      </c>
      <c r="G30" s="1028" t="s">
        <v>179</v>
      </c>
      <c r="H30" s="1025">
        <v>132</v>
      </c>
      <c r="I30" s="670">
        <f t="shared" si="2"/>
        <v>1780.900000000001</v>
      </c>
    </row>
    <row r="31" spans="2:9" x14ac:dyDescent="0.25">
      <c r="B31" s="696">
        <f t="shared" si="1"/>
        <v>81</v>
      </c>
      <c r="C31" s="596">
        <v>8</v>
      </c>
      <c r="D31" s="1026">
        <v>158.65</v>
      </c>
      <c r="E31" s="1109">
        <v>45037</v>
      </c>
      <c r="F31" s="1026">
        <f t="shared" si="0"/>
        <v>158.65</v>
      </c>
      <c r="G31" s="1028" t="s">
        <v>190</v>
      </c>
      <c r="H31" s="1025">
        <v>132</v>
      </c>
      <c r="I31" s="670">
        <f t="shared" si="2"/>
        <v>1622.2500000000009</v>
      </c>
    </row>
    <row r="32" spans="2:9" x14ac:dyDescent="0.25">
      <c r="B32" s="696">
        <f t="shared" si="1"/>
        <v>78</v>
      </c>
      <c r="C32" s="596">
        <v>3</v>
      </c>
      <c r="D32" s="1026">
        <v>60.49</v>
      </c>
      <c r="E32" s="1109">
        <v>45044</v>
      </c>
      <c r="F32" s="1026">
        <f t="shared" si="0"/>
        <v>60.49</v>
      </c>
      <c r="G32" s="1028" t="s">
        <v>217</v>
      </c>
      <c r="H32" s="1025">
        <v>132</v>
      </c>
      <c r="I32" s="670">
        <f t="shared" si="2"/>
        <v>1561.7600000000009</v>
      </c>
    </row>
    <row r="33" spans="2:9" x14ac:dyDescent="0.25">
      <c r="B33" s="696">
        <f t="shared" si="1"/>
        <v>76</v>
      </c>
      <c r="C33" s="596">
        <v>2</v>
      </c>
      <c r="D33" s="1026">
        <v>43.19</v>
      </c>
      <c r="E33" s="1109">
        <v>45045</v>
      </c>
      <c r="F33" s="1026">
        <f t="shared" si="0"/>
        <v>43.19</v>
      </c>
      <c r="G33" s="1028" t="s">
        <v>231</v>
      </c>
      <c r="H33" s="1025">
        <v>132</v>
      </c>
      <c r="I33" s="670">
        <f t="shared" si="2"/>
        <v>1518.5700000000008</v>
      </c>
    </row>
    <row r="34" spans="2:9" x14ac:dyDescent="0.25">
      <c r="B34" s="696">
        <f t="shared" si="1"/>
        <v>70</v>
      </c>
      <c r="C34" s="596">
        <v>6</v>
      </c>
      <c r="D34" s="1026">
        <v>121.35</v>
      </c>
      <c r="E34" s="1109">
        <v>45048</v>
      </c>
      <c r="F34" s="1026">
        <f t="shared" si="0"/>
        <v>121.35</v>
      </c>
      <c r="G34" s="1028" t="s">
        <v>240</v>
      </c>
      <c r="H34" s="1025">
        <v>132</v>
      </c>
      <c r="I34" s="670">
        <f t="shared" si="2"/>
        <v>1397.2200000000009</v>
      </c>
    </row>
    <row r="35" spans="2:9" x14ac:dyDescent="0.25">
      <c r="B35" s="696">
        <f t="shared" si="1"/>
        <v>67</v>
      </c>
      <c r="C35" s="596">
        <v>3</v>
      </c>
      <c r="D35" s="1026">
        <v>54.37</v>
      </c>
      <c r="E35" s="1109">
        <v>45050</v>
      </c>
      <c r="F35" s="1026">
        <f t="shared" si="0"/>
        <v>54.37</v>
      </c>
      <c r="G35" s="1028" t="s">
        <v>251</v>
      </c>
      <c r="H35" s="1025">
        <v>132</v>
      </c>
      <c r="I35" s="670">
        <f t="shared" si="2"/>
        <v>1342.850000000001</v>
      </c>
    </row>
    <row r="36" spans="2:9" x14ac:dyDescent="0.25">
      <c r="B36" s="696">
        <f t="shared" si="1"/>
        <v>63</v>
      </c>
      <c r="C36" s="596">
        <v>4</v>
      </c>
      <c r="D36" s="1026">
        <v>80.31</v>
      </c>
      <c r="E36" s="1109">
        <v>45052</v>
      </c>
      <c r="F36" s="1026">
        <f t="shared" si="0"/>
        <v>80.31</v>
      </c>
      <c r="G36" s="1028" t="s">
        <v>264</v>
      </c>
      <c r="H36" s="1025">
        <v>132</v>
      </c>
      <c r="I36" s="670">
        <f t="shared" si="2"/>
        <v>1262.5400000000011</v>
      </c>
    </row>
    <row r="37" spans="2:9" x14ac:dyDescent="0.25">
      <c r="B37" s="652">
        <f t="shared" si="1"/>
        <v>61</v>
      </c>
      <c r="C37" s="596">
        <v>2</v>
      </c>
      <c r="D37" s="1026">
        <v>38.94</v>
      </c>
      <c r="E37" s="1109">
        <v>45056</v>
      </c>
      <c r="F37" s="1026">
        <f t="shared" si="0"/>
        <v>38.94</v>
      </c>
      <c r="G37" s="1028" t="s">
        <v>275</v>
      </c>
      <c r="H37" s="1025">
        <v>132</v>
      </c>
      <c r="I37" s="655">
        <f t="shared" si="2"/>
        <v>1223.600000000001</v>
      </c>
    </row>
    <row r="38" spans="2:9" x14ac:dyDescent="0.25">
      <c r="B38" s="696">
        <f t="shared" si="1"/>
        <v>61</v>
      </c>
      <c r="C38" s="647"/>
      <c r="D38" s="1026">
        <v>0</v>
      </c>
      <c r="E38" s="1109"/>
      <c r="F38" s="1026">
        <f t="shared" si="0"/>
        <v>0</v>
      </c>
      <c r="G38" s="1028">
        <v>0</v>
      </c>
      <c r="H38" s="1025">
        <v>0</v>
      </c>
      <c r="I38" s="670">
        <f t="shared" si="2"/>
        <v>1223.600000000001</v>
      </c>
    </row>
    <row r="39" spans="2:9" x14ac:dyDescent="0.25">
      <c r="B39" s="696">
        <f t="shared" si="1"/>
        <v>61</v>
      </c>
      <c r="C39" s="647"/>
      <c r="D39" s="1026"/>
      <c r="E39" s="1109"/>
      <c r="F39" s="1026">
        <f t="shared" si="0"/>
        <v>0</v>
      </c>
      <c r="G39" s="1028"/>
      <c r="H39" s="1025"/>
      <c r="I39" s="670">
        <f t="shared" si="2"/>
        <v>1223.600000000001</v>
      </c>
    </row>
    <row r="40" spans="2:9" x14ac:dyDescent="0.25">
      <c r="B40" s="696">
        <f t="shared" si="1"/>
        <v>61</v>
      </c>
      <c r="C40" s="647"/>
      <c r="D40" s="1026"/>
      <c r="E40" s="1109"/>
      <c r="F40" s="1026">
        <f t="shared" si="0"/>
        <v>0</v>
      </c>
      <c r="G40" s="1028"/>
      <c r="H40" s="1025"/>
      <c r="I40" s="670">
        <f t="shared" si="2"/>
        <v>1223.600000000001</v>
      </c>
    </row>
    <row r="41" spans="2:9" x14ac:dyDescent="0.25">
      <c r="B41" s="174">
        <f t="shared" si="1"/>
        <v>61</v>
      </c>
      <c r="C41" s="15"/>
      <c r="D41" s="1022"/>
      <c r="E41" s="1091"/>
      <c r="F41" s="1022">
        <f t="shared" si="0"/>
        <v>0</v>
      </c>
      <c r="G41" s="510"/>
      <c r="H41" s="511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022"/>
      <c r="E42" s="1091"/>
      <c r="F42" s="1022">
        <f t="shared" si="0"/>
        <v>0</v>
      </c>
      <c r="G42" s="510"/>
      <c r="H42" s="511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022"/>
      <c r="E43" s="1091"/>
      <c r="F43" s="1022">
        <f t="shared" si="0"/>
        <v>0</v>
      </c>
      <c r="G43" s="510"/>
      <c r="H43" s="511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022"/>
      <c r="E44" s="1091"/>
      <c r="F44" s="1022">
        <f t="shared" si="0"/>
        <v>0</v>
      </c>
      <c r="G44" s="510"/>
      <c r="H44" s="511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022"/>
      <c r="E45" s="1091"/>
      <c r="F45" s="1022">
        <f t="shared" si="0"/>
        <v>0</v>
      </c>
      <c r="G45" s="510"/>
      <c r="H45" s="511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022"/>
      <c r="E46" s="1091"/>
      <c r="F46" s="1022">
        <f t="shared" si="0"/>
        <v>0</v>
      </c>
      <c r="G46" s="510"/>
      <c r="H46" s="511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022"/>
      <c r="E47" s="1091"/>
      <c r="F47" s="1022">
        <f t="shared" si="0"/>
        <v>0</v>
      </c>
      <c r="G47" s="510"/>
      <c r="H47" s="511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022"/>
      <c r="E48" s="1091"/>
      <c r="F48" s="1022">
        <f t="shared" si="0"/>
        <v>0</v>
      </c>
      <c r="G48" s="510"/>
      <c r="H48" s="511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022"/>
      <c r="E49" s="1091"/>
      <c r="F49" s="1022">
        <f t="shared" si="0"/>
        <v>0</v>
      </c>
      <c r="G49" s="510"/>
      <c r="H49" s="511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022"/>
      <c r="E50" s="1091"/>
      <c r="F50" s="1022">
        <f t="shared" si="0"/>
        <v>0</v>
      </c>
      <c r="G50" s="510"/>
      <c r="H50" s="511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022"/>
      <c r="E51" s="1091"/>
      <c r="F51" s="1022">
        <f t="shared" si="0"/>
        <v>0</v>
      </c>
      <c r="G51" s="510"/>
      <c r="H51" s="511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022"/>
      <c r="E52" s="1091"/>
      <c r="F52" s="1022">
        <f t="shared" si="0"/>
        <v>0</v>
      </c>
      <c r="G52" s="510"/>
      <c r="H52" s="511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368" t="s">
        <v>11</v>
      </c>
      <c r="D73" s="1369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74"/>
      <c r="B5" s="1408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74"/>
      <c r="B6" s="1408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68" t="s">
        <v>11</v>
      </c>
      <c r="D60" s="136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66" t="s">
        <v>300</v>
      </c>
      <c r="B1" s="1366"/>
      <c r="C1" s="1366"/>
      <c r="D1" s="1366"/>
      <c r="E1" s="1366"/>
      <c r="F1" s="1366"/>
      <c r="G1" s="13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74"/>
      <c r="B4" s="1409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70"/>
    </row>
    <row r="5" spans="1:10" ht="15" customHeight="1" x14ac:dyDescent="0.25">
      <c r="A5" s="1374"/>
      <c r="B5" s="1410"/>
      <c r="C5" s="124"/>
      <c r="D5" s="221"/>
      <c r="E5" s="77"/>
      <c r="F5" s="61"/>
      <c r="G5" s="328">
        <f>F56</f>
        <v>0</v>
      </c>
      <c r="H5" s="150">
        <f>E4+E5+E6+E7+E8-G5</f>
        <v>994.53</v>
      </c>
    </row>
    <row r="6" spans="1:10" ht="15" customHeight="1" x14ac:dyDescent="0.25">
      <c r="A6" s="1370" t="s">
        <v>347</v>
      </c>
      <c r="B6" s="1410"/>
      <c r="C6" s="124"/>
      <c r="D6" s="221"/>
      <c r="E6" s="77"/>
      <c r="F6" s="61"/>
    </row>
    <row r="7" spans="1:10" ht="15.75" x14ac:dyDescent="0.25">
      <c r="A7" s="1370"/>
      <c r="B7" s="826"/>
      <c r="C7" s="124"/>
      <c r="D7" s="221"/>
      <c r="E7" s="77"/>
      <c r="F7" s="61"/>
    </row>
    <row r="8" spans="1:10" ht="16.5" thickBot="1" x14ac:dyDescent="0.3">
      <c r="A8" s="1370"/>
      <c r="B8" s="826"/>
      <c r="C8" s="124"/>
      <c r="D8" s="221"/>
      <c r="E8" s="77"/>
      <c r="F8" s="61"/>
    </row>
    <row r="9" spans="1:10" ht="16.5" thickTop="1" thickBot="1" x14ac:dyDescent="0.3">
      <c r="B9" s="827" t="s">
        <v>7</v>
      </c>
      <c r="C9" s="828" t="s">
        <v>8</v>
      </c>
      <c r="D9" s="829" t="s">
        <v>3</v>
      </c>
      <c r="E9" s="830" t="s">
        <v>2</v>
      </c>
      <c r="F9" s="831" t="s">
        <v>9</v>
      </c>
      <c r="G9" s="832" t="s">
        <v>15</v>
      </c>
      <c r="H9" s="833"/>
      <c r="I9" s="614"/>
      <c r="J9" s="614"/>
    </row>
    <row r="10" spans="1:10" ht="15.75" thickTop="1" x14ac:dyDescent="0.25">
      <c r="A10" s="54" t="s">
        <v>32</v>
      </c>
      <c r="B10" s="754">
        <f>F4+F5-C10+F6+F7+F8</f>
        <v>43</v>
      </c>
      <c r="C10" s="732"/>
      <c r="D10" s="585"/>
      <c r="E10" s="669"/>
      <c r="F10" s="585">
        <f t="shared" ref="F10:F55" si="0">D10</f>
        <v>0</v>
      </c>
      <c r="G10" s="583"/>
      <c r="H10" s="584"/>
      <c r="I10" s="670">
        <f>E5+E4-F10+E6+E7+E8</f>
        <v>994.53</v>
      </c>
      <c r="J10" s="614"/>
    </row>
    <row r="11" spans="1:10" x14ac:dyDescent="0.25">
      <c r="A11" s="76"/>
      <c r="B11" s="696">
        <f t="shared" ref="B11:B54" si="1">B10-C11</f>
        <v>43</v>
      </c>
      <c r="C11" s="732"/>
      <c r="D11" s="585"/>
      <c r="E11" s="669"/>
      <c r="F11" s="585">
        <f t="shared" si="0"/>
        <v>0</v>
      </c>
      <c r="G11" s="583"/>
      <c r="H11" s="584"/>
      <c r="I11" s="670">
        <f>I10-F11</f>
        <v>994.53</v>
      </c>
      <c r="J11" s="614"/>
    </row>
    <row r="12" spans="1:10" x14ac:dyDescent="0.25">
      <c r="A12" s="12"/>
      <c r="B12" s="696">
        <f t="shared" si="1"/>
        <v>43</v>
      </c>
      <c r="C12" s="647"/>
      <c r="D12" s="585"/>
      <c r="E12" s="669"/>
      <c r="F12" s="585">
        <f t="shared" si="0"/>
        <v>0</v>
      </c>
      <c r="G12" s="583"/>
      <c r="H12" s="584"/>
      <c r="I12" s="670">
        <f t="shared" ref="I12:I55" si="2">I11-F12</f>
        <v>994.53</v>
      </c>
      <c r="J12" s="614"/>
    </row>
    <row r="13" spans="1:10" x14ac:dyDescent="0.25">
      <c r="A13" s="54" t="s">
        <v>33</v>
      </c>
      <c r="B13" s="696">
        <f t="shared" si="1"/>
        <v>43</v>
      </c>
      <c r="C13" s="647"/>
      <c r="D13" s="585"/>
      <c r="E13" s="669"/>
      <c r="F13" s="585">
        <f t="shared" si="0"/>
        <v>0</v>
      </c>
      <c r="G13" s="583"/>
      <c r="H13" s="584"/>
      <c r="I13" s="670">
        <f t="shared" si="2"/>
        <v>994.53</v>
      </c>
      <c r="J13" s="614"/>
    </row>
    <row r="14" spans="1:10" x14ac:dyDescent="0.25">
      <c r="A14" s="76"/>
      <c r="B14" s="696">
        <f t="shared" si="1"/>
        <v>43</v>
      </c>
      <c r="C14" s="647"/>
      <c r="D14" s="585"/>
      <c r="E14" s="669"/>
      <c r="F14" s="585">
        <f t="shared" si="0"/>
        <v>0</v>
      </c>
      <c r="G14" s="583"/>
      <c r="H14" s="584"/>
      <c r="I14" s="670">
        <f t="shared" si="2"/>
        <v>994.53</v>
      </c>
      <c r="J14" s="614"/>
    </row>
    <row r="15" spans="1:10" x14ac:dyDescent="0.25">
      <c r="A15" s="12"/>
      <c r="B15" s="696">
        <f t="shared" si="1"/>
        <v>43</v>
      </c>
      <c r="C15" s="647"/>
      <c r="D15" s="585"/>
      <c r="E15" s="669"/>
      <c r="F15" s="585">
        <f t="shared" si="0"/>
        <v>0</v>
      </c>
      <c r="G15" s="583"/>
      <c r="H15" s="584"/>
      <c r="I15" s="670">
        <f t="shared" si="2"/>
        <v>994.53</v>
      </c>
      <c r="J15" s="614"/>
    </row>
    <row r="16" spans="1:10" x14ac:dyDescent="0.25">
      <c r="B16" s="696">
        <f t="shared" si="1"/>
        <v>43</v>
      </c>
      <c r="C16" s="647"/>
      <c r="D16" s="585"/>
      <c r="E16" s="669"/>
      <c r="F16" s="585">
        <f t="shared" si="0"/>
        <v>0</v>
      </c>
      <c r="G16" s="583"/>
      <c r="H16" s="584"/>
      <c r="I16" s="670">
        <f t="shared" si="2"/>
        <v>994.53</v>
      </c>
      <c r="J16" s="614"/>
    </row>
    <row r="17" spans="2:10" x14ac:dyDescent="0.25">
      <c r="B17" s="696">
        <f t="shared" si="1"/>
        <v>43</v>
      </c>
      <c r="C17" s="647"/>
      <c r="D17" s="585"/>
      <c r="E17" s="669"/>
      <c r="F17" s="585">
        <f t="shared" si="0"/>
        <v>0</v>
      </c>
      <c r="G17" s="583"/>
      <c r="H17" s="584"/>
      <c r="I17" s="670">
        <f t="shared" si="2"/>
        <v>994.53</v>
      </c>
      <c r="J17" s="614"/>
    </row>
    <row r="18" spans="2:10" x14ac:dyDescent="0.25">
      <c r="B18" s="696">
        <f t="shared" si="1"/>
        <v>43</v>
      </c>
      <c r="C18" s="647"/>
      <c r="D18" s="585"/>
      <c r="E18" s="669"/>
      <c r="F18" s="585">
        <f t="shared" si="0"/>
        <v>0</v>
      </c>
      <c r="G18" s="583"/>
      <c r="H18" s="584"/>
      <c r="I18" s="670">
        <f t="shared" si="2"/>
        <v>994.53</v>
      </c>
      <c r="J18" s="614"/>
    </row>
    <row r="19" spans="2:10" x14ac:dyDescent="0.25">
      <c r="B19" s="174">
        <f t="shared" si="1"/>
        <v>43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994.53</v>
      </c>
    </row>
    <row r="20" spans="2:10" x14ac:dyDescent="0.25">
      <c r="B20" s="174">
        <f t="shared" si="1"/>
        <v>43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994.53</v>
      </c>
    </row>
    <row r="21" spans="2:10" x14ac:dyDescent="0.25">
      <c r="B21" s="174">
        <f t="shared" si="1"/>
        <v>43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994.53</v>
      </c>
    </row>
    <row r="22" spans="2:10" x14ac:dyDescent="0.25">
      <c r="B22" s="174">
        <f t="shared" si="1"/>
        <v>43</v>
      </c>
      <c r="C22" s="15"/>
      <c r="D22" s="68"/>
      <c r="E22" s="669"/>
      <c r="F22" s="585">
        <f t="shared" si="0"/>
        <v>0</v>
      </c>
      <c r="G22" s="583"/>
      <c r="H22" s="584"/>
      <c r="I22" s="670">
        <f t="shared" si="2"/>
        <v>994.53</v>
      </c>
    </row>
    <row r="23" spans="2:10" x14ac:dyDescent="0.25">
      <c r="B23" s="174">
        <f t="shared" si="1"/>
        <v>43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994.53</v>
      </c>
    </row>
    <row r="24" spans="2:10" x14ac:dyDescent="0.25">
      <c r="B24" s="174">
        <f t="shared" si="1"/>
        <v>43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994.53</v>
      </c>
    </row>
    <row r="25" spans="2:10" x14ac:dyDescent="0.25">
      <c r="B25" s="174">
        <f t="shared" si="1"/>
        <v>43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994.53</v>
      </c>
    </row>
    <row r="26" spans="2:10" x14ac:dyDescent="0.25">
      <c r="B26" s="174">
        <f t="shared" si="1"/>
        <v>43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994.53</v>
      </c>
    </row>
    <row r="27" spans="2:10" x14ac:dyDescent="0.25">
      <c r="B27" s="174">
        <f t="shared" si="1"/>
        <v>43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994.53</v>
      </c>
    </row>
    <row r="28" spans="2:10" x14ac:dyDescent="0.25">
      <c r="B28" s="174">
        <f t="shared" si="1"/>
        <v>43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994.53</v>
      </c>
    </row>
    <row r="29" spans="2:10" x14ac:dyDescent="0.25">
      <c r="B29" s="174">
        <f t="shared" si="1"/>
        <v>43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994.53</v>
      </c>
    </row>
    <row r="30" spans="2:10" x14ac:dyDescent="0.25">
      <c r="B30" s="174">
        <f t="shared" si="1"/>
        <v>43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994.53</v>
      </c>
    </row>
    <row r="31" spans="2:10" x14ac:dyDescent="0.25">
      <c r="B31" s="174">
        <f t="shared" si="1"/>
        <v>43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994.53</v>
      </c>
    </row>
    <row r="32" spans="2:10" x14ac:dyDescent="0.25">
      <c r="B32" s="174">
        <f t="shared" si="1"/>
        <v>43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994.53</v>
      </c>
    </row>
    <row r="33" spans="2:9" x14ac:dyDescent="0.25">
      <c r="B33" s="174">
        <f t="shared" si="1"/>
        <v>43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994.53</v>
      </c>
    </row>
    <row r="34" spans="2:9" x14ac:dyDescent="0.25">
      <c r="B34" s="174">
        <f t="shared" si="1"/>
        <v>43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994.53</v>
      </c>
    </row>
    <row r="35" spans="2:9" x14ac:dyDescent="0.25">
      <c r="B35" s="174">
        <f t="shared" si="1"/>
        <v>43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994.53</v>
      </c>
    </row>
    <row r="36" spans="2:9" x14ac:dyDescent="0.25">
      <c r="B36" s="174">
        <f t="shared" si="1"/>
        <v>43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994.53</v>
      </c>
    </row>
    <row r="37" spans="2:9" x14ac:dyDescent="0.25">
      <c r="B37" s="174">
        <f t="shared" si="1"/>
        <v>43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994.53</v>
      </c>
    </row>
    <row r="38" spans="2:9" x14ac:dyDescent="0.25">
      <c r="B38" s="174">
        <f t="shared" si="1"/>
        <v>43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994.53</v>
      </c>
    </row>
    <row r="39" spans="2:9" x14ac:dyDescent="0.25">
      <c r="B39" s="174">
        <f t="shared" si="1"/>
        <v>43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994.53</v>
      </c>
    </row>
    <row r="40" spans="2:9" x14ac:dyDescent="0.25">
      <c r="B40" s="174">
        <f t="shared" si="1"/>
        <v>43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994.53</v>
      </c>
    </row>
    <row r="41" spans="2:9" x14ac:dyDescent="0.25">
      <c r="B41" s="174">
        <f t="shared" si="1"/>
        <v>43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994.53</v>
      </c>
    </row>
    <row r="42" spans="2:9" x14ac:dyDescent="0.25">
      <c r="B42" s="174">
        <f t="shared" si="1"/>
        <v>43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994.53</v>
      </c>
    </row>
    <row r="43" spans="2:9" x14ac:dyDescent="0.25">
      <c r="B43" s="174">
        <f t="shared" si="1"/>
        <v>43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994.53</v>
      </c>
    </row>
    <row r="44" spans="2:9" x14ac:dyDescent="0.25">
      <c r="B44" s="174">
        <f t="shared" si="1"/>
        <v>43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994.53</v>
      </c>
    </row>
    <row r="45" spans="2:9" x14ac:dyDescent="0.25">
      <c r="B45" s="174">
        <f t="shared" si="1"/>
        <v>43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994.53</v>
      </c>
    </row>
    <row r="46" spans="2:9" x14ac:dyDescent="0.25">
      <c r="B46" s="174">
        <f t="shared" si="1"/>
        <v>43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994.53</v>
      </c>
    </row>
    <row r="47" spans="2:9" x14ac:dyDescent="0.25">
      <c r="B47" s="174">
        <f t="shared" si="1"/>
        <v>43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994.53</v>
      </c>
    </row>
    <row r="48" spans="2:9" x14ac:dyDescent="0.25">
      <c r="B48" s="174">
        <f t="shared" si="1"/>
        <v>43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994.53</v>
      </c>
    </row>
    <row r="49" spans="2:9" x14ac:dyDescent="0.25">
      <c r="B49" s="174">
        <f t="shared" si="1"/>
        <v>43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994.53</v>
      </c>
    </row>
    <row r="50" spans="2:9" x14ac:dyDescent="0.25">
      <c r="B50" s="174">
        <f t="shared" si="1"/>
        <v>43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994.53</v>
      </c>
    </row>
    <row r="51" spans="2:9" x14ac:dyDescent="0.25">
      <c r="B51" s="174">
        <f t="shared" si="1"/>
        <v>43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994.53</v>
      </c>
    </row>
    <row r="52" spans="2:9" x14ac:dyDescent="0.25">
      <c r="B52" s="174">
        <f t="shared" si="1"/>
        <v>43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994.53</v>
      </c>
    </row>
    <row r="53" spans="2:9" x14ac:dyDescent="0.25">
      <c r="B53" s="174">
        <f t="shared" si="1"/>
        <v>43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994.53</v>
      </c>
    </row>
    <row r="54" spans="2:9" x14ac:dyDescent="0.25">
      <c r="B54" s="174">
        <f t="shared" si="1"/>
        <v>43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994.53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994.53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68" t="s">
        <v>11</v>
      </c>
      <c r="D61" s="136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66"/>
      <c r="B1" s="1366"/>
      <c r="C1" s="1366"/>
      <c r="D1" s="1366"/>
      <c r="E1" s="1366"/>
      <c r="F1" s="1366"/>
      <c r="G1" s="136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11"/>
      <c r="B5" s="1413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12"/>
      <c r="B6" s="1414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15" t="s">
        <v>11</v>
      </c>
      <c r="D56" s="141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F33" sqref="F32:F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6" t="s">
        <v>291</v>
      </c>
      <c r="B1" s="1396"/>
      <c r="C1" s="1396"/>
      <c r="D1" s="1396"/>
      <c r="E1" s="1396"/>
      <c r="F1" s="1396"/>
      <c r="G1" s="139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17" t="s">
        <v>110</v>
      </c>
      <c r="C4" s="17"/>
      <c r="E4" s="243"/>
      <c r="F4" s="229"/>
    </row>
    <row r="5" spans="1:10" ht="15" customHeight="1" x14ac:dyDescent="0.25">
      <c r="A5" s="1420" t="s">
        <v>109</v>
      </c>
      <c r="B5" s="1418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421"/>
      <c r="B6" s="1419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6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113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82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114</v>
      </c>
      <c r="H9" s="70">
        <v>144</v>
      </c>
      <c r="I9" s="883">
        <f>I8-F9</f>
        <v>4698.9399999999996</v>
      </c>
      <c r="J9" s="884">
        <f>J8-C9</f>
        <v>207</v>
      </c>
    </row>
    <row r="10" spans="1:10" ht="15.75" x14ac:dyDescent="0.25">
      <c r="A10" s="174"/>
      <c r="B10" s="856">
        <f t="shared" ref="B10:B53" si="1">B9-C10</f>
        <v>205</v>
      </c>
      <c r="C10" s="15">
        <v>2</v>
      </c>
      <c r="D10" s="989">
        <v>46.67</v>
      </c>
      <c r="E10" s="523">
        <v>44994</v>
      </c>
      <c r="F10" s="493">
        <f t="shared" si="0"/>
        <v>46.67</v>
      </c>
      <c r="G10" s="318" t="s">
        <v>131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6">
        <f t="shared" si="1"/>
        <v>204</v>
      </c>
      <c r="C11" s="15">
        <v>1</v>
      </c>
      <c r="D11" s="989">
        <v>23.15</v>
      </c>
      <c r="E11" s="523">
        <v>44994</v>
      </c>
      <c r="F11" s="493">
        <f t="shared" si="0"/>
        <v>23.15</v>
      </c>
      <c r="G11" s="318" t="s">
        <v>131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6">
        <f t="shared" si="1"/>
        <v>203</v>
      </c>
      <c r="C12" s="15">
        <v>1</v>
      </c>
      <c r="D12" s="989">
        <v>24.46</v>
      </c>
      <c r="E12" s="523">
        <v>44995</v>
      </c>
      <c r="F12" s="493">
        <f t="shared" si="0"/>
        <v>24.46</v>
      </c>
      <c r="G12" s="318" t="s">
        <v>132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6">
        <f t="shared" si="1"/>
        <v>198</v>
      </c>
      <c r="C13" s="15">
        <v>5</v>
      </c>
      <c r="D13" s="989">
        <v>111.95</v>
      </c>
      <c r="E13" s="523">
        <v>44996</v>
      </c>
      <c r="F13" s="493">
        <f t="shared" si="0"/>
        <v>111.95</v>
      </c>
      <c r="G13" s="318" t="s">
        <v>133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6">
        <f t="shared" si="1"/>
        <v>196</v>
      </c>
      <c r="C14" s="15">
        <v>2</v>
      </c>
      <c r="D14" s="989">
        <v>45.43</v>
      </c>
      <c r="E14" s="523">
        <v>45000</v>
      </c>
      <c r="F14" s="493">
        <f t="shared" si="0"/>
        <v>45.43</v>
      </c>
      <c r="G14" s="318" t="s">
        <v>135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6">
        <f t="shared" si="1"/>
        <v>193</v>
      </c>
      <c r="C15" s="15">
        <v>3</v>
      </c>
      <c r="D15" s="989">
        <v>66.03</v>
      </c>
      <c r="E15" s="990">
        <v>45007</v>
      </c>
      <c r="F15" s="493">
        <f t="shared" si="0"/>
        <v>66.03</v>
      </c>
      <c r="G15" s="318" t="s">
        <v>138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6">
        <f t="shared" si="1"/>
        <v>192</v>
      </c>
      <c r="C16" s="15">
        <v>1</v>
      </c>
      <c r="D16" s="989">
        <v>19.91</v>
      </c>
      <c r="E16" s="990">
        <v>45008</v>
      </c>
      <c r="F16" s="493">
        <f t="shared" si="0"/>
        <v>19.91</v>
      </c>
      <c r="G16" s="318" t="s">
        <v>139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6">
        <f t="shared" si="1"/>
        <v>188</v>
      </c>
      <c r="C17" s="15">
        <v>4</v>
      </c>
      <c r="D17" s="989">
        <v>90.21</v>
      </c>
      <c r="E17" s="990">
        <v>45010</v>
      </c>
      <c r="F17" s="493">
        <f t="shared" si="0"/>
        <v>90.21</v>
      </c>
      <c r="G17" s="318" t="s">
        <v>141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6">
        <f t="shared" si="1"/>
        <v>186</v>
      </c>
      <c r="C18" s="15">
        <v>2</v>
      </c>
      <c r="D18" s="989">
        <v>45.84</v>
      </c>
      <c r="E18" s="990">
        <v>45012</v>
      </c>
      <c r="F18" s="493">
        <f t="shared" si="0"/>
        <v>45.84</v>
      </c>
      <c r="G18" s="318" t="s">
        <v>144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6">
        <f t="shared" si="1"/>
        <v>184</v>
      </c>
      <c r="C19" s="15">
        <v>2</v>
      </c>
      <c r="D19" s="989">
        <v>41.65</v>
      </c>
      <c r="E19" s="990">
        <v>45016</v>
      </c>
      <c r="F19" s="493">
        <f t="shared" si="0"/>
        <v>41.65</v>
      </c>
      <c r="G19" s="318" t="s">
        <v>149</v>
      </c>
      <c r="H19" s="319">
        <v>145</v>
      </c>
      <c r="I19" s="883">
        <f t="shared" si="2"/>
        <v>4183.6400000000003</v>
      </c>
      <c r="J19" s="884">
        <f t="shared" si="3"/>
        <v>184</v>
      </c>
    </row>
    <row r="20" spans="1:10" ht="15.75" x14ac:dyDescent="0.25">
      <c r="A20" s="2"/>
      <c r="B20" s="856">
        <f t="shared" si="1"/>
        <v>181</v>
      </c>
      <c r="C20" s="15">
        <v>3</v>
      </c>
      <c r="D20" s="1020">
        <v>63.6</v>
      </c>
      <c r="E20" s="1021">
        <v>45023</v>
      </c>
      <c r="F20" s="1022">
        <f t="shared" si="0"/>
        <v>63.6</v>
      </c>
      <c r="G20" s="510" t="s">
        <v>161</v>
      </c>
      <c r="H20" s="511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6">
        <f t="shared" si="1"/>
        <v>179</v>
      </c>
      <c r="C21" s="15">
        <v>2</v>
      </c>
      <c r="D21" s="1020">
        <v>47.36</v>
      </c>
      <c r="E21" s="1021">
        <v>45033</v>
      </c>
      <c r="F21" s="1022">
        <f t="shared" si="0"/>
        <v>47.36</v>
      </c>
      <c r="G21" s="510" t="s">
        <v>179</v>
      </c>
      <c r="H21" s="511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6">
        <f t="shared" si="1"/>
        <v>178</v>
      </c>
      <c r="C22" s="15">
        <v>1</v>
      </c>
      <c r="D22" s="1020">
        <v>21.91</v>
      </c>
      <c r="E22" s="1021">
        <v>45034</v>
      </c>
      <c r="F22" s="1022">
        <f t="shared" si="0"/>
        <v>21.91</v>
      </c>
      <c r="G22" s="510" t="s">
        <v>189</v>
      </c>
      <c r="H22" s="511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6">
        <f t="shared" si="1"/>
        <v>177</v>
      </c>
      <c r="C23" s="15">
        <v>1</v>
      </c>
      <c r="D23" s="1020">
        <v>21.32</v>
      </c>
      <c r="E23" s="1021">
        <v>45035</v>
      </c>
      <c r="F23" s="1022">
        <f t="shared" si="0"/>
        <v>21.32</v>
      </c>
      <c r="G23" s="510" t="s">
        <v>186</v>
      </c>
      <c r="H23" s="511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6">
        <f t="shared" si="1"/>
        <v>175</v>
      </c>
      <c r="C24" s="15">
        <v>2</v>
      </c>
      <c r="D24" s="1020">
        <v>45.5</v>
      </c>
      <c r="E24" s="1023">
        <v>45040</v>
      </c>
      <c r="F24" s="1022">
        <f t="shared" si="0"/>
        <v>45.5</v>
      </c>
      <c r="G24" s="510" t="s">
        <v>187</v>
      </c>
      <c r="H24" s="511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6">
        <f t="shared" si="1"/>
        <v>171</v>
      </c>
      <c r="C25" s="15">
        <v>4</v>
      </c>
      <c r="D25" s="1020">
        <v>86.59</v>
      </c>
      <c r="E25" s="1023">
        <v>45044</v>
      </c>
      <c r="F25" s="1022">
        <f t="shared" si="0"/>
        <v>86.59</v>
      </c>
      <c r="G25" s="510" t="s">
        <v>217</v>
      </c>
      <c r="H25" s="511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6">
        <f t="shared" si="1"/>
        <v>168</v>
      </c>
      <c r="C26" s="15">
        <v>3</v>
      </c>
      <c r="D26" s="1020">
        <v>67.959999999999994</v>
      </c>
      <c r="E26" s="1023">
        <v>45050</v>
      </c>
      <c r="F26" s="1022">
        <f t="shared" si="0"/>
        <v>67.959999999999994</v>
      </c>
      <c r="G26" s="510" t="s">
        <v>251</v>
      </c>
      <c r="H26" s="511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6">
        <f t="shared" si="1"/>
        <v>167</v>
      </c>
      <c r="C27" s="15">
        <v>1</v>
      </c>
      <c r="D27" s="1020">
        <v>23.41</v>
      </c>
      <c r="E27" s="1023">
        <v>45052</v>
      </c>
      <c r="F27" s="1022">
        <f t="shared" si="0"/>
        <v>23.41</v>
      </c>
      <c r="G27" s="510" t="s">
        <v>260</v>
      </c>
      <c r="H27" s="511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6">
        <f t="shared" si="1"/>
        <v>165</v>
      </c>
      <c r="C28" s="15">
        <v>2</v>
      </c>
      <c r="D28" s="1020">
        <v>45.65</v>
      </c>
      <c r="E28" s="1021">
        <v>45052</v>
      </c>
      <c r="F28" s="1022">
        <f t="shared" si="0"/>
        <v>45.65</v>
      </c>
      <c r="G28" s="510" t="s">
        <v>264</v>
      </c>
      <c r="H28" s="511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6">
        <f t="shared" si="1"/>
        <v>163</v>
      </c>
      <c r="C29" s="1122">
        <v>2</v>
      </c>
      <c r="D29" s="1138">
        <v>43.49</v>
      </c>
      <c r="E29" s="1139">
        <v>45056</v>
      </c>
      <c r="F29" s="1134">
        <f t="shared" si="0"/>
        <v>43.49</v>
      </c>
      <c r="G29" s="1135" t="s">
        <v>275</v>
      </c>
      <c r="H29" s="109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82">
        <f t="shared" si="1"/>
        <v>162</v>
      </c>
      <c r="C30" s="1122">
        <v>1</v>
      </c>
      <c r="D30" s="1138">
        <v>21.88</v>
      </c>
      <c r="E30" s="1139">
        <v>45056</v>
      </c>
      <c r="F30" s="1134">
        <f t="shared" si="0"/>
        <v>21.88</v>
      </c>
      <c r="G30" s="1135" t="s">
        <v>278</v>
      </c>
      <c r="H30" s="1092">
        <v>145</v>
      </c>
      <c r="I30" s="883">
        <f t="shared" si="4"/>
        <v>3694.97</v>
      </c>
      <c r="J30" s="884">
        <f t="shared" si="3"/>
        <v>162</v>
      </c>
    </row>
    <row r="31" spans="1:10" ht="15.75" x14ac:dyDescent="0.25">
      <c r="A31" s="169"/>
      <c r="B31" s="856">
        <f t="shared" si="1"/>
        <v>162</v>
      </c>
      <c r="C31" s="15"/>
      <c r="D31" s="1020">
        <f t="shared" ref="D31:D53" si="5">C31*B31</f>
        <v>0</v>
      </c>
      <c r="E31" s="1021"/>
      <c r="F31" s="1022">
        <f t="shared" si="0"/>
        <v>0</v>
      </c>
      <c r="G31" s="510"/>
      <c r="H31" s="511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856">
        <f t="shared" si="1"/>
        <v>162</v>
      </c>
      <c r="C32" s="15"/>
      <c r="D32" s="1020">
        <f t="shared" si="5"/>
        <v>0</v>
      </c>
      <c r="E32" s="1021"/>
      <c r="F32" s="1022">
        <f t="shared" si="0"/>
        <v>0</v>
      </c>
      <c r="G32" s="510"/>
      <c r="H32" s="511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856">
        <f t="shared" si="1"/>
        <v>162</v>
      </c>
      <c r="C33" s="15"/>
      <c r="D33" s="1020">
        <f t="shared" si="5"/>
        <v>0</v>
      </c>
      <c r="E33" s="1024"/>
      <c r="F33" s="1022">
        <f t="shared" si="0"/>
        <v>0</v>
      </c>
      <c r="G33" s="510"/>
      <c r="H33" s="511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856">
        <f t="shared" si="1"/>
        <v>162</v>
      </c>
      <c r="C34" s="15"/>
      <c r="D34" s="1020">
        <f t="shared" si="5"/>
        <v>0</v>
      </c>
      <c r="E34" s="1024"/>
      <c r="F34" s="1022">
        <f t="shared" si="0"/>
        <v>0</v>
      </c>
      <c r="G34" s="510"/>
      <c r="H34" s="511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856">
        <f t="shared" si="1"/>
        <v>162</v>
      </c>
      <c r="C35" s="15"/>
      <c r="D35" s="1020">
        <f t="shared" si="5"/>
        <v>0</v>
      </c>
      <c r="E35" s="1024"/>
      <c r="F35" s="1022">
        <f t="shared" si="0"/>
        <v>0</v>
      </c>
      <c r="G35" s="510"/>
      <c r="H35" s="511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856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856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856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856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856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856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856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856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856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856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856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856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856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856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856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856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6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856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415" t="s">
        <v>11</v>
      </c>
      <c r="D55" s="1416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I18" sqref="I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3" t="s">
        <v>289</v>
      </c>
      <c r="B1" s="1373"/>
      <c r="C1" s="1373"/>
      <c r="D1" s="1373"/>
      <c r="E1" s="1373"/>
      <c r="F1" s="1373"/>
      <c r="G1" s="13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74"/>
      <c r="B4" s="1409" t="s">
        <v>99</v>
      </c>
      <c r="C4" s="124"/>
      <c r="D4" s="130"/>
      <c r="E4" s="120"/>
      <c r="F4" s="72"/>
      <c r="G4" s="47"/>
      <c r="H4" s="841"/>
    </row>
    <row r="5" spans="1:9" ht="15" customHeight="1" x14ac:dyDescent="0.25">
      <c r="A5" s="1374"/>
      <c r="B5" s="1410"/>
      <c r="C5" s="124">
        <v>132</v>
      </c>
      <c r="D5" s="221">
        <v>44989</v>
      </c>
      <c r="E5" s="655">
        <v>1034.5899999999999</v>
      </c>
      <c r="F5" s="795">
        <v>40</v>
      </c>
    </row>
    <row r="6" spans="1:9" ht="15" customHeight="1" x14ac:dyDescent="0.25">
      <c r="A6" s="1422" t="s">
        <v>108</v>
      </c>
      <c r="B6" s="1410"/>
      <c r="C6" s="124"/>
      <c r="D6" s="221">
        <v>45023</v>
      </c>
      <c r="E6" s="77">
        <v>355.36</v>
      </c>
      <c r="F6" s="61">
        <v>14</v>
      </c>
      <c r="G6" s="5">
        <f>F56</f>
        <v>882.17</v>
      </c>
      <c r="H6" s="150">
        <f>E4+E5+E7+E6+E7+E8-G6</f>
        <v>507.77999999999986</v>
      </c>
    </row>
    <row r="7" spans="1:9" ht="15.75" x14ac:dyDescent="0.25">
      <c r="A7" s="1422"/>
      <c r="B7" s="851"/>
      <c r="C7" s="124"/>
      <c r="D7" s="221"/>
      <c r="E7" s="77"/>
      <c r="F7" s="61"/>
    </row>
    <row r="8" spans="1:9" ht="16.5" thickBot="1" x14ac:dyDescent="0.3">
      <c r="A8" s="850"/>
      <c r="B8" s="851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8">
        <f>F4+F5-C10+F6+F7+F8</f>
        <v>34</v>
      </c>
      <c r="C10" s="732">
        <v>20</v>
      </c>
      <c r="D10" s="585">
        <v>465.71</v>
      </c>
      <c r="E10" s="669">
        <v>45027</v>
      </c>
      <c r="F10" s="585">
        <f t="shared" ref="F10:F55" si="0">D10</f>
        <v>465.71</v>
      </c>
      <c r="G10" s="583" t="s">
        <v>166</v>
      </c>
      <c r="H10" s="584">
        <v>132</v>
      </c>
      <c r="I10" s="655">
        <f>E5+E4-F10+E6+E7+E8</f>
        <v>924.2399999999999</v>
      </c>
    </row>
    <row r="11" spans="1:9" x14ac:dyDescent="0.25">
      <c r="A11" s="76"/>
      <c r="B11" s="696">
        <f t="shared" ref="B11:B54" si="1">B10-C11</f>
        <v>32</v>
      </c>
      <c r="C11" s="732">
        <v>2</v>
      </c>
      <c r="D11" s="585">
        <v>48.35</v>
      </c>
      <c r="E11" s="669">
        <v>45033</v>
      </c>
      <c r="F11" s="585">
        <f t="shared" si="0"/>
        <v>48.35</v>
      </c>
      <c r="G11" s="583" t="s">
        <v>179</v>
      </c>
      <c r="H11" s="584">
        <v>140</v>
      </c>
      <c r="I11" s="670">
        <f>I10-F11</f>
        <v>875.88999999999987</v>
      </c>
    </row>
    <row r="12" spans="1:9" x14ac:dyDescent="0.25">
      <c r="A12" s="12"/>
      <c r="B12" s="696">
        <f t="shared" si="1"/>
        <v>30</v>
      </c>
      <c r="C12" s="647">
        <v>2</v>
      </c>
      <c r="D12" s="585">
        <v>52.01</v>
      </c>
      <c r="E12" s="669">
        <v>45040</v>
      </c>
      <c r="F12" s="585">
        <f t="shared" si="0"/>
        <v>52.01</v>
      </c>
      <c r="G12" s="583" t="s">
        <v>187</v>
      </c>
      <c r="H12" s="584">
        <v>140</v>
      </c>
      <c r="I12" s="670">
        <f t="shared" ref="I12:I55" si="2">I11-F12</f>
        <v>823.87999999999988</v>
      </c>
    </row>
    <row r="13" spans="1:9" x14ac:dyDescent="0.25">
      <c r="A13" s="54" t="s">
        <v>33</v>
      </c>
      <c r="B13" s="696">
        <f t="shared" si="1"/>
        <v>27</v>
      </c>
      <c r="C13" s="647">
        <v>3</v>
      </c>
      <c r="D13" s="585">
        <v>78.05</v>
      </c>
      <c r="E13" s="669">
        <v>45044</v>
      </c>
      <c r="F13" s="585">
        <f t="shared" si="0"/>
        <v>78.05</v>
      </c>
      <c r="G13" s="583" t="s">
        <v>217</v>
      </c>
      <c r="H13" s="584">
        <v>140</v>
      </c>
      <c r="I13" s="670">
        <f t="shared" si="2"/>
        <v>745.82999999999993</v>
      </c>
    </row>
    <row r="14" spans="1:9" x14ac:dyDescent="0.25">
      <c r="A14" s="76"/>
      <c r="B14" s="696">
        <f t="shared" si="1"/>
        <v>25</v>
      </c>
      <c r="C14" s="647">
        <v>2</v>
      </c>
      <c r="D14" s="585">
        <v>44.38</v>
      </c>
      <c r="E14" s="669">
        <v>45050</v>
      </c>
      <c r="F14" s="585">
        <f t="shared" si="0"/>
        <v>44.38</v>
      </c>
      <c r="G14" s="583" t="s">
        <v>251</v>
      </c>
      <c r="H14" s="584">
        <v>140</v>
      </c>
      <c r="I14" s="670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5">
        <v>50.56</v>
      </c>
      <c r="E15" s="669">
        <v>45052</v>
      </c>
      <c r="F15" s="585">
        <f t="shared" si="0"/>
        <v>50.56</v>
      </c>
      <c r="G15" s="583" t="s">
        <v>260</v>
      </c>
      <c r="H15" s="584">
        <v>140</v>
      </c>
      <c r="I15" s="670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5">
        <v>94.37</v>
      </c>
      <c r="E16" s="669">
        <v>45052</v>
      </c>
      <c r="F16" s="585">
        <f t="shared" si="0"/>
        <v>94.37</v>
      </c>
      <c r="G16" s="583" t="s">
        <v>264</v>
      </c>
      <c r="H16" s="584">
        <v>140</v>
      </c>
      <c r="I16" s="670">
        <f t="shared" si="2"/>
        <v>556.51999999999987</v>
      </c>
    </row>
    <row r="17" spans="2:9" x14ac:dyDescent="0.25">
      <c r="B17" s="652">
        <f t="shared" si="1"/>
        <v>17</v>
      </c>
      <c r="C17" s="1122">
        <v>2</v>
      </c>
      <c r="D17" s="1129">
        <v>48.74</v>
      </c>
      <c r="E17" s="1137">
        <v>45056</v>
      </c>
      <c r="F17" s="1129">
        <f t="shared" si="0"/>
        <v>48.74</v>
      </c>
      <c r="G17" s="1131" t="s">
        <v>275</v>
      </c>
      <c r="H17" s="584">
        <v>140</v>
      </c>
      <c r="I17" s="655">
        <f t="shared" si="2"/>
        <v>507.77999999999986</v>
      </c>
    </row>
    <row r="18" spans="2:9" x14ac:dyDescent="0.25">
      <c r="B18" s="174">
        <f t="shared" si="1"/>
        <v>17</v>
      </c>
      <c r="C18" s="15"/>
      <c r="D18" s="585"/>
      <c r="E18" s="669"/>
      <c r="F18" s="585">
        <f t="shared" si="0"/>
        <v>0</v>
      </c>
      <c r="G18" s="583"/>
      <c r="H18" s="584"/>
      <c r="I18" s="670">
        <f t="shared" si="2"/>
        <v>507.77999999999986</v>
      </c>
    </row>
    <row r="19" spans="2:9" x14ac:dyDescent="0.25">
      <c r="B19" s="174">
        <f t="shared" si="1"/>
        <v>17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507.77999999999986</v>
      </c>
    </row>
    <row r="20" spans="2:9" x14ac:dyDescent="0.25">
      <c r="B20" s="174">
        <f t="shared" si="1"/>
        <v>17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507.77999999999986</v>
      </c>
    </row>
    <row r="21" spans="2:9" x14ac:dyDescent="0.25">
      <c r="B21" s="174">
        <f t="shared" si="1"/>
        <v>17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507.77999999999986</v>
      </c>
    </row>
    <row r="22" spans="2:9" x14ac:dyDescent="0.25">
      <c r="B22" s="174">
        <f t="shared" si="1"/>
        <v>17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507.77999999999986</v>
      </c>
    </row>
    <row r="23" spans="2:9" x14ac:dyDescent="0.25">
      <c r="B23" s="174">
        <f t="shared" si="1"/>
        <v>17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507.77999999999986</v>
      </c>
    </row>
    <row r="24" spans="2:9" x14ac:dyDescent="0.25">
      <c r="B24" s="174">
        <f t="shared" si="1"/>
        <v>17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507.77999999999986</v>
      </c>
    </row>
    <row r="25" spans="2:9" x14ac:dyDescent="0.25">
      <c r="B25" s="174">
        <f t="shared" si="1"/>
        <v>17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507.77999999999986</v>
      </c>
    </row>
    <row r="26" spans="2:9" x14ac:dyDescent="0.25">
      <c r="B26" s="174">
        <f t="shared" si="1"/>
        <v>17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507.77999999999986</v>
      </c>
    </row>
    <row r="27" spans="2:9" x14ac:dyDescent="0.25">
      <c r="B27" s="174">
        <f t="shared" si="1"/>
        <v>17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507.77999999999986</v>
      </c>
    </row>
    <row r="28" spans="2:9" x14ac:dyDescent="0.25">
      <c r="B28" s="174">
        <f t="shared" si="1"/>
        <v>17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507.77999999999986</v>
      </c>
    </row>
    <row r="29" spans="2:9" x14ac:dyDescent="0.25">
      <c r="B29" s="174">
        <f t="shared" si="1"/>
        <v>17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507.77999999999986</v>
      </c>
    </row>
    <row r="30" spans="2:9" x14ac:dyDescent="0.25">
      <c r="B30" s="174">
        <f t="shared" si="1"/>
        <v>17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507.77999999999986</v>
      </c>
    </row>
    <row r="31" spans="2:9" x14ac:dyDescent="0.25">
      <c r="B31" s="174">
        <f t="shared" si="1"/>
        <v>17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507.77999999999986</v>
      </c>
    </row>
    <row r="32" spans="2:9" x14ac:dyDescent="0.25">
      <c r="B32" s="174">
        <f t="shared" si="1"/>
        <v>17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507.77999999999986</v>
      </c>
    </row>
    <row r="33" spans="2:9" x14ac:dyDescent="0.25">
      <c r="B33" s="174">
        <f t="shared" si="1"/>
        <v>17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507.77999999999986</v>
      </c>
    </row>
    <row r="34" spans="2:9" x14ac:dyDescent="0.25">
      <c r="B34" s="174">
        <f t="shared" si="1"/>
        <v>17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507.77999999999986</v>
      </c>
    </row>
    <row r="35" spans="2:9" x14ac:dyDescent="0.25">
      <c r="B35" s="174">
        <f t="shared" si="1"/>
        <v>17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507.77999999999986</v>
      </c>
    </row>
    <row r="36" spans="2:9" x14ac:dyDescent="0.25">
      <c r="B36" s="174">
        <f t="shared" si="1"/>
        <v>17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507.77999999999986</v>
      </c>
    </row>
    <row r="37" spans="2:9" x14ac:dyDescent="0.25">
      <c r="B37" s="174">
        <f t="shared" si="1"/>
        <v>17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507.77999999999986</v>
      </c>
    </row>
    <row r="38" spans="2:9" x14ac:dyDescent="0.25">
      <c r="B38" s="174">
        <f t="shared" si="1"/>
        <v>17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507.77999999999986</v>
      </c>
    </row>
    <row r="39" spans="2:9" x14ac:dyDescent="0.25">
      <c r="B39" s="174">
        <f t="shared" si="1"/>
        <v>17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507.77999999999986</v>
      </c>
    </row>
    <row r="40" spans="2:9" x14ac:dyDescent="0.25">
      <c r="B40" s="174">
        <f t="shared" si="1"/>
        <v>17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507.77999999999986</v>
      </c>
    </row>
    <row r="41" spans="2:9" x14ac:dyDescent="0.25">
      <c r="B41" s="174">
        <f t="shared" si="1"/>
        <v>17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507.77999999999986</v>
      </c>
    </row>
    <row r="42" spans="2:9" x14ac:dyDescent="0.25">
      <c r="B42" s="174">
        <f t="shared" si="1"/>
        <v>17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507.77999999999986</v>
      </c>
    </row>
    <row r="43" spans="2:9" x14ac:dyDescent="0.25">
      <c r="B43" s="174">
        <f t="shared" si="1"/>
        <v>17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507.77999999999986</v>
      </c>
    </row>
    <row r="44" spans="2:9" x14ac:dyDescent="0.25">
      <c r="B44" s="174">
        <f t="shared" si="1"/>
        <v>17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507.77999999999986</v>
      </c>
    </row>
    <row r="45" spans="2:9" x14ac:dyDescent="0.25">
      <c r="B45" s="174">
        <f t="shared" si="1"/>
        <v>17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507.77999999999986</v>
      </c>
    </row>
    <row r="46" spans="2:9" x14ac:dyDescent="0.25">
      <c r="B46" s="174">
        <f t="shared" si="1"/>
        <v>17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507.77999999999986</v>
      </c>
    </row>
    <row r="47" spans="2:9" x14ac:dyDescent="0.25">
      <c r="B47" s="174">
        <f t="shared" si="1"/>
        <v>17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507.77999999999986</v>
      </c>
    </row>
    <row r="48" spans="2:9" x14ac:dyDescent="0.25">
      <c r="B48" s="174">
        <f t="shared" si="1"/>
        <v>17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507.77999999999986</v>
      </c>
    </row>
    <row r="49" spans="2:9" x14ac:dyDescent="0.25">
      <c r="B49" s="174">
        <f t="shared" si="1"/>
        <v>17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507.77999999999986</v>
      </c>
    </row>
    <row r="50" spans="2:9" x14ac:dyDescent="0.25">
      <c r="B50" s="174">
        <f t="shared" si="1"/>
        <v>17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507.77999999999986</v>
      </c>
    </row>
    <row r="51" spans="2:9" x14ac:dyDescent="0.25">
      <c r="B51" s="174">
        <f t="shared" si="1"/>
        <v>17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507.77999999999986</v>
      </c>
    </row>
    <row r="52" spans="2:9" x14ac:dyDescent="0.25">
      <c r="B52" s="174">
        <f t="shared" si="1"/>
        <v>17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507.77999999999986</v>
      </c>
    </row>
    <row r="53" spans="2:9" x14ac:dyDescent="0.25">
      <c r="B53" s="174">
        <f t="shared" si="1"/>
        <v>17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507.77999999999986</v>
      </c>
    </row>
    <row r="54" spans="2:9" x14ac:dyDescent="0.25">
      <c r="B54" s="174">
        <f t="shared" si="1"/>
        <v>17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507.77999999999986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507.77999999999986</v>
      </c>
    </row>
    <row r="56" spans="2:9" x14ac:dyDescent="0.25">
      <c r="C56" s="53">
        <f>SUM(C10:C55)</f>
        <v>37</v>
      </c>
      <c r="D56" s="120">
        <f>SUM(D10:D55)</f>
        <v>882.17</v>
      </c>
      <c r="E56" s="160"/>
      <c r="F56" s="120">
        <f>SUM(F10:F55)</f>
        <v>882.17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17</v>
      </c>
    </row>
    <row r="60" spans="2:9" ht="15.75" thickBot="1" x14ac:dyDescent="0.3">
      <c r="B60" s="121"/>
    </row>
    <row r="61" spans="2:9" ht="15.75" thickBot="1" x14ac:dyDescent="0.3">
      <c r="B61" s="90"/>
      <c r="C61" s="1368" t="s">
        <v>11</v>
      </c>
      <c r="D61" s="1369"/>
      <c r="E61" s="56">
        <f>E5+E6+E7+E8-F56</f>
        <v>507.77999999999986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F1" zoomScaleNormal="100" workbookViewId="0">
      <selection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73" t="s">
        <v>292</v>
      </c>
      <c r="B1" s="1373"/>
      <c r="C1" s="1373"/>
      <c r="D1" s="1373"/>
      <c r="E1" s="1373"/>
      <c r="F1" s="1373"/>
      <c r="G1" s="1373"/>
      <c r="H1" s="1373"/>
      <c r="I1" s="1373"/>
      <c r="J1" s="11">
        <v>1</v>
      </c>
      <c r="M1" s="1366" t="s">
        <v>300</v>
      </c>
      <c r="N1" s="1366"/>
      <c r="O1" s="1366"/>
      <c r="P1" s="1366"/>
      <c r="Q1" s="1366"/>
      <c r="R1" s="1366"/>
      <c r="S1" s="1366"/>
      <c r="T1" s="1366"/>
      <c r="U1" s="1366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6"/>
      <c r="D4" s="747"/>
      <c r="E4" s="616"/>
      <c r="F4" s="596"/>
      <c r="G4" s="72"/>
      <c r="I4" s="182"/>
      <c r="J4" s="72" t="s">
        <v>36</v>
      </c>
      <c r="N4" s="12"/>
      <c r="O4" s="746"/>
      <c r="P4" s="747"/>
      <c r="Q4" s="616"/>
      <c r="R4" s="596"/>
      <c r="S4" s="72"/>
      <c r="U4" s="182"/>
      <c r="V4" s="72" t="s">
        <v>36</v>
      </c>
    </row>
    <row r="5" spans="1:23" ht="15" customHeight="1" x14ac:dyDescent="0.25">
      <c r="A5" s="1370" t="s">
        <v>98</v>
      </c>
      <c r="B5" s="1423" t="s">
        <v>43</v>
      </c>
      <c r="C5" s="746">
        <v>43</v>
      </c>
      <c r="D5" s="741">
        <v>45049</v>
      </c>
      <c r="E5" s="616">
        <v>2002.14</v>
      </c>
      <c r="F5" s="596">
        <v>441</v>
      </c>
      <c r="G5" s="5">
        <f>F110</f>
        <v>1216.7199999999998</v>
      </c>
      <c r="H5" s="7">
        <f>E4+E5-G5+E6+E8</f>
        <v>785.4200000000003</v>
      </c>
      <c r="I5" s="182"/>
      <c r="J5" s="72"/>
      <c r="M5" s="1370" t="s">
        <v>98</v>
      </c>
      <c r="N5" s="1423" t="s">
        <v>43</v>
      </c>
      <c r="O5" s="746">
        <v>43</v>
      </c>
      <c r="P5" s="741">
        <v>45063</v>
      </c>
      <c r="Q5" s="616">
        <v>2006.68</v>
      </c>
      <c r="R5" s="596">
        <v>441</v>
      </c>
      <c r="S5" s="5">
        <f>R110</f>
        <v>0</v>
      </c>
      <c r="T5" s="7">
        <f>Q4+Q5-S5+Q6+Q8</f>
        <v>3572.98</v>
      </c>
      <c r="U5" s="182"/>
      <c r="V5" s="72"/>
    </row>
    <row r="6" spans="1:23" x14ac:dyDescent="0.25">
      <c r="A6" s="1370"/>
      <c r="B6" s="1423"/>
      <c r="C6" s="597"/>
      <c r="D6" s="741"/>
      <c r="E6" s="616"/>
      <c r="F6" s="596"/>
      <c r="I6" s="183"/>
      <c r="J6" s="72"/>
      <c r="M6" s="1370"/>
      <c r="N6" s="1423"/>
      <c r="O6" s="597">
        <v>43</v>
      </c>
      <c r="P6" s="741">
        <v>45075</v>
      </c>
      <c r="Q6" s="616">
        <v>1566.3</v>
      </c>
      <c r="R6" s="596">
        <v>345</v>
      </c>
      <c r="U6" s="183"/>
      <c r="V6" s="72"/>
    </row>
    <row r="7" spans="1:23" x14ac:dyDescent="0.25">
      <c r="A7" s="1105"/>
      <c r="B7" s="1106"/>
      <c r="C7" s="597"/>
      <c r="D7" s="741"/>
      <c r="E7" s="616"/>
      <c r="F7" s="596"/>
      <c r="I7" s="183"/>
      <c r="J7" s="72"/>
      <c r="M7" s="1141"/>
      <c r="N7" s="1142"/>
      <c r="O7" s="597"/>
      <c r="P7" s="741"/>
      <c r="Q7" s="616"/>
      <c r="R7" s="596"/>
      <c r="U7" s="183"/>
      <c r="V7" s="72"/>
    </row>
    <row r="8" spans="1:23" ht="15.75" thickBot="1" x14ac:dyDescent="0.3">
      <c r="B8" s="12"/>
      <c r="C8" s="746"/>
      <c r="D8" s="747"/>
      <c r="E8" s="616"/>
      <c r="F8" s="596"/>
      <c r="I8" s="183"/>
      <c r="J8" s="72"/>
      <c r="N8" s="12"/>
      <c r="O8" s="746"/>
      <c r="P8" s="747"/>
      <c r="Q8" s="616"/>
      <c r="R8" s="596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3" t="s">
        <v>247</v>
      </c>
      <c r="H10" s="584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3"/>
      <c r="T10" s="584"/>
      <c r="U10" s="182">
        <f>Q5+Q4+Q6+Q8-R10+Q7</f>
        <v>3572.98</v>
      </c>
      <c r="V10" s="72">
        <f>R5-O10+R6+R4+R8+R7</f>
        <v>786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3" t="s">
        <v>250</v>
      </c>
      <c r="H11" s="584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47"/>
      <c r="P11" s="585">
        <f t="shared" si="2"/>
        <v>0</v>
      </c>
      <c r="Q11" s="671"/>
      <c r="R11" s="585">
        <f t="shared" si="3"/>
        <v>0</v>
      </c>
      <c r="S11" s="583"/>
      <c r="T11" s="584"/>
      <c r="U11" s="796">
        <f>U10-R11</f>
        <v>3572.98</v>
      </c>
      <c r="V11" s="596">
        <f>V10-O11</f>
        <v>786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47">
        <v>40</v>
      </c>
      <c r="D12" s="585">
        <f t="shared" si="0"/>
        <v>181.6</v>
      </c>
      <c r="E12" s="187">
        <v>45050</v>
      </c>
      <c r="F12" s="68">
        <f t="shared" si="1"/>
        <v>181.6</v>
      </c>
      <c r="G12" s="583" t="s">
        <v>251</v>
      </c>
      <c r="H12" s="584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47"/>
      <c r="P12" s="585">
        <f t="shared" si="2"/>
        <v>0</v>
      </c>
      <c r="Q12" s="671"/>
      <c r="R12" s="585">
        <f t="shared" si="3"/>
        <v>0</v>
      </c>
      <c r="S12" s="583"/>
      <c r="T12" s="584"/>
      <c r="U12" s="796">
        <f t="shared" ref="U12:U75" si="8">U11-R12</f>
        <v>3572.98</v>
      </c>
      <c r="V12" s="596">
        <f t="shared" ref="V12:V42" si="9">V11-O12</f>
        <v>786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3" t="s">
        <v>253</v>
      </c>
      <c r="H13" s="584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7"/>
      <c r="P13" s="585">
        <f t="shared" si="2"/>
        <v>0</v>
      </c>
      <c r="Q13" s="671"/>
      <c r="R13" s="585">
        <f t="shared" si="3"/>
        <v>0</v>
      </c>
      <c r="S13" s="583"/>
      <c r="T13" s="584"/>
      <c r="U13" s="796">
        <f t="shared" si="8"/>
        <v>3572.98</v>
      </c>
      <c r="V13" s="596">
        <f t="shared" si="9"/>
        <v>786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3" t="s">
        <v>256</v>
      </c>
      <c r="H14" s="584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7"/>
      <c r="P14" s="585">
        <f t="shared" si="2"/>
        <v>0</v>
      </c>
      <c r="Q14" s="671"/>
      <c r="R14" s="585">
        <f t="shared" si="3"/>
        <v>0</v>
      </c>
      <c r="S14" s="583"/>
      <c r="T14" s="584"/>
      <c r="U14" s="796">
        <f t="shared" si="8"/>
        <v>3572.98</v>
      </c>
      <c r="V14" s="596">
        <f t="shared" si="9"/>
        <v>786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3" t="s">
        <v>259</v>
      </c>
      <c r="H15" s="584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7"/>
      <c r="P15" s="585">
        <f t="shared" si="2"/>
        <v>0</v>
      </c>
      <c r="Q15" s="671"/>
      <c r="R15" s="585">
        <f t="shared" si="3"/>
        <v>0</v>
      </c>
      <c r="S15" s="583"/>
      <c r="T15" s="584"/>
      <c r="U15" s="796">
        <f t="shared" si="8"/>
        <v>3572.98</v>
      </c>
      <c r="V15" s="596">
        <f t="shared" si="9"/>
        <v>786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3" t="s">
        <v>265</v>
      </c>
      <c r="H16" s="584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7"/>
      <c r="P16" s="585">
        <f t="shared" si="2"/>
        <v>0</v>
      </c>
      <c r="Q16" s="598"/>
      <c r="R16" s="585">
        <f t="shared" si="3"/>
        <v>0</v>
      </c>
      <c r="S16" s="583"/>
      <c r="T16" s="584"/>
      <c r="U16" s="796">
        <f t="shared" si="8"/>
        <v>3572.98</v>
      </c>
      <c r="V16" s="596">
        <f t="shared" si="9"/>
        <v>786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3" t="s">
        <v>269</v>
      </c>
      <c r="H17" s="584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7"/>
      <c r="P17" s="585">
        <f t="shared" si="2"/>
        <v>0</v>
      </c>
      <c r="Q17" s="671"/>
      <c r="R17" s="585">
        <f t="shared" si="3"/>
        <v>0</v>
      </c>
      <c r="S17" s="583"/>
      <c r="T17" s="584"/>
      <c r="U17" s="796">
        <f t="shared" si="8"/>
        <v>3572.98</v>
      </c>
      <c r="V17" s="596">
        <f t="shared" si="9"/>
        <v>786</v>
      </c>
      <c r="W17" s="59">
        <f t="shared" si="5"/>
        <v>0</v>
      </c>
    </row>
    <row r="18" spans="2:23" x14ac:dyDescent="0.25">
      <c r="B18" s="129">
        <v>4.54</v>
      </c>
      <c r="C18" s="1122">
        <v>40</v>
      </c>
      <c r="D18" s="1129">
        <f t="shared" si="0"/>
        <v>181.6</v>
      </c>
      <c r="E18" s="1136">
        <v>45056</v>
      </c>
      <c r="F18" s="1129">
        <f t="shared" si="1"/>
        <v>181.6</v>
      </c>
      <c r="G18" s="1131" t="s">
        <v>275</v>
      </c>
      <c r="H18" s="1093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7"/>
      <c r="P18" s="585">
        <f t="shared" si="2"/>
        <v>0</v>
      </c>
      <c r="Q18" s="671"/>
      <c r="R18" s="585">
        <f t="shared" si="3"/>
        <v>0</v>
      </c>
      <c r="S18" s="583"/>
      <c r="T18" s="584"/>
      <c r="U18" s="796">
        <f t="shared" si="8"/>
        <v>3572.98</v>
      </c>
      <c r="V18" s="596">
        <f t="shared" si="9"/>
        <v>786</v>
      </c>
      <c r="W18" s="59">
        <f t="shared" si="5"/>
        <v>0</v>
      </c>
    </row>
    <row r="19" spans="2:23" x14ac:dyDescent="0.25">
      <c r="B19" s="129">
        <v>4.54</v>
      </c>
      <c r="C19" s="1122">
        <v>6</v>
      </c>
      <c r="D19" s="1129">
        <f t="shared" si="0"/>
        <v>27.240000000000002</v>
      </c>
      <c r="E19" s="1136">
        <v>45056</v>
      </c>
      <c r="F19" s="1129">
        <f t="shared" si="1"/>
        <v>27.240000000000002</v>
      </c>
      <c r="G19" s="1131" t="s">
        <v>276</v>
      </c>
      <c r="H19" s="1093">
        <v>50</v>
      </c>
      <c r="I19" s="885">
        <f t="shared" si="6"/>
        <v>785.42000000000019</v>
      </c>
      <c r="J19" s="659">
        <f t="shared" si="7"/>
        <v>173</v>
      </c>
      <c r="K19" s="59">
        <f t="shared" si="4"/>
        <v>1362</v>
      </c>
      <c r="N19" s="129">
        <v>4.54</v>
      </c>
      <c r="O19" s="647"/>
      <c r="P19" s="585">
        <f t="shared" si="2"/>
        <v>0</v>
      </c>
      <c r="Q19" s="671"/>
      <c r="R19" s="585">
        <f t="shared" si="3"/>
        <v>0</v>
      </c>
      <c r="S19" s="583"/>
      <c r="T19" s="584"/>
      <c r="U19" s="796">
        <f t="shared" si="8"/>
        <v>3572.98</v>
      </c>
      <c r="V19" s="596">
        <f t="shared" si="9"/>
        <v>786</v>
      </c>
      <c r="W19" s="59">
        <f t="shared" si="5"/>
        <v>0</v>
      </c>
    </row>
    <row r="20" spans="2:23" x14ac:dyDescent="0.25">
      <c r="B20" s="129">
        <v>4.54</v>
      </c>
      <c r="C20" s="15"/>
      <c r="D20" s="68">
        <f t="shared" si="0"/>
        <v>0</v>
      </c>
      <c r="E20" s="187"/>
      <c r="F20" s="68">
        <f t="shared" si="1"/>
        <v>0</v>
      </c>
      <c r="G20" s="583"/>
      <c r="H20" s="584"/>
      <c r="I20" s="182">
        <f t="shared" si="6"/>
        <v>785.42000000000019</v>
      </c>
      <c r="J20" s="72">
        <f t="shared" si="7"/>
        <v>173</v>
      </c>
      <c r="K20" s="59">
        <f t="shared" si="4"/>
        <v>0</v>
      </c>
      <c r="N20" s="129">
        <v>4.54</v>
      </c>
      <c r="O20" s="647"/>
      <c r="P20" s="585">
        <f t="shared" si="2"/>
        <v>0</v>
      </c>
      <c r="Q20" s="671"/>
      <c r="R20" s="585">
        <f t="shared" si="3"/>
        <v>0</v>
      </c>
      <c r="S20" s="583"/>
      <c r="T20" s="584"/>
      <c r="U20" s="796">
        <f t="shared" si="8"/>
        <v>3572.98</v>
      </c>
      <c r="V20" s="596">
        <f t="shared" si="9"/>
        <v>786</v>
      </c>
      <c r="W20" s="59">
        <f t="shared" si="5"/>
        <v>0</v>
      </c>
    </row>
    <row r="21" spans="2:23" x14ac:dyDescent="0.25">
      <c r="B21" s="129">
        <v>4.54</v>
      </c>
      <c r="C21" s="15"/>
      <c r="D21" s="68">
        <f t="shared" si="0"/>
        <v>0</v>
      </c>
      <c r="E21" s="187"/>
      <c r="F21" s="68">
        <f t="shared" si="1"/>
        <v>0</v>
      </c>
      <c r="G21" s="583"/>
      <c r="H21" s="584"/>
      <c r="I21" s="182">
        <f t="shared" si="6"/>
        <v>785.42000000000019</v>
      </c>
      <c r="J21" s="72">
        <f t="shared" si="7"/>
        <v>173</v>
      </c>
      <c r="K21" s="59">
        <f t="shared" si="4"/>
        <v>0</v>
      </c>
      <c r="N21" s="129">
        <v>4.54</v>
      </c>
      <c r="O21" s="647"/>
      <c r="P21" s="585">
        <f t="shared" si="2"/>
        <v>0</v>
      </c>
      <c r="Q21" s="671"/>
      <c r="R21" s="585">
        <f t="shared" si="3"/>
        <v>0</v>
      </c>
      <c r="S21" s="583"/>
      <c r="T21" s="584"/>
      <c r="U21" s="796">
        <f t="shared" si="8"/>
        <v>3572.98</v>
      </c>
      <c r="V21" s="596">
        <f t="shared" si="9"/>
        <v>786</v>
      </c>
      <c r="W21" s="59">
        <f t="shared" si="5"/>
        <v>0</v>
      </c>
    </row>
    <row r="22" spans="2:23" x14ac:dyDescent="0.25">
      <c r="B22" s="129">
        <v>4.54</v>
      </c>
      <c r="C22" s="15"/>
      <c r="D22" s="68">
        <f t="shared" si="0"/>
        <v>0</v>
      </c>
      <c r="E22" s="187"/>
      <c r="F22" s="68">
        <f t="shared" si="1"/>
        <v>0</v>
      </c>
      <c r="G22" s="583"/>
      <c r="H22" s="584"/>
      <c r="I22" s="182">
        <f t="shared" si="6"/>
        <v>785.42000000000019</v>
      </c>
      <c r="J22" s="72">
        <f t="shared" si="7"/>
        <v>173</v>
      </c>
      <c r="K22" s="59">
        <f t="shared" si="4"/>
        <v>0</v>
      </c>
      <c r="N22" s="129">
        <v>4.54</v>
      </c>
      <c r="O22" s="647"/>
      <c r="P22" s="585">
        <f t="shared" si="2"/>
        <v>0</v>
      </c>
      <c r="Q22" s="671"/>
      <c r="R22" s="585">
        <f t="shared" si="3"/>
        <v>0</v>
      </c>
      <c r="S22" s="583"/>
      <c r="T22" s="584"/>
      <c r="U22" s="796">
        <f t="shared" si="8"/>
        <v>3572.98</v>
      </c>
      <c r="V22" s="596">
        <f t="shared" si="9"/>
        <v>786</v>
      </c>
      <c r="W22" s="59">
        <f t="shared" si="5"/>
        <v>0</v>
      </c>
    </row>
    <row r="23" spans="2:23" x14ac:dyDescent="0.25">
      <c r="B23" s="129">
        <v>4.54</v>
      </c>
      <c r="C23" s="15"/>
      <c r="D23" s="68">
        <f t="shared" si="0"/>
        <v>0</v>
      </c>
      <c r="E23" s="187"/>
      <c r="F23" s="68">
        <f t="shared" si="1"/>
        <v>0</v>
      </c>
      <c r="G23" s="583"/>
      <c r="H23" s="584"/>
      <c r="I23" s="182">
        <f t="shared" si="6"/>
        <v>785.42000000000019</v>
      </c>
      <c r="J23" s="72">
        <f t="shared" si="7"/>
        <v>173</v>
      </c>
      <c r="K23" s="59">
        <f t="shared" si="4"/>
        <v>0</v>
      </c>
      <c r="N23" s="129">
        <v>4.54</v>
      </c>
      <c r="O23" s="647"/>
      <c r="P23" s="585">
        <f t="shared" si="2"/>
        <v>0</v>
      </c>
      <c r="Q23" s="671"/>
      <c r="R23" s="585">
        <f t="shared" si="3"/>
        <v>0</v>
      </c>
      <c r="S23" s="583"/>
      <c r="T23" s="584"/>
      <c r="U23" s="796">
        <f t="shared" si="8"/>
        <v>3572.98</v>
      </c>
      <c r="V23" s="596">
        <f t="shared" si="9"/>
        <v>786</v>
      </c>
      <c r="W23" s="59">
        <f t="shared" si="5"/>
        <v>0</v>
      </c>
    </row>
    <row r="24" spans="2:23" x14ac:dyDescent="0.25">
      <c r="B24" s="129">
        <v>4.54</v>
      </c>
      <c r="C24" s="15"/>
      <c r="D24" s="68">
        <f t="shared" si="0"/>
        <v>0</v>
      </c>
      <c r="E24" s="187"/>
      <c r="F24" s="68">
        <f t="shared" si="1"/>
        <v>0</v>
      </c>
      <c r="G24" s="583"/>
      <c r="H24" s="584"/>
      <c r="I24" s="182">
        <f t="shared" si="6"/>
        <v>785.42000000000019</v>
      </c>
      <c r="J24" s="72">
        <f t="shared" si="7"/>
        <v>173</v>
      </c>
      <c r="K24" s="59">
        <f t="shared" si="4"/>
        <v>0</v>
      </c>
      <c r="N24" s="129">
        <v>4.54</v>
      </c>
      <c r="O24" s="647"/>
      <c r="P24" s="585">
        <f t="shared" si="2"/>
        <v>0</v>
      </c>
      <c r="Q24" s="671"/>
      <c r="R24" s="585">
        <f t="shared" si="3"/>
        <v>0</v>
      </c>
      <c r="S24" s="583"/>
      <c r="T24" s="584"/>
      <c r="U24" s="796">
        <f t="shared" si="8"/>
        <v>3572.98</v>
      </c>
      <c r="V24" s="596">
        <f t="shared" si="9"/>
        <v>786</v>
      </c>
      <c r="W24" s="59">
        <f t="shared" si="5"/>
        <v>0</v>
      </c>
    </row>
    <row r="25" spans="2:23" x14ac:dyDescent="0.25">
      <c r="B25" s="129">
        <v>4.54</v>
      </c>
      <c r="C25" s="15"/>
      <c r="D25" s="68">
        <f t="shared" si="0"/>
        <v>0</v>
      </c>
      <c r="E25" s="671"/>
      <c r="F25" s="585">
        <f t="shared" si="1"/>
        <v>0</v>
      </c>
      <c r="G25" s="583"/>
      <c r="H25" s="584"/>
      <c r="I25" s="796">
        <f t="shared" si="6"/>
        <v>785.42000000000019</v>
      </c>
      <c r="J25" s="596">
        <f t="shared" si="7"/>
        <v>173</v>
      </c>
      <c r="K25" s="615">
        <f t="shared" si="4"/>
        <v>0</v>
      </c>
      <c r="N25" s="129">
        <v>4.54</v>
      </c>
      <c r="O25" s="647"/>
      <c r="P25" s="585">
        <f t="shared" si="2"/>
        <v>0</v>
      </c>
      <c r="Q25" s="671"/>
      <c r="R25" s="585">
        <f t="shared" si="3"/>
        <v>0</v>
      </c>
      <c r="S25" s="583"/>
      <c r="T25" s="584"/>
      <c r="U25" s="796">
        <f t="shared" si="8"/>
        <v>3572.98</v>
      </c>
      <c r="V25" s="596">
        <f t="shared" si="9"/>
        <v>786</v>
      </c>
      <c r="W25" s="615">
        <f t="shared" si="5"/>
        <v>0</v>
      </c>
    </row>
    <row r="26" spans="2:23" x14ac:dyDescent="0.25">
      <c r="B26" s="129">
        <v>4.54</v>
      </c>
      <c r="C26" s="15"/>
      <c r="D26" s="68">
        <f t="shared" si="0"/>
        <v>0</v>
      </c>
      <c r="E26" s="671"/>
      <c r="F26" s="585">
        <f t="shared" si="1"/>
        <v>0</v>
      </c>
      <c r="G26" s="583"/>
      <c r="H26" s="584"/>
      <c r="I26" s="796">
        <f t="shared" si="6"/>
        <v>785.42000000000019</v>
      </c>
      <c r="J26" s="596">
        <f t="shared" si="7"/>
        <v>173</v>
      </c>
      <c r="K26" s="615">
        <f t="shared" si="4"/>
        <v>0</v>
      </c>
      <c r="N26" s="129">
        <v>4.54</v>
      </c>
      <c r="O26" s="647"/>
      <c r="P26" s="585">
        <f t="shared" si="2"/>
        <v>0</v>
      </c>
      <c r="Q26" s="671"/>
      <c r="R26" s="585">
        <f t="shared" si="3"/>
        <v>0</v>
      </c>
      <c r="S26" s="583"/>
      <c r="T26" s="584"/>
      <c r="U26" s="796">
        <f t="shared" si="8"/>
        <v>3572.98</v>
      </c>
      <c r="V26" s="596">
        <f t="shared" si="9"/>
        <v>786</v>
      </c>
      <c r="W26" s="615">
        <f t="shared" si="5"/>
        <v>0</v>
      </c>
    </row>
    <row r="27" spans="2:23" x14ac:dyDescent="0.25">
      <c r="B27" s="129">
        <v>4.54</v>
      </c>
      <c r="C27" s="15"/>
      <c r="D27" s="68">
        <f t="shared" si="0"/>
        <v>0</v>
      </c>
      <c r="E27" s="671"/>
      <c r="F27" s="585">
        <f t="shared" si="1"/>
        <v>0</v>
      </c>
      <c r="G27" s="583"/>
      <c r="H27" s="584"/>
      <c r="I27" s="796">
        <f t="shared" si="6"/>
        <v>785.42000000000019</v>
      </c>
      <c r="J27" s="596">
        <f t="shared" si="7"/>
        <v>173</v>
      </c>
      <c r="K27" s="615">
        <f t="shared" si="4"/>
        <v>0</v>
      </c>
      <c r="N27" s="129">
        <v>4.54</v>
      </c>
      <c r="O27" s="15"/>
      <c r="P27" s="68">
        <f t="shared" si="2"/>
        <v>0</v>
      </c>
      <c r="Q27" s="671"/>
      <c r="R27" s="585">
        <f t="shared" si="3"/>
        <v>0</v>
      </c>
      <c r="S27" s="583"/>
      <c r="T27" s="584"/>
      <c r="U27" s="796">
        <f t="shared" si="8"/>
        <v>3572.98</v>
      </c>
      <c r="V27" s="596">
        <f t="shared" si="9"/>
        <v>786</v>
      </c>
      <c r="W27" s="615">
        <f t="shared" si="5"/>
        <v>0</v>
      </c>
    </row>
    <row r="28" spans="2:23" x14ac:dyDescent="0.25">
      <c r="B28" s="129">
        <v>4.54</v>
      </c>
      <c r="C28" s="15"/>
      <c r="D28" s="68">
        <f t="shared" si="0"/>
        <v>0</v>
      </c>
      <c r="E28" s="671"/>
      <c r="F28" s="585">
        <f t="shared" si="1"/>
        <v>0</v>
      </c>
      <c r="G28" s="583"/>
      <c r="H28" s="584"/>
      <c r="I28" s="796">
        <f t="shared" si="6"/>
        <v>785.42000000000019</v>
      </c>
      <c r="J28" s="596">
        <f t="shared" si="7"/>
        <v>173</v>
      </c>
      <c r="K28" s="615">
        <f t="shared" si="4"/>
        <v>0</v>
      </c>
      <c r="N28" s="129">
        <v>4.54</v>
      </c>
      <c r="O28" s="15"/>
      <c r="P28" s="68">
        <f t="shared" si="2"/>
        <v>0</v>
      </c>
      <c r="Q28" s="671"/>
      <c r="R28" s="585">
        <f t="shared" si="3"/>
        <v>0</v>
      </c>
      <c r="S28" s="583"/>
      <c r="T28" s="584"/>
      <c r="U28" s="796">
        <f t="shared" si="8"/>
        <v>3572.98</v>
      </c>
      <c r="V28" s="596">
        <f t="shared" si="9"/>
        <v>786</v>
      </c>
      <c r="W28" s="615">
        <f t="shared" si="5"/>
        <v>0</v>
      </c>
    </row>
    <row r="29" spans="2:23" x14ac:dyDescent="0.25">
      <c r="B29" s="129">
        <v>4.54</v>
      </c>
      <c r="C29" s="15"/>
      <c r="D29" s="68">
        <f t="shared" si="0"/>
        <v>0</v>
      </c>
      <c r="E29" s="671"/>
      <c r="F29" s="585">
        <f t="shared" si="1"/>
        <v>0</v>
      </c>
      <c r="G29" s="583"/>
      <c r="H29" s="584"/>
      <c r="I29" s="796">
        <f t="shared" si="6"/>
        <v>785.42000000000019</v>
      </c>
      <c r="J29" s="596">
        <f t="shared" si="7"/>
        <v>173</v>
      </c>
      <c r="K29" s="615">
        <f t="shared" si="4"/>
        <v>0</v>
      </c>
      <c r="N29" s="129">
        <v>4.54</v>
      </c>
      <c r="O29" s="15"/>
      <c r="P29" s="68">
        <f t="shared" si="2"/>
        <v>0</v>
      </c>
      <c r="Q29" s="671"/>
      <c r="R29" s="585">
        <f t="shared" si="3"/>
        <v>0</v>
      </c>
      <c r="S29" s="583"/>
      <c r="T29" s="584"/>
      <c r="U29" s="796">
        <f t="shared" si="8"/>
        <v>3572.98</v>
      </c>
      <c r="V29" s="596">
        <f t="shared" si="9"/>
        <v>786</v>
      </c>
      <c r="W29" s="615">
        <f t="shared" si="5"/>
        <v>0</v>
      </c>
    </row>
    <row r="30" spans="2:23" x14ac:dyDescent="0.25">
      <c r="B30" s="129">
        <v>4.54</v>
      </c>
      <c r="C30" s="15"/>
      <c r="D30" s="68">
        <f t="shared" si="0"/>
        <v>0</v>
      </c>
      <c r="E30" s="671"/>
      <c r="F30" s="585">
        <f t="shared" si="1"/>
        <v>0</v>
      </c>
      <c r="G30" s="583"/>
      <c r="H30" s="584"/>
      <c r="I30" s="796">
        <f t="shared" si="6"/>
        <v>785.42000000000019</v>
      </c>
      <c r="J30" s="596">
        <f t="shared" si="7"/>
        <v>173</v>
      </c>
      <c r="K30" s="615">
        <f t="shared" si="4"/>
        <v>0</v>
      </c>
      <c r="N30" s="129">
        <v>4.54</v>
      </c>
      <c r="O30" s="15"/>
      <c r="P30" s="68">
        <f t="shared" si="2"/>
        <v>0</v>
      </c>
      <c r="Q30" s="671"/>
      <c r="R30" s="585">
        <f t="shared" si="3"/>
        <v>0</v>
      </c>
      <c r="S30" s="583"/>
      <c r="T30" s="584"/>
      <c r="U30" s="796">
        <f t="shared" si="8"/>
        <v>3572.98</v>
      </c>
      <c r="V30" s="596">
        <f t="shared" si="9"/>
        <v>786</v>
      </c>
      <c r="W30" s="615">
        <f t="shared" si="5"/>
        <v>0</v>
      </c>
    </row>
    <row r="31" spans="2:23" x14ac:dyDescent="0.25">
      <c r="B31" s="129">
        <v>4.54</v>
      </c>
      <c r="C31" s="15"/>
      <c r="D31" s="68">
        <f t="shared" si="0"/>
        <v>0</v>
      </c>
      <c r="E31" s="671"/>
      <c r="F31" s="585">
        <f t="shared" si="1"/>
        <v>0</v>
      </c>
      <c r="G31" s="583"/>
      <c r="H31" s="584"/>
      <c r="I31" s="796">
        <f t="shared" si="6"/>
        <v>785.42000000000019</v>
      </c>
      <c r="J31" s="596">
        <f t="shared" si="7"/>
        <v>173</v>
      </c>
      <c r="K31" s="615">
        <f t="shared" si="4"/>
        <v>0</v>
      </c>
      <c r="N31" s="129">
        <v>4.54</v>
      </c>
      <c r="O31" s="15"/>
      <c r="P31" s="68">
        <f t="shared" si="2"/>
        <v>0</v>
      </c>
      <c r="Q31" s="671"/>
      <c r="R31" s="585">
        <f t="shared" si="3"/>
        <v>0</v>
      </c>
      <c r="S31" s="583"/>
      <c r="T31" s="584"/>
      <c r="U31" s="796">
        <f t="shared" si="8"/>
        <v>3572.98</v>
      </c>
      <c r="V31" s="596">
        <f t="shared" si="9"/>
        <v>786</v>
      </c>
      <c r="W31" s="615">
        <f t="shared" si="5"/>
        <v>0</v>
      </c>
    </row>
    <row r="32" spans="2:23" x14ac:dyDescent="0.25">
      <c r="B32" s="129">
        <v>4.54</v>
      </c>
      <c r="C32" s="15"/>
      <c r="D32" s="68">
        <f t="shared" si="0"/>
        <v>0</v>
      </c>
      <c r="E32" s="671"/>
      <c r="F32" s="585">
        <f t="shared" si="1"/>
        <v>0</v>
      </c>
      <c r="G32" s="583"/>
      <c r="H32" s="584"/>
      <c r="I32" s="796">
        <f t="shared" si="6"/>
        <v>785.42000000000019</v>
      </c>
      <c r="J32" s="596">
        <f t="shared" si="7"/>
        <v>173</v>
      </c>
      <c r="K32" s="615">
        <f t="shared" si="4"/>
        <v>0</v>
      </c>
      <c r="N32" s="129">
        <v>4.54</v>
      </c>
      <c r="O32" s="15"/>
      <c r="P32" s="68">
        <f t="shared" si="2"/>
        <v>0</v>
      </c>
      <c r="Q32" s="671"/>
      <c r="R32" s="585">
        <f t="shared" si="3"/>
        <v>0</v>
      </c>
      <c r="S32" s="583"/>
      <c r="T32" s="584"/>
      <c r="U32" s="796">
        <f t="shared" si="8"/>
        <v>3572.98</v>
      </c>
      <c r="V32" s="596">
        <f t="shared" si="9"/>
        <v>786</v>
      </c>
      <c r="W32" s="615">
        <f t="shared" si="5"/>
        <v>0</v>
      </c>
    </row>
    <row r="33" spans="1:23" x14ac:dyDescent="0.25">
      <c r="B33" s="129">
        <v>4.54</v>
      </c>
      <c r="C33" s="15"/>
      <c r="D33" s="68">
        <f t="shared" si="0"/>
        <v>0</v>
      </c>
      <c r="E33" s="671"/>
      <c r="F33" s="585">
        <f>D33</f>
        <v>0</v>
      </c>
      <c r="G33" s="583"/>
      <c r="H33" s="584"/>
      <c r="I33" s="796">
        <f t="shared" si="6"/>
        <v>785.42000000000019</v>
      </c>
      <c r="J33" s="596">
        <f t="shared" si="7"/>
        <v>173</v>
      </c>
      <c r="K33" s="615">
        <f t="shared" si="4"/>
        <v>0</v>
      </c>
      <c r="N33" s="129">
        <v>4.54</v>
      </c>
      <c r="O33" s="15"/>
      <c r="P33" s="68">
        <f t="shared" si="2"/>
        <v>0</v>
      </c>
      <c r="Q33" s="671"/>
      <c r="R33" s="585">
        <f>P33</f>
        <v>0</v>
      </c>
      <c r="S33" s="583"/>
      <c r="T33" s="584"/>
      <c r="U33" s="796">
        <f t="shared" si="8"/>
        <v>3572.98</v>
      </c>
      <c r="V33" s="596">
        <f t="shared" si="9"/>
        <v>786</v>
      </c>
      <c r="W33" s="615">
        <f t="shared" si="5"/>
        <v>0</v>
      </c>
    </row>
    <row r="34" spans="1:23" x14ac:dyDescent="0.25">
      <c r="B34" s="129">
        <v>4.54</v>
      </c>
      <c r="C34" s="15"/>
      <c r="D34" s="68">
        <f t="shared" si="0"/>
        <v>0</v>
      </c>
      <c r="E34" s="598"/>
      <c r="F34" s="585">
        <f>D34</f>
        <v>0</v>
      </c>
      <c r="G34" s="583"/>
      <c r="H34" s="584"/>
      <c r="I34" s="796">
        <f t="shared" si="6"/>
        <v>785.42000000000019</v>
      </c>
      <c r="J34" s="596">
        <f t="shared" si="7"/>
        <v>173</v>
      </c>
      <c r="K34" s="615">
        <f t="shared" si="4"/>
        <v>0</v>
      </c>
      <c r="N34" s="129">
        <v>4.54</v>
      </c>
      <c r="O34" s="15"/>
      <c r="P34" s="68">
        <f t="shared" si="2"/>
        <v>0</v>
      </c>
      <c r="Q34" s="598"/>
      <c r="R34" s="585">
        <f>P34</f>
        <v>0</v>
      </c>
      <c r="S34" s="583"/>
      <c r="T34" s="584"/>
      <c r="U34" s="796">
        <f t="shared" si="8"/>
        <v>3572.98</v>
      </c>
      <c r="V34" s="596">
        <f t="shared" si="9"/>
        <v>786</v>
      </c>
      <c r="W34" s="615">
        <f t="shared" si="5"/>
        <v>0</v>
      </c>
    </row>
    <row r="35" spans="1:23" x14ac:dyDescent="0.25">
      <c r="B35" s="129">
        <v>4.54</v>
      </c>
      <c r="C35" s="15"/>
      <c r="D35" s="68">
        <f t="shared" si="0"/>
        <v>0</v>
      </c>
      <c r="E35" s="598"/>
      <c r="F35" s="585">
        <f t="shared" ref="F35:F109" si="10">D35</f>
        <v>0</v>
      </c>
      <c r="G35" s="583"/>
      <c r="H35" s="584"/>
      <c r="I35" s="796">
        <f t="shared" si="6"/>
        <v>785.42000000000019</v>
      </c>
      <c r="J35" s="596">
        <f t="shared" si="7"/>
        <v>173</v>
      </c>
      <c r="K35" s="615">
        <f t="shared" si="4"/>
        <v>0</v>
      </c>
      <c r="N35" s="129">
        <v>4.54</v>
      </c>
      <c r="O35" s="15"/>
      <c r="P35" s="68">
        <f t="shared" si="2"/>
        <v>0</v>
      </c>
      <c r="Q35" s="598"/>
      <c r="R35" s="585">
        <f t="shared" ref="R35:R109" si="11">P35</f>
        <v>0</v>
      </c>
      <c r="S35" s="583"/>
      <c r="T35" s="584"/>
      <c r="U35" s="796">
        <f t="shared" si="8"/>
        <v>3572.98</v>
      </c>
      <c r="V35" s="596">
        <f t="shared" si="9"/>
        <v>786</v>
      </c>
      <c r="W35" s="615">
        <f t="shared" si="5"/>
        <v>0</v>
      </c>
    </row>
    <row r="36" spans="1:23" x14ac:dyDescent="0.25">
      <c r="B36" s="129">
        <v>4.54</v>
      </c>
      <c r="C36" s="15"/>
      <c r="D36" s="68">
        <f t="shared" si="0"/>
        <v>0</v>
      </c>
      <c r="E36" s="598"/>
      <c r="F36" s="585">
        <f t="shared" si="10"/>
        <v>0</v>
      </c>
      <c r="G36" s="583"/>
      <c r="H36" s="584"/>
      <c r="I36" s="796">
        <f t="shared" si="6"/>
        <v>785.42000000000019</v>
      </c>
      <c r="J36" s="596">
        <f t="shared" si="7"/>
        <v>173</v>
      </c>
      <c r="K36" s="615">
        <f t="shared" si="4"/>
        <v>0</v>
      </c>
      <c r="N36" s="129">
        <v>4.54</v>
      </c>
      <c r="O36" s="15"/>
      <c r="P36" s="68">
        <f t="shared" si="2"/>
        <v>0</v>
      </c>
      <c r="Q36" s="598"/>
      <c r="R36" s="585">
        <f t="shared" si="11"/>
        <v>0</v>
      </c>
      <c r="S36" s="583"/>
      <c r="T36" s="584"/>
      <c r="U36" s="796">
        <f t="shared" si="8"/>
        <v>3572.98</v>
      </c>
      <c r="V36" s="596">
        <f t="shared" si="9"/>
        <v>786</v>
      </c>
      <c r="W36" s="615">
        <f t="shared" si="5"/>
        <v>0</v>
      </c>
    </row>
    <row r="37" spans="1:23" x14ac:dyDescent="0.25">
      <c r="A37" s="74"/>
      <c r="B37" s="129">
        <v>4.54</v>
      </c>
      <c r="C37" s="15"/>
      <c r="D37" s="68">
        <f t="shared" si="0"/>
        <v>0</v>
      </c>
      <c r="E37" s="598"/>
      <c r="F37" s="585">
        <f t="shared" si="10"/>
        <v>0</v>
      </c>
      <c r="G37" s="583"/>
      <c r="H37" s="584"/>
      <c r="I37" s="796">
        <f t="shared" si="6"/>
        <v>785.42000000000019</v>
      </c>
      <c r="J37" s="596">
        <f t="shared" si="7"/>
        <v>173</v>
      </c>
      <c r="K37" s="615">
        <f t="shared" si="4"/>
        <v>0</v>
      </c>
      <c r="M37" s="74"/>
      <c r="N37" s="129">
        <v>4.54</v>
      </c>
      <c r="O37" s="15"/>
      <c r="P37" s="68">
        <f t="shared" si="2"/>
        <v>0</v>
      </c>
      <c r="Q37" s="598"/>
      <c r="R37" s="585">
        <f t="shared" si="11"/>
        <v>0</v>
      </c>
      <c r="S37" s="583"/>
      <c r="T37" s="584"/>
      <c r="U37" s="796">
        <f t="shared" si="8"/>
        <v>3572.98</v>
      </c>
      <c r="V37" s="596">
        <f t="shared" si="9"/>
        <v>786</v>
      </c>
      <c r="W37" s="615">
        <f t="shared" si="5"/>
        <v>0</v>
      </c>
    </row>
    <row r="38" spans="1:23" x14ac:dyDescent="0.25">
      <c r="B38" s="129">
        <v>4.54</v>
      </c>
      <c r="C38" s="15"/>
      <c r="D38" s="68">
        <f t="shared" si="0"/>
        <v>0</v>
      </c>
      <c r="E38" s="598"/>
      <c r="F38" s="585">
        <f t="shared" si="10"/>
        <v>0</v>
      </c>
      <c r="G38" s="583"/>
      <c r="H38" s="584"/>
      <c r="I38" s="796">
        <f t="shared" si="6"/>
        <v>785.42000000000019</v>
      </c>
      <c r="J38" s="596">
        <f t="shared" si="7"/>
        <v>173</v>
      </c>
      <c r="K38" s="615">
        <f t="shared" si="4"/>
        <v>0</v>
      </c>
      <c r="N38" s="129">
        <v>4.54</v>
      </c>
      <c r="O38" s="15"/>
      <c r="P38" s="68">
        <f t="shared" si="2"/>
        <v>0</v>
      </c>
      <c r="Q38" s="598"/>
      <c r="R38" s="585">
        <f t="shared" si="11"/>
        <v>0</v>
      </c>
      <c r="S38" s="583"/>
      <c r="T38" s="584"/>
      <c r="U38" s="796">
        <f t="shared" si="8"/>
        <v>3572.98</v>
      </c>
      <c r="V38" s="596">
        <f t="shared" si="9"/>
        <v>786</v>
      </c>
      <c r="W38" s="615">
        <f t="shared" si="5"/>
        <v>0</v>
      </c>
    </row>
    <row r="39" spans="1:23" x14ac:dyDescent="0.25">
      <c r="B39" s="129">
        <v>4.54</v>
      </c>
      <c r="C39" s="15"/>
      <c r="D39" s="68">
        <f t="shared" si="0"/>
        <v>0</v>
      </c>
      <c r="E39" s="671"/>
      <c r="F39" s="585">
        <f t="shared" si="10"/>
        <v>0</v>
      </c>
      <c r="G39" s="583"/>
      <c r="H39" s="584"/>
      <c r="I39" s="796">
        <f t="shared" si="6"/>
        <v>785.42000000000019</v>
      </c>
      <c r="J39" s="596">
        <f t="shared" si="7"/>
        <v>173</v>
      </c>
      <c r="K39" s="615">
        <f t="shared" si="4"/>
        <v>0</v>
      </c>
      <c r="N39" s="129">
        <v>4.54</v>
      </c>
      <c r="O39" s="15"/>
      <c r="P39" s="68">
        <f t="shared" si="2"/>
        <v>0</v>
      </c>
      <c r="Q39" s="671"/>
      <c r="R39" s="585">
        <f t="shared" si="11"/>
        <v>0</v>
      </c>
      <c r="S39" s="583"/>
      <c r="T39" s="584"/>
      <c r="U39" s="796">
        <f t="shared" si="8"/>
        <v>3572.98</v>
      </c>
      <c r="V39" s="596">
        <f t="shared" si="9"/>
        <v>786</v>
      </c>
      <c r="W39" s="615">
        <f t="shared" si="5"/>
        <v>0</v>
      </c>
    </row>
    <row r="40" spans="1:23" x14ac:dyDescent="0.25">
      <c r="B40" s="129">
        <v>4.54</v>
      </c>
      <c r="C40" s="15"/>
      <c r="D40" s="68">
        <f t="shared" si="0"/>
        <v>0</v>
      </c>
      <c r="E40" s="187"/>
      <c r="F40" s="68">
        <f t="shared" si="10"/>
        <v>0</v>
      </c>
      <c r="G40" s="583"/>
      <c r="H40" s="584"/>
      <c r="I40" s="182">
        <f t="shared" si="6"/>
        <v>785.42000000000019</v>
      </c>
      <c r="J40" s="72">
        <f t="shared" si="7"/>
        <v>173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3"/>
      <c r="T40" s="584"/>
      <c r="U40" s="182">
        <f t="shared" si="8"/>
        <v>3572.98</v>
      </c>
      <c r="V40" s="72">
        <f t="shared" si="9"/>
        <v>786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3"/>
      <c r="H41" s="584"/>
      <c r="I41" s="182">
        <f t="shared" si="6"/>
        <v>785.42000000000019</v>
      </c>
      <c r="J41" s="72">
        <f t="shared" si="7"/>
        <v>173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3"/>
      <c r="T41" s="584"/>
      <c r="U41" s="182">
        <f t="shared" si="8"/>
        <v>3572.98</v>
      </c>
      <c r="V41" s="72">
        <f t="shared" si="9"/>
        <v>786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3"/>
      <c r="H42" s="584"/>
      <c r="I42" s="796">
        <f t="shared" si="6"/>
        <v>785.42000000000019</v>
      </c>
      <c r="J42" s="596">
        <f t="shared" si="7"/>
        <v>173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3"/>
      <c r="T42" s="584"/>
      <c r="U42" s="796">
        <f t="shared" si="8"/>
        <v>3572.98</v>
      </c>
      <c r="V42" s="596">
        <f t="shared" si="9"/>
        <v>786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3"/>
      <c r="H43" s="584"/>
      <c r="I43" s="796">
        <f t="shared" si="6"/>
        <v>785.42000000000019</v>
      </c>
      <c r="J43" s="596">
        <f>J42-C43</f>
        <v>173</v>
      </c>
      <c r="K43" s="615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3"/>
      <c r="T43" s="584"/>
      <c r="U43" s="796">
        <f t="shared" si="8"/>
        <v>3572.98</v>
      </c>
      <c r="V43" s="596">
        <f>V42-O43</f>
        <v>786</v>
      </c>
      <c r="W43" s="615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84"/>
      <c r="I44" s="796">
        <f t="shared" si="6"/>
        <v>785.42000000000019</v>
      </c>
      <c r="J44" s="596">
        <f t="shared" ref="J44:J107" si="12">J43-C44</f>
        <v>173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84"/>
      <c r="U44" s="796">
        <f t="shared" si="8"/>
        <v>3572.98</v>
      </c>
      <c r="V44" s="596">
        <f t="shared" ref="V44:V107" si="13">V43-O44</f>
        <v>786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84"/>
      <c r="I45" s="796">
        <f t="shared" si="6"/>
        <v>785.42000000000019</v>
      </c>
      <c r="J45" s="596">
        <f t="shared" si="12"/>
        <v>173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84"/>
      <c r="U45" s="796">
        <f t="shared" si="8"/>
        <v>3572.98</v>
      </c>
      <c r="V45" s="596">
        <f t="shared" si="13"/>
        <v>786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84"/>
      <c r="I46" s="796">
        <f t="shared" si="6"/>
        <v>785.42000000000019</v>
      </c>
      <c r="J46" s="596">
        <f t="shared" si="12"/>
        <v>173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84"/>
      <c r="U46" s="796">
        <f t="shared" si="8"/>
        <v>3572.98</v>
      </c>
      <c r="V46" s="596">
        <f t="shared" si="13"/>
        <v>786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84"/>
      <c r="I47" s="796">
        <f t="shared" si="6"/>
        <v>785.42000000000019</v>
      </c>
      <c r="J47" s="596">
        <f t="shared" si="12"/>
        <v>173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84"/>
      <c r="U47" s="796">
        <f t="shared" si="8"/>
        <v>3572.98</v>
      </c>
      <c r="V47" s="596">
        <f t="shared" si="13"/>
        <v>786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785.42000000000019</v>
      </c>
      <c r="J48" s="72">
        <f t="shared" si="12"/>
        <v>173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3572.98</v>
      </c>
      <c r="V48" s="72">
        <f t="shared" si="13"/>
        <v>786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785.42000000000019</v>
      </c>
      <c r="J49" s="72">
        <f t="shared" si="12"/>
        <v>173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3572.98</v>
      </c>
      <c r="V49" s="72">
        <f t="shared" si="13"/>
        <v>786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785.42000000000019</v>
      </c>
      <c r="J50" s="72">
        <f t="shared" si="12"/>
        <v>173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3572.98</v>
      </c>
      <c r="V50" s="72">
        <f t="shared" si="13"/>
        <v>786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785.42000000000019</v>
      </c>
      <c r="J51" s="72">
        <f t="shared" si="12"/>
        <v>173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3572.98</v>
      </c>
      <c r="V51" s="72">
        <f t="shared" si="13"/>
        <v>786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796">
        <f t="shared" si="6"/>
        <v>785.42000000000019</v>
      </c>
      <c r="J52" s="596">
        <f t="shared" si="12"/>
        <v>173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796">
        <f t="shared" si="8"/>
        <v>3572.98</v>
      </c>
      <c r="V52" s="596">
        <f t="shared" si="13"/>
        <v>786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796">
        <f t="shared" si="6"/>
        <v>785.42000000000019</v>
      </c>
      <c r="J53" s="596">
        <f t="shared" si="12"/>
        <v>173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796">
        <f t="shared" si="8"/>
        <v>3572.98</v>
      </c>
      <c r="V53" s="596">
        <f t="shared" si="13"/>
        <v>786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785.42000000000019</v>
      </c>
      <c r="J54" s="72">
        <f t="shared" si="12"/>
        <v>173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3572.98</v>
      </c>
      <c r="V54" s="72">
        <f t="shared" si="13"/>
        <v>786</v>
      </c>
      <c r="W54" s="59">
        <f t="shared" si="5"/>
        <v>0</v>
      </c>
    </row>
    <row r="55" spans="1:23" x14ac:dyDescent="0.25">
      <c r="A55" s="601"/>
      <c r="B55" s="129">
        <v>4.54</v>
      </c>
      <c r="C55" s="647"/>
      <c r="D55" s="585">
        <f t="shared" si="0"/>
        <v>0</v>
      </c>
      <c r="E55" s="671"/>
      <c r="F55" s="585">
        <f t="shared" si="10"/>
        <v>0</v>
      </c>
      <c r="G55" s="583"/>
      <c r="H55" s="584"/>
      <c r="I55" s="182">
        <f t="shared" si="6"/>
        <v>785.42000000000019</v>
      </c>
      <c r="J55" s="72">
        <f t="shared" si="12"/>
        <v>173</v>
      </c>
      <c r="K55" s="59">
        <f t="shared" si="4"/>
        <v>0</v>
      </c>
      <c r="M55" s="601"/>
      <c r="N55" s="129">
        <v>4.54</v>
      </c>
      <c r="O55" s="647"/>
      <c r="P55" s="585">
        <f t="shared" si="2"/>
        <v>0</v>
      </c>
      <c r="Q55" s="671"/>
      <c r="R55" s="585">
        <f t="shared" si="11"/>
        <v>0</v>
      </c>
      <c r="S55" s="583"/>
      <c r="T55" s="584"/>
      <c r="U55" s="182">
        <f t="shared" si="8"/>
        <v>3572.98</v>
      </c>
      <c r="V55" s="72">
        <f t="shared" si="13"/>
        <v>786</v>
      </c>
      <c r="W55" s="59">
        <f t="shared" si="5"/>
        <v>0</v>
      </c>
    </row>
    <row r="56" spans="1:23" x14ac:dyDescent="0.25">
      <c r="A56" s="614"/>
      <c r="B56" s="129">
        <v>4.54</v>
      </c>
      <c r="C56" s="647"/>
      <c r="D56" s="585">
        <f t="shared" si="0"/>
        <v>0</v>
      </c>
      <c r="E56" s="671"/>
      <c r="F56" s="585">
        <f t="shared" si="10"/>
        <v>0</v>
      </c>
      <c r="G56" s="583"/>
      <c r="H56" s="584"/>
      <c r="I56" s="182">
        <f t="shared" si="6"/>
        <v>785.42000000000019</v>
      </c>
      <c r="J56" s="72">
        <f t="shared" si="12"/>
        <v>173</v>
      </c>
      <c r="K56" s="59">
        <f t="shared" si="4"/>
        <v>0</v>
      </c>
      <c r="M56" s="614"/>
      <c r="N56" s="129">
        <v>4.54</v>
      </c>
      <c r="O56" s="647"/>
      <c r="P56" s="585">
        <f t="shared" si="2"/>
        <v>0</v>
      </c>
      <c r="Q56" s="671"/>
      <c r="R56" s="585">
        <f t="shared" si="11"/>
        <v>0</v>
      </c>
      <c r="S56" s="583"/>
      <c r="T56" s="584"/>
      <c r="U56" s="182">
        <f t="shared" si="8"/>
        <v>3572.98</v>
      </c>
      <c r="V56" s="72">
        <f t="shared" si="13"/>
        <v>786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785.42000000000019</v>
      </c>
      <c r="J57" s="72">
        <f t="shared" si="12"/>
        <v>173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3572.98</v>
      </c>
      <c r="V57" s="72">
        <f t="shared" si="13"/>
        <v>786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785.42000000000019</v>
      </c>
      <c r="J58" s="72">
        <f t="shared" si="12"/>
        <v>173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3572.98</v>
      </c>
      <c r="V58" s="72">
        <f t="shared" si="13"/>
        <v>786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785.42000000000019</v>
      </c>
      <c r="J59" s="72">
        <f t="shared" si="12"/>
        <v>173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3572.98</v>
      </c>
      <c r="V59" s="72">
        <f t="shared" si="13"/>
        <v>786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785.42000000000019</v>
      </c>
      <c r="J60" s="72">
        <f t="shared" si="12"/>
        <v>173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3572.98</v>
      </c>
      <c r="V60" s="72">
        <f t="shared" si="13"/>
        <v>786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785.42000000000019</v>
      </c>
      <c r="J61" s="72">
        <f t="shared" si="12"/>
        <v>173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3572.98</v>
      </c>
      <c r="V61" s="72">
        <f t="shared" si="13"/>
        <v>786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785.42000000000019</v>
      </c>
      <c r="J62" s="72">
        <f t="shared" si="12"/>
        <v>173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3572.98</v>
      </c>
      <c r="V62" s="72">
        <f t="shared" si="13"/>
        <v>786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785.42000000000019</v>
      </c>
      <c r="J63" s="72">
        <f t="shared" si="12"/>
        <v>173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3572.98</v>
      </c>
      <c r="V63" s="72">
        <f t="shared" si="13"/>
        <v>786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785.42000000000019</v>
      </c>
      <c r="J64" s="72">
        <f t="shared" si="12"/>
        <v>173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3572.98</v>
      </c>
      <c r="V64" s="72">
        <f t="shared" si="13"/>
        <v>786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785.42000000000019</v>
      </c>
      <c r="J65" s="72">
        <f t="shared" si="12"/>
        <v>173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3572.98</v>
      </c>
      <c r="V65" s="72">
        <f t="shared" si="13"/>
        <v>786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785.42000000000019</v>
      </c>
      <c r="J66" s="72">
        <f t="shared" si="12"/>
        <v>173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3572.98</v>
      </c>
      <c r="V66" s="72">
        <f t="shared" si="13"/>
        <v>786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785.42000000000019</v>
      </c>
      <c r="J67" s="72">
        <f t="shared" si="12"/>
        <v>173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3572.98</v>
      </c>
      <c r="V67" s="72">
        <f t="shared" si="13"/>
        <v>786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785.42000000000019</v>
      </c>
      <c r="J68" s="72">
        <f t="shared" si="12"/>
        <v>173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3572.98</v>
      </c>
      <c r="V68" s="72">
        <f t="shared" si="13"/>
        <v>786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785.42000000000019</v>
      </c>
      <c r="J69" s="72">
        <f t="shared" si="12"/>
        <v>173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3572.98</v>
      </c>
      <c r="V69" s="72">
        <f t="shared" si="13"/>
        <v>786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785.42000000000019</v>
      </c>
      <c r="J70" s="72">
        <f t="shared" si="12"/>
        <v>173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3572.98</v>
      </c>
      <c r="V70" s="72">
        <f t="shared" si="13"/>
        <v>786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785.42000000000019</v>
      </c>
      <c r="J71" s="72">
        <f t="shared" si="12"/>
        <v>173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3572.98</v>
      </c>
      <c r="V71" s="72">
        <f t="shared" si="13"/>
        <v>786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785.42000000000019</v>
      </c>
      <c r="J72" s="72">
        <f t="shared" si="12"/>
        <v>173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3572.98</v>
      </c>
      <c r="V72" s="72">
        <f t="shared" si="13"/>
        <v>786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785.42000000000019</v>
      </c>
      <c r="J73" s="72">
        <f t="shared" si="12"/>
        <v>173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3572.98</v>
      </c>
      <c r="V73" s="72">
        <f t="shared" si="13"/>
        <v>786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785.42000000000019</v>
      </c>
      <c r="J74" s="72">
        <f t="shared" si="12"/>
        <v>173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3572.98</v>
      </c>
      <c r="V74" s="72">
        <f t="shared" si="13"/>
        <v>786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785.42000000000019</v>
      </c>
      <c r="J75" s="72">
        <f t="shared" si="12"/>
        <v>173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3572.98</v>
      </c>
      <c r="V75" s="72">
        <f t="shared" si="13"/>
        <v>786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785.42000000000019</v>
      </c>
      <c r="J76" s="72">
        <f t="shared" si="12"/>
        <v>173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3572.98</v>
      </c>
      <c r="V76" s="72">
        <f t="shared" si="13"/>
        <v>786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785.42000000000019</v>
      </c>
      <c r="J77" s="72">
        <f t="shared" si="12"/>
        <v>173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3572.98</v>
      </c>
      <c r="V77" s="72">
        <f t="shared" si="13"/>
        <v>786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785.42000000000019</v>
      </c>
      <c r="J78" s="72">
        <f t="shared" si="12"/>
        <v>173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3572.98</v>
      </c>
      <c r="V78" s="72">
        <f t="shared" si="13"/>
        <v>786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785.42000000000019</v>
      </c>
      <c r="J79" s="72">
        <f t="shared" si="12"/>
        <v>173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3572.98</v>
      </c>
      <c r="V79" s="72">
        <f t="shared" si="13"/>
        <v>786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785.42000000000019</v>
      </c>
      <c r="J80" s="72">
        <f t="shared" si="12"/>
        <v>173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3572.98</v>
      </c>
      <c r="V80" s="72">
        <f t="shared" si="13"/>
        <v>786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785.42000000000019</v>
      </c>
      <c r="J81" s="72">
        <f t="shared" si="12"/>
        <v>173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3572.98</v>
      </c>
      <c r="V81" s="72">
        <f t="shared" si="13"/>
        <v>786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785.42000000000019</v>
      </c>
      <c r="J82" s="72">
        <f t="shared" si="12"/>
        <v>173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3572.98</v>
      </c>
      <c r="V82" s="72">
        <f t="shared" si="13"/>
        <v>786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785.42000000000019</v>
      </c>
      <c r="J83" s="72">
        <f t="shared" si="12"/>
        <v>173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3572.98</v>
      </c>
      <c r="V83" s="72">
        <f t="shared" si="13"/>
        <v>786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785.42000000000019</v>
      </c>
      <c r="J84" s="72">
        <f t="shared" si="12"/>
        <v>173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3572.98</v>
      </c>
      <c r="V84" s="72">
        <f t="shared" si="13"/>
        <v>786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785.42000000000019</v>
      </c>
      <c r="J85" s="72">
        <f t="shared" si="12"/>
        <v>173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3572.98</v>
      </c>
      <c r="V85" s="72">
        <f t="shared" si="13"/>
        <v>786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785.42000000000019</v>
      </c>
      <c r="J86" s="72">
        <f t="shared" si="12"/>
        <v>173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3572.98</v>
      </c>
      <c r="V86" s="72">
        <f t="shared" si="13"/>
        <v>786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785.42000000000019</v>
      </c>
      <c r="J87" s="72">
        <f t="shared" si="12"/>
        <v>173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3572.98</v>
      </c>
      <c r="V87" s="72">
        <f t="shared" si="13"/>
        <v>786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785.42000000000019</v>
      </c>
      <c r="J88" s="72">
        <f t="shared" si="12"/>
        <v>173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3572.98</v>
      </c>
      <c r="V88" s="72">
        <f t="shared" si="13"/>
        <v>786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785.42000000000019</v>
      </c>
      <c r="J89" s="72">
        <f t="shared" si="12"/>
        <v>173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3572.98</v>
      </c>
      <c r="V89" s="72">
        <f t="shared" si="13"/>
        <v>786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785.42000000000019</v>
      </c>
      <c r="J90" s="72">
        <f t="shared" si="12"/>
        <v>173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3572.98</v>
      </c>
      <c r="V90" s="72">
        <f t="shared" si="13"/>
        <v>786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785.42000000000019</v>
      </c>
      <c r="J91" s="72">
        <f t="shared" si="12"/>
        <v>173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3572.98</v>
      </c>
      <c r="V91" s="72">
        <f t="shared" si="13"/>
        <v>786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785.42000000000019</v>
      </c>
      <c r="J92" s="72">
        <f t="shared" si="12"/>
        <v>173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3572.98</v>
      </c>
      <c r="V92" s="72">
        <f t="shared" si="13"/>
        <v>786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785.42000000000019</v>
      </c>
      <c r="J93" s="72">
        <f t="shared" si="12"/>
        <v>173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3572.98</v>
      </c>
      <c r="V93" s="72">
        <f t="shared" si="13"/>
        <v>786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785.42000000000019</v>
      </c>
      <c r="J94" s="72">
        <f t="shared" si="12"/>
        <v>173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3572.98</v>
      </c>
      <c r="V94" s="72">
        <f t="shared" si="13"/>
        <v>786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785.42000000000019</v>
      </c>
      <c r="J95" s="72">
        <f t="shared" si="12"/>
        <v>173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3572.98</v>
      </c>
      <c r="V95" s="72">
        <f t="shared" si="13"/>
        <v>786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785.42000000000019</v>
      </c>
      <c r="J96" s="72">
        <f t="shared" si="12"/>
        <v>173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3572.98</v>
      </c>
      <c r="V96" s="72">
        <f t="shared" si="13"/>
        <v>786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785.42000000000019</v>
      </c>
      <c r="J97" s="72">
        <f t="shared" si="12"/>
        <v>173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3572.98</v>
      </c>
      <c r="V97" s="72">
        <f t="shared" si="13"/>
        <v>786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785.42000000000019</v>
      </c>
      <c r="J98" s="72">
        <f t="shared" si="12"/>
        <v>173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3572.98</v>
      </c>
      <c r="V98" s="72">
        <f t="shared" si="13"/>
        <v>786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785.42000000000019</v>
      </c>
      <c r="J99" s="72">
        <f t="shared" si="12"/>
        <v>173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3572.98</v>
      </c>
      <c r="V99" s="72">
        <f t="shared" si="13"/>
        <v>786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785.42000000000019</v>
      </c>
      <c r="J100" s="72">
        <f t="shared" si="12"/>
        <v>173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3572.98</v>
      </c>
      <c r="V100" s="72">
        <f t="shared" si="13"/>
        <v>786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785.42000000000019</v>
      </c>
      <c r="J101" s="72">
        <f t="shared" si="12"/>
        <v>173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3572.98</v>
      </c>
      <c r="V101" s="72">
        <f t="shared" si="13"/>
        <v>786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785.42000000000019</v>
      </c>
      <c r="J102" s="72">
        <f t="shared" si="12"/>
        <v>173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3572.98</v>
      </c>
      <c r="V102" s="72">
        <f t="shared" si="13"/>
        <v>786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785.42000000000019</v>
      </c>
      <c r="J103" s="72">
        <f t="shared" si="12"/>
        <v>173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3572.98</v>
      </c>
      <c r="V103" s="72">
        <f t="shared" si="13"/>
        <v>786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785.42000000000019</v>
      </c>
      <c r="J104" s="72">
        <f t="shared" si="12"/>
        <v>173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3572.98</v>
      </c>
      <c r="V104" s="72">
        <f t="shared" si="13"/>
        <v>786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785.42000000000019</v>
      </c>
      <c r="J105" s="72">
        <f t="shared" si="12"/>
        <v>173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3572.98</v>
      </c>
      <c r="V105" s="72">
        <f t="shared" si="13"/>
        <v>786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785.42000000000019</v>
      </c>
      <c r="J106" s="72">
        <f t="shared" si="12"/>
        <v>173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3572.98</v>
      </c>
      <c r="V106" s="72">
        <f t="shared" si="13"/>
        <v>786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785.42000000000019</v>
      </c>
      <c r="J107" s="72">
        <f t="shared" si="12"/>
        <v>173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3572.98</v>
      </c>
      <c r="V107" s="72">
        <f t="shared" si="13"/>
        <v>786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785.42000000000019</v>
      </c>
      <c r="J108" s="72">
        <f t="shared" ref="J108" si="18">J107-C108</f>
        <v>173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3572.98</v>
      </c>
      <c r="V108" s="72">
        <f t="shared" ref="V108" si="20">V107-O108</f>
        <v>786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4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4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268</v>
      </c>
      <c r="D110" s="6">
        <f>SUM(D10:D109)</f>
        <v>1216.7199999999998</v>
      </c>
      <c r="E110" s="13"/>
      <c r="F110" s="6">
        <f>SUM(F10:F109)</f>
        <v>1216.7199999999998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173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786</v>
      </c>
      <c r="Q112" s="40"/>
      <c r="R112" s="6"/>
      <c r="S112" s="31"/>
      <c r="T112" s="17"/>
      <c r="U112" s="128"/>
      <c r="V112" s="72"/>
    </row>
    <row r="113" spans="3:22" x14ac:dyDescent="0.25">
      <c r="C113" s="1424" t="s">
        <v>19</v>
      </c>
      <c r="D113" s="1425"/>
      <c r="E113" s="39">
        <f>E4+E5-F110+E6+E8</f>
        <v>785.4200000000003</v>
      </c>
      <c r="F113" s="6"/>
      <c r="G113" s="6"/>
      <c r="H113" s="17"/>
      <c r="I113" s="128"/>
      <c r="J113" s="72"/>
      <c r="O113" s="1424" t="s">
        <v>19</v>
      </c>
      <c r="P113" s="1425"/>
      <c r="Q113" s="39">
        <f>Q4+Q5-R110+Q6+Q8</f>
        <v>3572.98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G1" workbookViewId="0">
      <pane ySplit="8" topLeftCell="A9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73" t="s">
        <v>293</v>
      </c>
      <c r="B1" s="1373"/>
      <c r="C1" s="1373"/>
      <c r="D1" s="1373"/>
      <c r="E1" s="1373"/>
      <c r="F1" s="1373"/>
      <c r="G1" s="1373"/>
      <c r="H1" s="11">
        <v>1</v>
      </c>
      <c r="K1" s="1366" t="s">
        <v>300</v>
      </c>
      <c r="L1" s="1366"/>
      <c r="M1" s="1366"/>
      <c r="N1" s="1366"/>
      <c r="O1" s="1366"/>
      <c r="P1" s="1366"/>
      <c r="Q1" s="1366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210">
        <v>115</v>
      </c>
      <c r="Q4" s="1210"/>
    </row>
    <row r="5" spans="1:20" ht="15.75" customHeight="1" x14ac:dyDescent="0.25">
      <c r="A5" s="1426" t="s">
        <v>129</v>
      </c>
      <c r="B5" s="1382" t="s">
        <v>128</v>
      </c>
      <c r="C5" s="950">
        <v>44</v>
      </c>
      <c r="D5" s="951">
        <v>45014</v>
      </c>
      <c r="E5" s="952">
        <v>5014.68</v>
      </c>
      <c r="F5" s="133">
        <v>205</v>
      </c>
      <c r="G5" s="580">
        <f>F31</f>
        <v>2381.9899999999998</v>
      </c>
      <c r="H5" s="134">
        <f>E4+E5-G5+E6+E7</f>
        <v>2632.6900000000005</v>
      </c>
      <c r="K5" s="1426" t="s">
        <v>129</v>
      </c>
      <c r="L5" s="1382" t="s">
        <v>128</v>
      </c>
      <c r="M5" s="950"/>
      <c r="N5" s="951"/>
      <c r="O5" s="952"/>
      <c r="P5" s="133"/>
      <c r="Q5" s="580">
        <f>P31</f>
        <v>0</v>
      </c>
      <c r="R5" s="134">
        <f>O4+O5-Q5+O6+O7</f>
        <v>3036.37</v>
      </c>
    </row>
    <row r="6" spans="1:20" ht="15.75" thickBot="1" x14ac:dyDescent="0.3">
      <c r="A6" s="1427"/>
      <c r="B6" s="1382"/>
      <c r="C6" s="191"/>
      <c r="D6" s="145"/>
      <c r="E6" s="102"/>
      <c r="F6" s="72"/>
      <c r="K6" s="1427"/>
      <c r="L6" s="1382"/>
      <c r="M6" s="191"/>
      <c r="N6" s="145"/>
      <c r="O6" s="102"/>
      <c r="P6" s="1210"/>
    </row>
    <row r="7" spans="1:20" ht="15.75" customHeight="1" thickBot="1" x14ac:dyDescent="0.3">
      <c r="B7" s="12"/>
      <c r="C7" s="191"/>
      <c r="D7" s="145"/>
      <c r="E7" s="102"/>
      <c r="F7" s="72"/>
      <c r="I7" s="1428" t="s">
        <v>47</v>
      </c>
      <c r="L7" s="12"/>
      <c r="M7" s="191"/>
      <c r="N7" s="145"/>
      <c r="O7" s="102"/>
      <c r="P7" s="1210"/>
      <c r="S7" s="1428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29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29"/>
    </row>
    <row r="9" spans="1:20" ht="15.75" thickTop="1" x14ac:dyDescent="0.25">
      <c r="A9" s="72"/>
      <c r="B9" s="64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150</v>
      </c>
      <c r="H9" s="70">
        <v>46</v>
      </c>
      <c r="I9" s="649">
        <f>E4+E5+E6+E7-F9</f>
        <v>4860.43</v>
      </c>
      <c r="K9" s="1210"/>
      <c r="L9" s="674">
        <f>P4++P5+P6+P7-M9</f>
        <v>115</v>
      </c>
      <c r="M9" s="647"/>
      <c r="N9" s="582"/>
      <c r="O9" s="671"/>
      <c r="P9" s="585">
        <f>N9</f>
        <v>0</v>
      </c>
      <c r="Q9" s="583"/>
      <c r="R9" s="584"/>
      <c r="S9" s="616">
        <f>O4+O5+O6+O7-P9</f>
        <v>3036.37</v>
      </c>
      <c r="T9" s="614"/>
    </row>
    <row r="10" spans="1:20" x14ac:dyDescent="0.25">
      <c r="B10" s="674">
        <f>B9-C10</f>
        <v>189</v>
      </c>
      <c r="C10" s="647">
        <v>10</v>
      </c>
      <c r="D10" s="1029">
        <v>241.41</v>
      </c>
      <c r="E10" s="1027">
        <v>45019</v>
      </c>
      <c r="F10" s="1026">
        <f t="shared" ref="F10:F29" si="0">D10</f>
        <v>241.41</v>
      </c>
      <c r="G10" s="1028" t="s">
        <v>156</v>
      </c>
      <c r="H10" s="1025">
        <v>46</v>
      </c>
      <c r="I10" s="616">
        <f>I9-F10</f>
        <v>4619.0200000000004</v>
      </c>
      <c r="J10" s="614"/>
      <c r="L10" s="674">
        <f>L9-M10</f>
        <v>115</v>
      </c>
      <c r="M10" s="647"/>
      <c r="N10" s="1029"/>
      <c r="O10" s="1027"/>
      <c r="P10" s="1026">
        <f t="shared" ref="P10:P29" si="1">N10</f>
        <v>0</v>
      </c>
      <c r="Q10" s="1028"/>
      <c r="R10" s="1025"/>
      <c r="S10" s="616">
        <f>S9-P10</f>
        <v>3036.37</v>
      </c>
      <c r="T10" s="614"/>
    </row>
    <row r="11" spans="1:20" x14ac:dyDescent="0.25">
      <c r="A11" s="54" t="s">
        <v>32</v>
      </c>
      <c r="B11" s="674">
        <f t="shared" ref="B11:B30" si="2">B10-C11</f>
        <v>179</v>
      </c>
      <c r="C11" s="647">
        <v>10</v>
      </c>
      <c r="D11" s="1029">
        <v>232.39</v>
      </c>
      <c r="E11" s="1027">
        <v>45023</v>
      </c>
      <c r="F11" s="1026">
        <f t="shared" si="0"/>
        <v>232.39</v>
      </c>
      <c r="G11" s="1028" t="s">
        <v>162</v>
      </c>
      <c r="H11" s="1025">
        <v>46</v>
      </c>
      <c r="I11" s="616">
        <f t="shared" ref="I11:I30" si="3">I10-F11</f>
        <v>4386.63</v>
      </c>
      <c r="J11" s="614"/>
      <c r="K11" s="54" t="s">
        <v>32</v>
      </c>
      <c r="L11" s="674">
        <f t="shared" ref="L11:L30" si="4">L10-M11</f>
        <v>115</v>
      </c>
      <c r="M11" s="647"/>
      <c r="N11" s="1029"/>
      <c r="O11" s="1027"/>
      <c r="P11" s="1026">
        <f t="shared" si="1"/>
        <v>0</v>
      </c>
      <c r="Q11" s="1028"/>
      <c r="R11" s="1025"/>
      <c r="S11" s="616">
        <f t="shared" ref="S11:S30" si="5">S10-P11</f>
        <v>3036.37</v>
      </c>
      <c r="T11" s="614"/>
    </row>
    <row r="12" spans="1:20" x14ac:dyDescent="0.25">
      <c r="A12" s="84"/>
      <c r="B12" s="674">
        <f t="shared" si="2"/>
        <v>169</v>
      </c>
      <c r="C12" s="647">
        <v>10</v>
      </c>
      <c r="D12" s="1029">
        <v>234.68</v>
      </c>
      <c r="E12" s="1027">
        <v>45024</v>
      </c>
      <c r="F12" s="1026">
        <f t="shared" si="0"/>
        <v>234.68</v>
      </c>
      <c r="G12" s="1028" t="s">
        <v>164</v>
      </c>
      <c r="H12" s="1025">
        <v>46</v>
      </c>
      <c r="I12" s="616">
        <f t="shared" si="3"/>
        <v>4151.95</v>
      </c>
      <c r="J12" s="614"/>
      <c r="K12" s="84"/>
      <c r="L12" s="674">
        <f t="shared" si="4"/>
        <v>115</v>
      </c>
      <c r="M12" s="647"/>
      <c r="N12" s="1029"/>
      <c r="O12" s="1027"/>
      <c r="P12" s="1026">
        <f t="shared" si="1"/>
        <v>0</v>
      </c>
      <c r="Q12" s="1028"/>
      <c r="R12" s="1025"/>
      <c r="S12" s="616">
        <f t="shared" si="5"/>
        <v>3036.37</v>
      </c>
      <c r="T12" s="614"/>
    </row>
    <row r="13" spans="1:20" x14ac:dyDescent="0.25">
      <c r="B13" s="674">
        <f t="shared" si="2"/>
        <v>163</v>
      </c>
      <c r="C13" s="647">
        <v>6</v>
      </c>
      <c r="D13" s="1029">
        <v>141.16</v>
      </c>
      <c r="E13" s="1027">
        <v>45027</v>
      </c>
      <c r="F13" s="1026">
        <f t="shared" si="0"/>
        <v>141.16</v>
      </c>
      <c r="G13" s="1028" t="s">
        <v>167</v>
      </c>
      <c r="H13" s="1025">
        <v>46</v>
      </c>
      <c r="I13" s="616">
        <f t="shared" si="3"/>
        <v>4010.79</v>
      </c>
      <c r="J13" s="614"/>
      <c r="L13" s="674">
        <f t="shared" si="4"/>
        <v>115</v>
      </c>
      <c r="M13" s="647"/>
      <c r="N13" s="1029"/>
      <c r="O13" s="1027"/>
      <c r="P13" s="1026">
        <f t="shared" si="1"/>
        <v>0</v>
      </c>
      <c r="Q13" s="1028"/>
      <c r="R13" s="1025"/>
      <c r="S13" s="616">
        <f t="shared" si="5"/>
        <v>3036.37</v>
      </c>
      <c r="T13" s="614"/>
    </row>
    <row r="14" spans="1:20" x14ac:dyDescent="0.25">
      <c r="A14" s="54" t="s">
        <v>33</v>
      </c>
      <c r="B14" s="674">
        <f t="shared" si="2"/>
        <v>158</v>
      </c>
      <c r="C14" s="647">
        <v>5</v>
      </c>
      <c r="D14" s="1029">
        <v>115.53</v>
      </c>
      <c r="E14" s="1027">
        <v>45029</v>
      </c>
      <c r="F14" s="1026">
        <f t="shared" si="0"/>
        <v>115.53</v>
      </c>
      <c r="G14" s="1028" t="s">
        <v>172</v>
      </c>
      <c r="H14" s="1025">
        <v>46</v>
      </c>
      <c r="I14" s="616">
        <f t="shared" si="3"/>
        <v>3895.2599999999998</v>
      </c>
      <c r="J14" s="614"/>
      <c r="K14" s="54" t="s">
        <v>33</v>
      </c>
      <c r="L14" s="674">
        <f t="shared" si="4"/>
        <v>115</v>
      </c>
      <c r="M14" s="647"/>
      <c r="N14" s="1029"/>
      <c r="O14" s="1027"/>
      <c r="P14" s="1026">
        <f t="shared" si="1"/>
        <v>0</v>
      </c>
      <c r="Q14" s="1028"/>
      <c r="R14" s="1025"/>
      <c r="S14" s="616">
        <f t="shared" si="5"/>
        <v>3036.37</v>
      </c>
      <c r="T14" s="614"/>
    </row>
    <row r="15" spans="1:20" x14ac:dyDescent="0.25">
      <c r="B15" s="674">
        <f t="shared" si="2"/>
        <v>152</v>
      </c>
      <c r="C15" s="647">
        <v>6</v>
      </c>
      <c r="D15" s="1029">
        <v>137.13999999999999</v>
      </c>
      <c r="E15" s="1027">
        <v>45033</v>
      </c>
      <c r="F15" s="1026">
        <f t="shared" si="0"/>
        <v>137.13999999999999</v>
      </c>
      <c r="G15" s="1028" t="s">
        <v>182</v>
      </c>
      <c r="H15" s="1025">
        <v>46</v>
      </c>
      <c r="I15" s="616">
        <f t="shared" si="3"/>
        <v>3758.12</v>
      </c>
      <c r="J15" s="614"/>
      <c r="L15" s="674">
        <f t="shared" si="4"/>
        <v>115</v>
      </c>
      <c r="M15" s="647"/>
      <c r="N15" s="1029"/>
      <c r="O15" s="1027"/>
      <c r="P15" s="1026">
        <f t="shared" si="1"/>
        <v>0</v>
      </c>
      <c r="Q15" s="1028"/>
      <c r="R15" s="1025"/>
      <c r="S15" s="616">
        <f t="shared" si="5"/>
        <v>3036.37</v>
      </c>
      <c r="T15" s="614"/>
    </row>
    <row r="16" spans="1:20" x14ac:dyDescent="0.25">
      <c r="B16" s="674">
        <f t="shared" si="2"/>
        <v>142</v>
      </c>
      <c r="C16" s="647">
        <v>10</v>
      </c>
      <c r="D16" s="1029">
        <v>221.5</v>
      </c>
      <c r="E16" s="1027">
        <v>45047</v>
      </c>
      <c r="F16" s="1026">
        <f t="shared" si="0"/>
        <v>221.5</v>
      </c>
      <c r="G16" s="1028" t="s">
        <v>236</v>
      </c>
      <c r="H16" s="1025">
        <v>46</v>
      </c>
      <c r="I16" s="616">
        <f t="shared" si="3"/>
        <v>3536.62</v>
      </c>
      <c r="J16" s="614"/>
      <c r="L16" s="674">
        <f t="shared" si="4"/>
        <v>115</v>
      </c>
      <c r="M16" s="647"/>
      <c r="N16" s="1029"/>
      <c r="O16" s="1027"/>
      <c r="P16" s="1026">
        <f t="shared" si="1"/>
        <v>0</v>
      </c>
      <c r="Q16" s="1028"/>
      <c r="R16" s="1025"/>
      <c r="S16" s="616">
        <f t="shared" si="5"/>
        <v>3036.37</v>
      </c>
      <c r="T16" s="614"/>
    </row>
    <row r="17" spans="2:20" x14ac:dyDescent="0.25">
      <c r="B17" s="674">
        <f t="shared" si="2"/>
        <v>130</v>
      </c>
      <c r="C17" s="647">
        <v>12</v>
      </c>
      <c r="D17" s="1029">
        <v>285.61</v>
      </c>
      <c r="E17" s="1027">
        <v>45049</v>
      </c>
      <c r="F17" s="1026">
        <f t="shared" si="0"/>
        <v>285.61</v>
      </c>
      <c r="G17" s="1028" t="s">
        <v>249</v>
      </c>
      <c r="H17" s="1025">
        <v>46</v>
      </c>
      <c r="I17" s="616">
        <f t="shared" si="3"/>
        <v>3251.0099999999998</v>
      </c>
      <c r="J17" s="614"/>
      <c r="L17" s="674">
        <f t="shared" si="4"/>
        <v>115</v>
      </c>
      <c r="M17" s="647"/>
      <c r="N17" s="1029"/>
      <c r="O17" s="1027"/>
      <c r="P17" s="1026">
        <f t="shared" si="1"/>
        <v>0</v>
      </c>
      <c r="Q17" s="1028"/>
      <c r="R17" s="1025"/>
      <c r="S17" s="616">
        <f t="shared" si="5"/>
        <v>3036.37</v>
      </c>
      <c r="T17" s="614"/>
    </row>
    <row r="18" spans="2:20" x14ac:dyDescent="0.25">
      <c r="B18" s="674">
        <f t="shared" si="2"/>
        <v>120</v>
      </c>
      <c r="C18" s="647">
        <v>10</v>
      </c>
      <c r="D18" s="1029">
        <v>220.85</v>
      </c>
      <c r="E18" s="1027">
        <v>45052</v>
      </c>
      <c r="F18" s="1026">
        <f t="shared" si="0"/>
        <v>220.85</v>
      </c>
      <c r="G18" s="1028" t="s">
        <v>259</v>
      </c>
      <c r="H18" s="1025">
        <v>46</v>
      </c>
      <c r="I18" s="616">
        <f t="shared" si="3"/>
        <v>3030.16</v>
      </c>
      <c r="J18" s="614"/>
      <c r="L18" s="674">
        <f t="shared" si="4"/>
        <v>115</v>
      </c>
      <c r="M18" s="647"/>
      <c r="N18" s="1029"/>
      <c r="O18" s="1027"/>
      <c r="P18" s="1026">
        <f t="shared" si="1"/>
        <v>0</v>
      </c>
      <c r="Q18" s="1028"/>
      <c r="R18" s="1025"/>
      <c r="S18" s="616">
        <f t="shared" si="5"/>
        <v>3036.37</v>
      </c>
      <c r="T18" s="614"/>
    </row>
    <row r="19" spans="2:20" x14ac:dyDescent="0.25">
      <c r="B19" s="674">
        <f t="shared" si="2"/>
        <v>112</v>
      </c>
      <c r="C19" s="647">
        <v>8</v>
      </c>
      <c r="D19" s="1029">
        <v>196.27</v>
      </c>
      <c r="E19" s="1027">
        <v>45055</v>
      </c>
      <c r="F19" s="1026">
        <f t="shared" si="0"/>
        <v>196.27</v>
      </c>
      <c r="G19" s="1028" t="s">
        <v>273</v>
      </c>
      <c r="H19" s="1025">
        <v>46</v>
      </c>
      <c r="I19" s="616">
        <f t="shared" si="3"/>
        <v>2833.89</v>
      </c>
      <c r="J19" s="614"/>
      <c r="L19" s="674">
        <f t="shared" si="4"/>
        <v>115</v>
      </c>
      <c r="M19" s="647"/>
      <c r="N19" s="1029"/>
      <c r="O19" s="1027"/>
      <c r="P19" s="1026">
        <f t="shared" si="1"/>
        <v>0</v>
      </c>
      <c r="Q19" s="1028"/>
      <c r="R19" s="1025"/>
      <c r="S19" s="616">
        <f t="shared" si="5"/>
        <v>3036.37</v>
      </c>
      <c r="T19" s="614"/>
    </row>
    <row r="20" spans="2:20" x14ac:dyDescent="0.25">
      <c r="B20" s="648">
        <f t="shared" si="2"/>
        <v>104</v>
      </c>
      <c r="C20" s="1122">
        <v>8</v>
      </c>
      <c r="D20" s="1132">
        <v>201.2</v>
      </c>
      <c r="E20" s="1133">
        <v>45056</v>
      </c>
      <c r="F20" s="1134">
        <f t="shared" si="0"/>
        <v>201.2</v>
      </c>
      <c r="G20" s="1135" t="s">
        <v>275</v>
      </c>
      <c r="H20" s="1092">
        <v>46</v>
      </c>
      <c r="I20" s="649">
        <f t="shared" si="3"/>
        <v>2632.69</v>
      </c>
      <c r="J20" s="614"/>
      <c r="L20" s="674">
        <f t="shared" si="4"/>
        <v>115</v>
      </c>
      <c r="M20" s="647"/>
      <c r="N20" s="1029"/>
      <c r="O20" s="1027"/>
      <c r="P20" s="1026">
        <f t="shared" si="1"/>
        <v>0</v>
      </c>
      <c r="Q20" s="1028"/>
      <c r="R20" s="1025"/>
      <c r="S20" s="616">
        <f t="shared" si="5"/>
        <v>3036.37</v>
      </c>
      <c r="T20" s="614"/>
    </row>
    <row r="21" spans="2:20" x14ac:dyDescent="0.25">
      <c r="B21" s="674">
        <f t="shared" si="2"/>
        <v>104</v>
      </c>
      <c r="C21" s="647"/>
      <c r="D21" s="1029"/>
      <c r="E21" s="1027"/>
      <c r="F21" s="1026">
        <f t="shared" si="0"/>
        <v>0</v>
      </c>
      <c r="G21" s="1028"/>
      <c r="H21" s="1025"/>
      <c r="I21" s="616">
        <f t="shared" si="3"/>
        <v>2632.69</v>
      </c>
      <c r="J21" s="614"/>
      <c r="L21" s="674">
        <f t="shared" si="4"/>
        <v>115</v>
      </c>
      <c r="M21" s="647"/>
      <c r="N21" s="1029"/>
      <c r="O21" s="1027"/>
      <c r="P21" s="1026">
        <f t="shared" si="1"/>
        <v>0</v>
      </c>
      <c r="Q21" s="1028"/>
      <c r="R21" s="1025"/>
      <c r="S21" s="616">
        <f t="shared" si="5"/>
        <v>3036.37</v>
      </c>
      <c r="T21" s="614"/>
    </row>
    <row r="22" spans="2:20" x14ac:dyDescent="0.25">
      <c r="B22" s="674">
        <f t="shared" si="2"/>
        <v>104</v>
      </c>
      <c r="C22" s="647"/>
      <c r="D22" s="1029"/>
      <c r="E22" s="1027"/>
      <c r="F22" s="1026">
        <f t="shared" si="0"/>
        <v>0</v>
      </c>
      <c r="G22" s="1028"/>
      <c r="H22" s="1025"/>
      <c r="I22" s="616">
        <f t="shared" si="3"/>
        <v>2632.69</v>
      </c>
      <c r="J22" s="614"/>
      <c r="L22" s="674">
        <f t="shared" si="4"/>
        <v>115</v>
      </c>
      <c r="M22" s="647"/>
      <c r="N22" s="1029"/>
      <c r="O22" s="1027"/>
      <c r="P22" s="1026">
        <f t="shared" si="1"/>
        <v>0</v>
      </c>
      <c r="Q22" s="1028"/>
      <c r="R22" s="1025"/>
      <c r="S22" s="616">
        <f t="shared" si="5"/>
        <v>3036.37</v>
      </c>
      <c r="T22" s="614"/>
    </row>
    <row r="23" spans="2:20" x14ac:dyDescent="0.25">
      <c r="B23" s="674">
        <f t="shared" si="2"/>
        <v>104</v>
      </c>
      <c r="C23" s="647"/>
      <c r="D23" s="739"/>
      <c r="E23" s="671"/>
      <c r="F23" s="585">
        <f t="shared" si="0"/>
        <v>0</v>
      </c>
      <c r="G23" s="583"/>
      <c r="H23" s="584"/>
      <c r="I23" s="616">
        <f t="shared" si="3"/>
        <v>2632.69</v>
      </c>
      <c r="J23" s="614"/>
      <c r="L23" s="674">
        <f t="shared" si="4"/>
        <v>115</v>
      </c>
      <c r="M23" s="647"/>
      <c r="N23" s="739"/>
      <c r="O23" s="671"/>
      <c r="P23" s="585">
        <f t="shared" si="1"/>
        <v>0</v>
      </c>
      <c r="Q23" s="583"/>
      <c r="R23" s="584"/>
      <c r="S23" s="616">
        <f t="shared" si="5"/>
        <v>3036.37</v>
      </c>
      <c r="T23" s="614"/>
    </row>
    <row r="24" spans="2:20" x14ac:dyDescent="0.25">
      <c r="B24" s="674">
        <f t="shared" si="2"/>
        <v>104</v>
      </c>
      <c r="C24" s="647"/>
      <c r="D24" s="739"/>
      <c r="E24" s="671"/>
      <c r="F24" s="585">
        <f t="shared" si="0"/>
        <v>0</v>
      </c>
      <c r="G24" s="583"/>
      <c r="H24" s="584"/>
      <c r="I24" s="616">
        <f t="shared" si="3"/>
        <v>2632.69</v>
      </c>
      <c r="J24" s="614"/>
      <c r="L24" s="674">
        <f t="shared" si="4"/>
        <v>115</v>
      </c>
      <c r="M24" s="647"/>
      <c r="N24" s="739"/>
      <c r="O24" s="671"/>
      <c r="P24" s="585">
        <f t="shared" si="1"/>
        <v>0</v>
      </c>
      <c r="Q24" s="583"/>
      <c r="R24" s="584"/>
      <c r="S24" s="616">
        <f t="shared" si="5"/>
        <v>3036.37</v>
      </c>
      <c r="T24" s="614"/>
    </row>
    <row r="25" spans="2:20" x14ac:dyDescent="0.25">
      <c r="B25" s="674">
        <f t="shared" si="2"/>
        <v>104</v>
      </c>
      <c r="C25" s="647"/>
      <c r="D25" s="739"/>
      <c r="E25" s="671"/>
      <c r="F25" s="585">
        <f t="shared" si="0"/>
        <v>0</v>
      </c>
      <c r="G25" s="583"/>
      <c r="H25" s="584"/>
      <c r="I25" s="616">
        <f t="shared" si="3"/>
        <v>2632.69</v>
      </c>
      <c r="J25" s="614"/>
      <c r="L25" s="674">
        <f t="shared" si="4"/>
        <v>115</v>
      </c>
      <c r="M25" s="647"/>
      <c r="N25" s="739"/>
      <c r="O25" s="671"/>
      <c r="P25" s="585">
        <f t="shared" si="1"/>
        <v>0</v>
      </c>
      <c r="Q25" s="583"/>
      <c r="R25" s="584"/>
      <c r="S25" s="616">
        <f t="shared" si="5"/>
        <v>3036.37</v>
      </c>
      <c r="T25" s="614"/>
    </row>
    <row r="26" spans="2:20" x14ac:dyDescent="0.25">
      <c r="B26" s="674">
        <f t="shared" si="2"/>
        <v>104</v>
      </c>
      <c r="C26" s="647"/>
      <c r="D26" s="739"/>
      <c r="E26" s="671"/>
      <c r="F26" s="585">
        <f t="shared" si="0"/>
        <v>0</v>
      </c>
      <c r="G26" s="583"/>
      <c r="H26" s="584"/>
      <c r="I26" s="616">
        <f t="shared" si="3"/>
        <v>2632.69</v>
      </c>
      <c r="J26" s="614"/>
      <c r="L26" s="674">
        <f t="shared" si="4"/>
        <v>115</v>
      </c>
      <c r="M26" s="647"/>
      <c r="N26" s="739"/>
      <c r="O26" s="671"/>
      <c r="P26" s="585">
        <f t="shared" si="1"/>
        <v>0</v>
      </c>
      <c r="Q26" s="583"/>
      <c r="R26" s="584"/>
      <c r="S26" s="616">
        <f t="shared" si="5"/>
        <v>3036.37</v>
      </c>
      <c r="T26" s="614"/>
    </row>
    <row r="27" spans="2:20" x14ac:dyDescent="0.25">
      <c r="B27" s="674">
        <f t="shared" si="2"/>
        <v>104</v>
      </c>
      <c r="C27" s="647"/>
      <c r="D27" s="739"/>
      <c r="E27" s="671"/>
      <c r="F27" s="585">
        <f t="shared" si="0"/>
        <v>0</v>
      </c>
      <c r="G27" s="583"/>
      <c r="H27" s="584"/>
      <c r="I27" s="616">
        <f t="shared" si="3"/>
        <v>2632.69</v>
      </c>
      <c r="J27" s="614"/>
      <c r="L27" s="674">
        <f t="shared" si="4"/>
        <v>115</v>
      </c>
      <c r="M27" s="647"/>
      <c r="N27" s="739"/>
      <c r="O27" s="671"/>
      <c r="P27" s="585">
        <f t="shared" si="1"/>
        <v>0</v>
      </c>
      <c r="Q27" s="583"/>
      <c r="R27" s="584"/>
      <c r="S27" s="616">
        <f t="shared" si="5"/>
        <v>3036.37</v>
      </c>
    </row>
    <row r="28" spans="2:20" x14ac:dyDescent="0.25">
      <c r="B28" s="674">
        <f t="shared" si="2"/>
        <v>104</v>
      </c>
      <c r="C28" s="647"/>
      <c r="D28" s="663"/>
      <c r="E28" s="671"/>
      <c r="F28" s="585">
        <f t="shared" si="0"/>
        <v>0</v>
      </c>
      <c r="G28" s="583"/>
      <c r="H28" s="584"/>
      <c r="I28" s="616">
        <f t="shared" si="3"/>
        <v>2632.69</v>
      </c>
      <c r="J28" s="614"/>
      <c r="L28" s="674">
        <f t="shared" si="4"/>
        <v>115</v>
      </c>
      <c r="M28" s="647"/>
      <c r="N28" s="663"/>
      <c r="O28" s="671"/>
      <c r="P28" s="585">
        <f t="shared" si="1"/>
        <v>0</v>
      </c>
      <c r="Q28" s="583"/>
      <c r="R28" s="584"/>
      <c r="S28" s="616">
        <f t="shared" si="5"/>
        <v>3036.37</v>
      </c>
    </row>
    <row r="29" spans="2:20" x14ac:dyDescent="0.25">
      <c r="B29" s="674">
        <f t="shared" si="2"/>
        <v>104</v>
      </c>
      <c r="C29" s="647"/>
      <c r="D29" s="663"/>
      <c r="E29" s="671"/>
      <c r="F29" s="585">
        <f t="shared" si="0"/>
        <v>0</v>
      </c>
      <c r="G29" s="583"/>
      <c r="H29" s="584"/>
      <c r="I29" s="616">
        <f t="shared" si="3"/>
        <v>2632.69</v>
      </c>
      <c r="J29" s="614"/>
      <c r="L29" s="674">
        <f t="shared" si="4"/>
        <v>115</v>
      </c>
      <c r="M29" s="647"/>
      <c r="N29" s="663"/>
      <c r="O29" s="671"/>
      <c r="P29" s="585">
        <f t="shared" si="1"/>
        <v>0</v>
      </c>
      <c r="Q29" s="583"/>
      <c r="R29" s="584"/>
      <c r="S29" s="616">
        <f t="shared" si="5"/>
        <v>3036.37</v>
      </c>
    </row>
    <row r="30" spans="2:20" ht="15.75" thickBot="1" x14ac:dyDescent="0.3">
      <c r="B30" s="973">
        <f t="shared" si="2"/>
        <v>104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2632.69</v>
      </c>
      <c r="L30" s="973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424" t="s">
        <v>19</v>
      </c>
      <c r="D34" s="1425"/>
      <c r="E34" s="39">
        <f>D31-F31</f>
        <v>0</v>
      </c>
      <c r="F34" s="6"/>
      <c r="G34" s="6"/>
      <c r="H34" s="17"/>
      <c r="M34" s="1424" t="s">
        <v>19</v>
      </c>
      <c r="N34" s="1425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A1:G1"/>
    <mergeCell ref="A5:A6"/>
    <mergeCell ref="B5:B6"/>
    <mergeCell ref="I7:I8"/>
    <mergeCell ref="C34:D34"/>
    <mergeCell ref="K1:Q1"/>
    <mergeCell ref="K5:K6"/>
    <mergeCell ref="L5:L6"/>
    <mergeCell ref="S7:S8"/>
    <mergeCell ref="M34:N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W1"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73" t="s">
        <v>295</v>
      </c>
      <c r="B1" s="1373"/>
      <c r="C1" s="1373"/>
      <c r="D1" s="1373"/>
      <c r="E1" s="1373"/>
      <c r="F1" s="1373"/>
      <c r="G1" s="1373"/>
      <c r="H1" s="11">
        <v>1</v>
      </c>
      <c r="K1" s="1366" t="s">
        <v>294</v>
      </c>
      <c r="L1" s="1366"/>
      <c r="M1" s="1366"/>
      <c r="N1" s="1366"/>
      <c r="O1" s="1366"/>
      <c r="P1" s="1366"/>
      <c r="Q1" s="1366"/>
      <c r="R1" s="11">
        <v>2</v>
      </c>
      <c r="U1" s="1366" t="s">
        <v>294</v>
      </c>
      <c r="V1" s="1366"/>
      <c r="W1" s="1366"/>
      <c r="X1" s="1366"/>
      <c r="Y1" s="1366"/>
      <c r="Z1" s="1366"/>
      <c r="AA1" s="1366"/>
      <c r="AB1" s="11">
        <v>3</v>
      </c>
      <c r="AE1" s="1366" t="s">
        <v>294</v>
      </c>
      <c r="AF1" s="1366"/>
      <c r="AG1" s="1366"/>
      <c r="AH1" s="1366"/>
      <c r="AI1" s="1366"/>
      <c r="AJ1" s="1366"/>
      <c r="AK1" s="136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7"/>
      <c r="N4" s="130"/>
      <c r="O4" s="77"/>
      <c r="P4" s="61"/>
      <c r="Q4" s="151"/>
      <c r="R4" s="151"/>
      <c r="U4" s="12"/>
      <c r="V4" s="12"/>
      <c r="W4" s="517"/>
      <c r="X4" s="130"/>
      <c r="Y4" s="77"/>
      <c r="Z4" s="61"/>
      <c r="AA4" s="151"/>
      <c r="AB4" s="151"/>
      <c r="AE4" s="12"/>
      <c r="AF4" s="12"/>
      <c r="AG4" s="517"/>
      <c r="AH4" s="130"/>
      <c r="AI4" s="77"/>
      <c r="AJ4" s="61"/>
      <c r="AK4" s="151"/>
      <c r="AL4" s="151"/>
    </row>
    <row r="5" spans="1:39" ht="22.5" customHeight="1" x14ac:dyDescent="0.25">
      <c r="A5" s="1370" t="s">
        <v>98</v>
      </c>
      <c r="B5" s="1430" t="s">
        <v>66</v>
      </c>
      <c r="C5" s="368">
        <v>85</v>
      </c>
      <c r="D5" s="598">
        <v>45019</v>
      </c>
      <c r="E5" s="742">
        <v>150</v>
      </c>
      <c r="F5" s="690">
        <v>15</v>
      </c>
      <c r="G5" s="5"/>
      <c r="K5" s="1411" t="s">
        <v>100</v>
      </c>
      <c r="L5" s="1432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411" t="s">
        <v>100</v>
      </c>
      <c r="V5" s="1430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411" t="s">
        <v>100</v>
      </c>
      <c r="AF5" s="1431" t="s">
        <v>383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370"/>
      <c r="B6" s="1430"/>
      <c r="C6" s="368">
        <v>85</v>
      </c>
      <c r="D6" s="598">
        <v>45026</v>
      </c>
      <c r="E6" s="509">
        <v>150</v>
      </c>
      <c r="F6" s="140">
        <v>15</v>
      </c>
      <c r="G6" s="47">
        <f>F78</f>
        <v>220</v>
      </c>
      <c r="H6" s="7">
        <f>E6-G6+E7+E5-G5+E4</f>
        <v>80</v>
      </c>
      <c r="K6" s="1411"/>
      <c r="L6" s="1433"/>
      <c r="M6" s="368"/>
      <c r="N6" s="130"/>
      <c r="O6" s="200"/>
      <c r="P6" s="61"/>
      <c r="Q6" s="47">
        <f>P78</f>
        <v>0</v>
      </c>
      <c r="R6" s="7">
        <f>O6-Q6+O7+O5-Q5+O4</f>
        <v>70</v>
      </c>
      <c r="U6" s="1411"/>
      <c r="V6" s="1430"/>
      <c r="W6" s="368"/>
      <c r="X6" s="130"/>
      <c r="Y6" s="200"/>
      <c r="Z6" s="61"/>
      <c r="AA6" s="47">
        <f>Z78</f>
        <v>0</v>
      </c>
      <c r="AB6" s="7">
        <f>Y6-AA6+Y7+Y5-AA5+Y4</f>
        <v>200</v>
      </c>
      <c r="AE6" s="1411"/>
      <c r="AF6" s="1431"/>
      <c r="AG6" s="368"/>
      <c r="AH6" s="130"/>
      <c r="AI6" s="200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20"/>
      <c r="D7" s="621"/>
      <c r="E7" s="622"/>
      <c r="F7" s="623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2">
        <f>F6-C9+F5+F7+F4</f>
        <v>29</v>
      </c>
      <c r="C9" s="647">
        <v>1</v>
      </c>
      <c r="D9" s="585">
        <v>10</v>
      </c>
      <c r="E9" s="612">
        <v>45020</v>
      </c>
      <c r="F9" s="585">
        <f>D9</f>
        <v>10</v>
      </c>
      <c r="G9" s="583" t="s">
        <v>157</v>
      </c>
      <c r="H9" s="584">
        <v>100</v>
      </c>
      <c r="I9" s="616">
        <f>E6-F9+E5+E7+E4</f>
        <v>290</v>
      </c>
      <c r="J9" s="614"/>
      <c r="K9" s="79" t="s">
        <v>32</v>
      </c>
      <c r="L9" s="82">
        <f>P6-M9+P5+P7+P4</f>
        <v>7</v>
      </c>
      <c r="M9" s="647"/>
      <c r="N9" s="585"/>
      <c r="O9" s="612"/>
      <c r="P9" s="585">
        <f t="shared" ref="P9:P72" si="0">N9</f>
        <v>0</v>
      </c>
      <c r="Q9" s="583"/>
      <c r="R9" s="584"/>
      <c r="S9" s="102">
        <f>O6-P9+O5+O7+O4</f>
        <v>70</v>
      </c>
      <c r="U9" s="79" t="s">
        <v>32</v>
      </c>
      <c r="V9" s="82">
        <f>Z6-W9+Z5+Z7+Z4</f>
        <v>20</v>
      </c>
      <c r="W9" s="647"/>
      <c r="X9" s="585"/>
      <c r="Y9" s="612"/>
      <c r="Z9" s="585">
        <f t="shared" ref="Z9:Z72" si="1">X9</f>
        <v>0</v>
      </c>
      <c r="AA9" s="583"/>
      <c r="AB9" s="584"/>
      <c r="AC9" s="102">
        <f>Y6-Z9+Y5+Y7+Y4</f>
        <v>200</v>
      </c>
      <c r="AE9" s="79" t="s">
        <v>32</v>
      </c>
      <c r="AF9" s="82">
        <f>AJ6-AG9+AJ5+AJ7+AJ4</f>
        <v>5</v>
      </c>
      <c r="AG9" s="647"/>
      <c r="AH9" s="585"/>
      <c r="AI9" s="612"/>
      <c r="AJ9" s="585">
        <f t="shared" ref="AJ9:AJ72" si="2">AH9</f>
        <v>0</v>
      </c>
      <c r="AK9" s="583"/>
      <c r="AL9" s="584"/>
      <c r="AM9" s="102">
        <f>AI6-AJ9+AI5+AI7+AI4</f>
        <v>50</v>
      </c>
    </row>
    <row r="10" spans="1:39" x14ac:dyDescent="0.25">
      <c r="A10" s="186"/>
      <c r="B10" s="702">
        <f t="shared" ref="B10:B73" si="3">B9-C10</f>
        <v>26</v>
      </c>
      <c r="C10" s="596">
        <v>3</v>
      </c>
      <c r="D10" s="585">
        <v>30</v>
      </c>
      <c r="E10" s="612">
        <v>45022</v>
      </c>
      <c r="F10" s="585">
        <f t="shared" ref="F10:F73" si="4">D10</f>
        <v>30</v>
      </c>
      <c r="G10" s="583" t="s">
        <v>160</v>
      </c>
      <c r="H10" s="584">
        <v>100</v>
      </c>
      <c r="I10" s="616">
        <f>I9-F10</f>
        <v>260</v>
      </c>
      <c r="J10" s="614"/>
      <c r="K10" s="186"/>
      <c r="L10" s="702">
        <f t="shared" ref="L10:L73" si="5">L9-M10</f>
        <v>7</v>
      </c>
      <c r="M10" s="647"/>
      <c r="N10" s="585"/>
      <c r="O10" s="612"/>
      <c r="P10" s="585">
        <f t="shared" si="0"/>
        <v>0</v>
      </c>
      <c r="Q10" s="583"/>
      <c r="R10" s="584"/>
      <c r="S10" s="616">
        <f>S9-P10</f>
        <v>70</v>
      </c>
      <c r="U10" s="186"/>
      <c r="V10" s="702">
        <f t="shared" ref="V10:V73" si="6">V9-W10</f>
        <v>20</v>
      </c>
      <c r="W10" s="647"/>
      <c r="X10" s="585"/>
      <c r="Y10" s="612"/>
      <c r="Z10" s="585">
        <f t="shared" si="1"/>
        <v>0</v>
      </c>
      <c r="AA10" s="583"/>
      <c r="AB10" s="584"/>
      <c r="AC10" s="616">
        <f>AC9-Z10</f>
        <v>200</v>
      </c>
      <c r="AE10" s="186"/>
      <c r="AF10" s="702">
        <f t="shared" ref="AF10:AF73" si="7">AF9-AG10</f>
        <v>5</v>
      </c>
      <c r="AG10" s="647"/>
      <c r="AH10" s="585"/>
      <c r="AI10" s="612"/>
      <c r="AJ10" s="585">
        <f t="shared" si="2"/>
        <v>0</v>
      </c>
      <c r="AK10" s="583"/>
      <c r="AL10" s="584"/>
      <c r="AM10" s="616">
        <f>AM9-AJ10</f>
        <v>50</v>
      </c>
    </row>
    <row r="11" spans="1:39" x14ac:dyDescent="0.25">
      <c r="A11" s="174"/>
      <c r="B11" s="702">
        <f t="shared" si="3"/>
        <v>21</v>
      </c>
      <c r="C11" s="690">
        <v>5</v>
      </c>
      <c r="D11" s="585">
        <v>50</v>
      </c>
      <c r="E11" s="612">
        <v>45023</v>
      </c>
      <c r="F11" s="585">
        <f t="shared" si="4"/>
        <v>50</v>
      </c>
      <c r="G11" s="583" t="s">
        <v>161</v>
      </c>
      <c r="H11" s="584">
        <v>100</v>
      </c>
      <c r="I11" s="616">
        <f t="shared" ref="I11:I74" si="8">I10-F11</f>
        <v>210</v>
      </c>
      <c r="J11" s="614"/>
      <c r="K11" s="174"/>
      <c r="L11" s="702">
        <f t="shared" si="5"/>
        <v>7</v>
      </c>
      <c r="M11" s="596"/>
      <c r="N11" s="585"/>
      <c r="O11" s="612"/>
      <c r="P11" s="585">
        <f t="shared" si="0"/>
        <v>0</v>
      </c>
      <c r="Q11" s="583"/>
      <c r="R11" s="584"/>
      <c r="S11" s="616">
        <f t="shared" ref="S11:S74" si="9">S10-P11</f>
        <v>70</v>
      </c>
      <c r="U11" s="174"/>
      <c r="V11" s="702">
        <f t="shared" si="6"/>
        <v>20</v>
      </c>
      <c r="W11" s="596"/>
      <c r="X11" s="585"/>
      <c r="Y11" s="612"/>
      <c r="Z11" s="585">
        <f t="shared" si="1"/>
        <v>0</v>
      </c>
      <c r="AA11" s="583"/>
      <c r="AB11" s="584"/>
      <c r="AC11" s="616">
        <f t="shared" ref="AC11:AC74" si="10">AC10-Z11</f>
        <v>200</v>
      </c>
      <c r="AE11" s="174"/>
      <c r="AF11" s="702">
        <f t="shared" si="7"/>
        <v>5</v>
      </c>
      <c r="AG11" s="596"/>
      <c r="AH11" s="585"/>
      <c r="AI11" s="612"/>
      <c r="AJ11" s="585">
        <f t="shared" si="2"/>
        <v>0</v>
      </c>
      <c r="AK11" s="583"/>
      <c r="AL11" s="584"/>
      <c r="AM11" s="616">
        <f t="shared" ref="AM11:AM74" si="11">AM10-AJ11</f>
        <v>50</v>
      </c>
    </row>
    <row r="12" spans="1:39" x14ac:dyDescent="0.25">
      <c r="A12" s="174"/>
      <c r="B12" s="702">
        <f t="shared" si="3"/>
        <v>17</v>
      </c>
      <c r="C12" s="690">
        <v>4</v>
      </c>
      <c r="D12" s="585">
        <v>40</v>
      </c>
      <c r="E12" s="612">
        <v>45024</v>
      </c>
      <c r="F12" s="585">
        <f t="shared" si="4"/>
        <v>40</v>
      </c>
      <c r="G12" s="583" t="s">
        <v>164</v>
      </c>
      <c r="H12" s="584">
        <v>100</v>
      </c>
      <c r="I12" s="616">
        <f t="shared" si="8"/>
        <v>170</v>
      </c>
      <c r="J12" s="614"/>
      <c r="K12" s="174"/>
      <c r="L12" s="702">
        <f t="shared" si="5"/>
        <v>7</v>
      </c>
      <c r="M12" s="647"/>
      <c r="N12" s="585"/>
      <c r="O12" s="612"/>
      <c r="P12" s="585">
        <f t="shared" si="0"/>
        <v>0</v>
      </c>
      <c r="Q12" s="583"/>
      <c r="R12" s="584"/>
      <c r="S12" s="616">
        <f t="shared" si="9"/>
        <v>70</v>
      </c>
      <c r="U12" s="174"/>
      <c r="V12" s="702">
        <f t="shared" si="6"/>
        <v>20</v>
      </c>
      <c r="W12" s="647"/>
      <c r="X12" s="585"/>
      <c r="Y12" s="612"/>
      <c r="Z12" s="585">
        <f t="shared" si="1"/>
        <v>0</v>
      </c>
      <c r="AA12" s="583"/>
      <c r="AB12" s="584"/>
      <c r="AC12" s="616">
        <f t="shared" si="10"/>
        <v>200</v>
      </c>
      <c r="AE12" s="174"/>
      <c r="AF12" s="702">
        <f t="shared" si="7"/>
        <v>5</v>
      </c>
      <c r="AG12" s="647"/>
      <c r="AH12" s="585"/>
      <c r="AI12" s="612"/>
      <c r="AJ12" s="585">
        <f t="shared" si="2"/>
        <v>0</v>
      </c>
      <c r="AK12" s="583"/>
      <c r="AL12" s="584"/>
      <c r="AM12" s="616">
        <f t="shared" si="11"/>
        <v>50</v>
      </c>
    </row>
    <row r="13" spans="1:39" x14ac:dyDescent="0.25">
      <c r="A13" s="81" t="s">
        <v>33</v>
      </c>
      <c r="B13" s="702">
        <f t="shared" si="3"/>
        <v>15</v>
      </c>
      <c r="C13" s="690">
        <v>2</v>
      </c>
      <c r="D13" s="585">
        <v>20</v>
      </c>
      <c r="E13" s="612">
        <v>45031</v>
      </c>
      <c r="F13" s="585">
        <f t="shared" si="4"/>
        <v>20</v>
      </c>
      <c r="G13" s="583" t="s">
        <v>177</v>
      </c>
      <c r="H13" s="584">
        <v>100</v>
      </c>
      <c r="I13" s="616">
        <f t="shared" si="8"/>
        <v>150</v>
      </c>
      <c r="J13" s="614"/>
      <c r="K13" s="81" t="s">
        <v>33</v>
      </c>
      <c r="L13" s="702">
        <f t="shared" si="5"/>
        <v>7</v>
      </c>
      <c r="M13" s="647"/>
      <c r="N13" s="585"/>
      <c r="O13" s="612"/>
      <c r="P13" s="585">
        <f t="shared" si="0"/>
        <v>0</v>
      </c>
      <c r="Q13" s="583"/>
      <c r="R13" s="584"/>
      <c r="S13" s="616">
        <f t="shared" si="9"/>
        <v>70</v>
      </c>
      <c r="U13" s="81" t="s">
        <v>33</v>
      </c>
      <c r="V13" s="702">
        <f t="shared" si="6"/>
        <v>20</v>
      </c>
      <c r="W13" s="647"/>
      <c r="X13" s="585"/>
      <c r="Y13" s="612"/>
      <c r="Z13" s="585">
        <f t="shared" si="1"/>
        <v>0</v>
      </c>
      <c r="AA13" s="583"/>
      <c r="AB13" s="584"/>
      <c r="AC13" s="616">
        <f t="shared" si="10"/>
        <v>200</v>
      </c>
      <c r="AE13" s="81" t="s">
        <v>33</v>
      </c>
      <c r="AF13" s="702">
        <f t="shared" si="7"/>
        <v>5</v>
      </c>
      <c r="AG13" s="647"/>
      <c r="AH13" s="585"/>
      <c r="AI13" s="612"/>
      <c r="AJ13" s="585">
        <f t="shared" si="2"/>
        <v>0</v>
      </c>
      <c r="AK13" s="583"/>
      <c r="AL13" s="584"/>
      <c r="AM13" s="616">
        <f t="shared" si="11"/>
        <v>50</v>
      </c>
    </row>
    <row r="14" spans="1:39" x14ac:dyDescent="0.25">
      <c r="A14" s="72"/>
      <c r="B14" s="702">
        <f t="shared" si="3"/>
        <v>14</v>
      </c>
      <c r="C14" s="690">
        <v>1</v>
      </c>
      <c r="D14" s="585">
        <v>10</v>
      </c>
      <c r="E14" s="612">
        <v>45040</v>
      </c>
      <c r="F14" s="585">
        <f t="shared" si="4"/>
        <v>10</v>
      </c>
      <c r="G14" s="583" t="s">
        <v>205</v>
      </c>
      <c r="H14" s="584">
        <v>100</v>
      </c>
      <c r="I14" s="616">
        <f t="shared" si="8"/>
        <v>140</v>
      </c>
      <c r="J14" s="614"/>
      <c r="K14" s="72"/>
      <c r="L14" s="702">
        <f t="shared" si="5"/>
        <v>7</v>
      </c>
      <c r="M14" s="647"/>
      <c r="N14" s="585"/>
      <c r="O14" s="612"/>
      <c r="P14" s="585">
        <f t="shared" si="0"/>
        <v>0</v>
      </c>
      <c r="Q14" s="583"/>
      <c r="R14" s="584"/>
      <c r="S14" s="616">
        <f t="shared" si="9"/>
        <v>70</v>
      </c>
      <c r="U14" s="1237"/>
      <c r="V14" s="702">
        <f t="shared" si="6"/>
        <v>20</v>
      </c>
      <c r="W14" s="647"/>
      <c r="X14" s="585"/>
      <c r="Y14" s="612"/>
      <c r="Z14" s="585">
        <f t="shared" si="1"/>
        <v>0</v>
      </c>
      <c r="AA14" s="583"/>
      <c r="AB14" s="584"/>
      <c r="AC14" s="616">
        <f t="shared" si="10"/>
        <v>200</v>
      </c>
      <c r="AE14" s="1237"/>
      <c r="AF14" s="702">
        <f t="shared" si="7"/>
        <v>5</v>
      </c>
      <c r="AG14" s="647"/>
      <c r="AH14" s="585"/>
      <c r="AI14" s="612"/>
      <c r="AJ14" s="585">
        <f t="shared" si="2"/>
        <v>0</v>
      </c>
      <c r="AK14" s="583"/>
      <c r="AL14" s="584"/>
      <c r="AM14" s="616">
        <f t="shared" si="11"/>
        <v>50</v>
      </c>
    </row>
    <row r="15" spans="1:39" x14ac:dyDescent="0.25">
      <c r="A15" s="72"/>
      <c r="B15" s="702">
        <f t="shared" si="3"/>
        <v>12</v>
      </c>
      <c r="C15" s="690">
        <v>2</v>
      </c>
      <c r="D15" s="585">
        <v>20</v>
      </c>
      <c r="E15" s="612">
        <v>45047</v>
      </c>
      <c r="F15" s="585">
        <f t="shared" si="4"/>
        <v>20</v>
      </c>
      <c r="G15" s="583" t="s">
        <v>235</v>
      </c>
      <c r="H15" s="584">
        <v>100</v>
      </c>
      <c r="I15" s="616">
        <f t="shared" si="8"/>
        <v>120</v>
      </c>
      <c r="J15" s="614"/>
      <c r="K15" s="72" t="s">
        <v>22</v>
      </c>
      <c r="L15" s="702">
        <f t="shared" si="5"/>
        <v>7</v>
      </c>
      <c r="M15" s="647"/>
      <c r="N15" s="585"/>
      <c r="O15" s="612"/>
      <c r="P15" s="585">
        <f t="shared" si="0"/>
        <v>0</v>
      </c>
      <c r="Q15" s="583"/>
      <c r="R15" s="584"/>
      <c r="S15" s="616">
        <f t="shared" si="9"/>
        <v>70</v>
      </c>
      <c r="U15" s="1237" t="s">
        <v>22</v>
      </c>
      <c r="V15" s="702">
        <f t="shared" si="6"/>
        <v>20</v>
      </c>
      <c r="W15" s="647"/>
      <c r="X15" s="585"/>
      <c r="Y15" s="612"/>
      <c r="Z15" s="585">
        <f t="shared" si="1"/>
        <v>0</v>
      </c>
      <c r="AA15" s="583"/>
      <c r="AB15" s="584"/>
      <c r="AC15" s="616">
        <f t="shared" si="10"/>
        <v>200</v>
      </c>
      <c r="AE15" s="1237" t="s">
        <v>22</v>
      </c>
      <c r="AF15" s="702">
        <f t="shared" si="7"/>
        <v>5</v>
      </c>
      <c r="AG15" s="647"/>
      <c r="AH15" s="585"/>
      <c r="AI15" s="612"/>
      <c r="AJ15" s="585">
        <f t="shared" si="2"/>
        <v>0</v>
      </c>
      <c r="AK15" s="583"/>
      <c r="AL15" s="584"/>
      <c r="AM15" s="616">
        <f t="shared" si="11"/>
        <v>50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273</v>
      </c>
      <c r="H16" s="70">
        <v>100</v>
      </c>
      <c r="I16" s="102">
        <f t="shared" si="8"/>
        <v>110</v>
      </c>
      <c r="L16" s="702">
        <f t="shared" si="5"/>
        <v>7</v>
      </c>
      <c r="M16" s="647"/>
      <c r="N16" s="585"/>
      <c r="O16" s="612"/>
      <c r="P16" s="585">
        <f t="shared" si="0"/>
        <v>0</v>
      </c>
      <c r="Q16" s="583"/>
      <c r="R16" s="584"/>
      <c r="S16" s="616">
        <f t="shared" si="9"/>
        <v>70</v>
      </c>
      <c r="V16" s="702">
        <f t="shared" si="6"/>
        <v>20</v>
      </c>
      <c r="W16" s="647"/>
      <c r="X16" s="585"/>
      <c r="Y16" s="612"/>
      <c r="Z16" s="585">
        <f t="shared" si="1"/>
        <v>0</v>
      </c>
      <c r="AA16" s="583"/>
      <c r="AB16" s="584"/>
      <c r="AC16" s="616">
        <f t="shared" si="10"/>
        <v>200</v>
      </c>
      <c r="AF16" s="702">
        <f t="shared" si="7"/>
        <v>5</v>
      </c>
      <c r="AG16" s="647"/>
      <c r="AH16" s="585"/>
      <c r="AI16" s="612"/>
      <c r="AJ16" s="585">
        <f t="shared" si="2"/>
        <v>0</v>
      </c>
      <c r="AK16" s="583"/>
      <c r="AL16" s="584"/>
      <c r="AM16" s="616">
        <f t="shared" si="11"/>
        <v>50</v>
      </c>
    </row>
    <row r="17" spans="1:39" x14ac:dyDescent="0.25">
      <c r="B17" s="702">
        <f t="shared" si="3"/>
        <v>10</v>
      </c>
      <c r="C17" s="1060">
        <v>1</v>
      </c>
      <c r="D17" s="1129">
        <v>10</v>
      </c>
      <c r="E17" s="1130">
        <v>45056</v>
      </c>
      <c r="F17" s="1129">
        <f t="shared" si="4"/>
        <v>10</v>
      </c>
      <c r="G17" s="1131" t="s">
        <v>275</v>
      </c>
      <c r="H17" s="1093">
        <v>100</v>
      </c>
      <c r="I17" s="616">
        <f t="shared" si="8"/>
        <v>100</v>
      </c>
      <c r="L17" s="702">
        <f t="shared" si="5"/>
        <v>7</v>
      </c>
      <c r="M17" s="647"/>
      <c r="N17" s="585"/>
      <c r="O17" s="612"/>
      <c r="P17" s="585">
        <f t="shared" si="0"/>
        <v>0</v>
      </c>
      <c r="Q17" s="583"/>
      <c r="R17" s="584"/>
      <c r="S17" s="616">
        <f t="shared" si="9"/>
        <v>70</v>
      </c>
      <c r="V17" s="702">
        <f t="shared" si="6"/>
        <v>20</v>
      </c>
      <c r="W17" s="647"/>
      <c r="X17" s="585"/>
      <c r="Y17" s="612"/>
      <c r="Z17" s="585">
        <f t="shared" si="1"/>
        <v>0</v>
      </c>
      <c r="AA17" s="583"/>
      <c r="AB17" s="584"/>
      <c r="AC17" s="616">
        <f t="shared" si="10"/>
        <v>200</v>
      </c>
      <c r="AF17" s="702">
        <f t="shared" si="7"/>
        <v>5</v>
      </c>
      <c r="AG17" s="647"/>
      <c r="AH17" s="585"/>
      <c r="AI17" s="612"/>
      <c r="AJ17" s="585">
        <f t="shared" si="2"/>
        <v>0</v>
      </c>
      <c r="AK17" s="583"/>
      <c r="AL17" s="584"/>
      <c r="AM17" s="616">
        <f t="shared" si="11"/>
        <v>50</v>
      </c>
    </row>
    <row r="18" spans="1:39" x14ac:dyDescent="0.25">
      <c r="A18" s="118"/>
      <c r="B18" s="650">
        <f t="shared" si="3"/>
        <v>8</v>
      </c>
      <c r="C18" s="1060">
        <v>2</v>
      </c>
      <c r="D18" s="1129">
        <v>20</v>
      </c>
      <c r="E18" s="1130">
        <v>45056</v>
      </c>
      <c r="F18" s="1129">
        <f t="shared" si="4"/>
        <v>20</v>
      </c>
      <c r="G18" s="1131" t="s">
        <v>277</v>
      </c>
      <c r="H18" s="1093">
        <v>100</v>
      </c>
      <c r="I18" s="649">
        <f t="shared" si="8"/>
        <v>80</v>
      </c>
      <c r="K18" s="118"/>
      <c r="L18" s="702">
        <f t="shared" si="5"/>
        <v>7</v>
      </c>
      <c r="M18" s="647"/>
      <c r="N18" s="585"/>
      <c r="O18" s="612"/>
      <c r="P18" s="585">
        <f t="shared" si="0"/>
        <v>0</v>
      </c>
      <c r="Q18" s="583"/>
      <c r="R18" s="584"/>
      <c r="S18" s="616">
        <f t="shared" si="9"/>
        <v>70</v>
      </c>
      <c r="U18" s="118"/>
      <c r="V18" s="702">
        <f t="shared" si="6"/>
        <v>20</v>
      </c>
      <c r="W18" s="647"/>
      <c r="X18" s="585"/>
      <c r="Y18" s="612"/>
      <c r="Z18" s="585">
        <f t="shared" si="1"/>
        <v>0</v>
      </c>
      <c r="AA18" s="583"/>
      <c r="AB18" s="584"/>
      <c r="AC18" s="616">
        <f t="shared" si="10"/>
        <v>200</v>
      </c>
      <c r="AE18" s="118"/>
      <c r="AF18" s="702">
        <f t="shared" si="7"/>
        <v>5</v>
      </c>
      <c r="AG18" s="647"/>
      <c r="AH18" s="585"/>
      <c r="AI18" s="612"/>
      <c r="AJ18" s="585">
        <f t="shared" si="2"/>
        <v>0</v>
      </c>
      <c r="AK18" s="583"/>
      <c r="AL18" s="584"/>
      <c r="AM18" s="616">
        <f t="shared" si="11"/>
        <v>50</v>
      </c>
    </row>
    <row r="19" spans="1:39" x14ac:dyDescent="0.25">
      <c r="A19" s="118"/>
      <c r="B19" s="702">
        <f t="shared" si="3"/>
        <v>8</v>
      </c>
      <c r="C19" s="647"/>
      <c r="D19" s="585"/>
      <c r="E19" s="612"/>
      <c r="F19" s="585">
        <f t="shared" si="4"/>
        <v>0</v>
      </c>
      <c r="G19" s="583"/>
      <c r="H19" s="584"/>
      <c r="I19" s="616">
        <f t="shared" si="8"/>
        <v>80</v>
      </c>
      <c r="K19" s="118"/>
      <c r="L19" s="702">
        <f t="shared" si="5"/>
        <v>7</v>
      </c>
      <c r="M19" s="647"/>
      <c r="N19" s="585"/>
      <c r="O19" s="612"/>
      <c r="P19" s="585">
        <f t="shared" si="0"/>
        <v>0</v>
      </c>
      <c r="Q19" s="583"/>
      <c r="R19" s="584"/>
      <c r="S19" s="616">
        <f t="shared" si="9"/>
        <v>70</v>
      </c>
      <c r="U19" s="118"/>
      <c r="V19" s="702">
        <f t="shared" si="6"/>
        <v>20</v>
      </c>
      <c r="W19" s="647"/>
      <c r="X19" s="585"/>
      <c r="Y19" s="612"/>
      <c r="Z19" s="585">
        <f t="shared" si="1"/>
        <v>0</v>
      </c>
      <c r="AA19" s="583"/>
      <c r="AB19" s="584"/>
      <c r="AC19" s="616">
        <f t="shared" si="10"/>
        <v>200</v>
      </c>
      <c r="AE19" s="118"/>
      <c r="AF19" s="702">
        <f t="shared" si="7"/>
        <v>5</v>
      </c>
      <c r="AG19" s="647"/>
      <c r="AH19" s="585"/>
      <c r="AI19" s="612"/>
      <c r="AJ19" s="585">
        <f t="shared" si="2"/>
        <v>0</v>
      </c>
      <c r="AK19" s="583"/>
      <c r="AL19" s="584"/>
      <c r="AM19" s="616">
        <f t="shared" si="11"/>
        <v>50</v>
      </c>
    </row>
    <row r="20" spans="1:39" x14ac:dyDescent="0.25">
      <c r="A20" s="118"/>
      <c r="B20" s="702">
        <f t="shared" si="3"/>
        <v>8</v>
      </c>
      <c r="C20" s="647"/>
      <c r="D20" s="585"/>
      <c r="E20" s="612"/>
      <c r="F20" s="585">
        <f t="shared" si="4"/>
        <v>0</v>
      </c>
      <c r="G20" s="583"/>
      <c r="H20" s="584"/>
      <c r="I20" s="616">
        <f t="shared" si="8"/>
        <v>80</v>
      </c>
      <c r="K20" s="118"/>
      <c r="L20" s="702">
        <f t="shared" si="5"/>
        <v>7</v>
      </c>
      <c r="M20" s="647"/>
      <c r="N20" s="585"/>
      <c r="O20" s="612"/>
      <c r="P20" s="585">
        <f t="shared" si="0"/>
        <v>0</v>
      </c>
      <c r="Q20" s="583"/>
      <c r="R20" s="584"/>
      <c r="S20" s="616">
        <f t="shared" si="9"/>
        <v>70</v>
      </c>
      <c r="U20" s="118"/>
      <c r="V20" s="702">
        <f t="shared" si="6"/>
        <v>20</v>
      </c>
      <c r="W20" s="647"/>
      <c r="X20" s="585"/>
      <c r="Y20" s="612"/>
      <c r="Z20" s="585">
        <f t="shared" si="1"/>
        <v>0</v>
      </c>
      <c r="AA20" s="583"/>
      <c r="AB20" s="584"/>
      <c r="AC20" s="616">
        <f t="shared" si="10"/>
        <v>200</v>
      </c>
      <c r="AE20" s="118"/>
      <c r="AF20" s="702">
        <f t="shared" si="7"/>
        <v>5</v>
      </c>
      <c r="AG20" s="647"/>
      <c r="AH20" s="585"/>
      <c r="AI20" s="612"/>
      <c r="AJ20" s="585">
        <f t="shared" si="2"/>
        <v>0</v>
      </c>
      <c r="AK20" s="583"/>
      <c r="AL20" s="584"/>
      <c r="AM20" s="616">
        <f t="shared" si="11"/>
        <v>50</v>
      </c>
    </row>
    <row r="21" spans="1:39" x14ac:dyDescent="0.25">
      <c r="A21" s="118"/>
      <c r="B21" s="702">
        <f t="shared" si="3"/>
        <v>8</v>
      </c>
      <c r="C21" s="647"/>
      <c r="D21" s="585"/>
      <c r="E21" s="612"/>
      <c r="F21" s="585">
        <f t="shared" si="4"/>
        <v>0</v>
      </c>
      <c r="G21" s="583"/>
      <c r="H21" s="584"/>
      <c r="I21" s="616">
        <f t="shared" si="8"/>
        <v>80</v>
      </c>
      <c r="K21" s="118"/>
      <c r="L21" s="702">
        <f t="shared" si="5"/>
        <v>7</v>
      </c>
      <c r="M21" s="647"/>
      <c r="N21" s="585"/>
      <c r="O21" s="612"/>
      <c r="P21" s="585">
        <f t="shared" si="0"/>
        <v>0</v>
      </c>
      <c r="Q21" s="583"/>
      <c r="R21" s="584"/>
      <c r="S21" s="616">
        <f t="shared" si="9"/>
        <v>70</v>
      </c>
      <c r="U21" s="118"/>
      <c r="V21" s="702">
        <f t="shared" si="6"/>
        <v>20</v>
      </c>
      <c r="W21" s="647"/>
      <c r="X21" s="585"/>
      <c r="Y21" s="612"/>
      <c r="Z21" s="585">
        <f t="shared" si="1"/>
        <v>0</v>
      </c>
      <c r="AA21" s="583"/>
      <c r="AB21" s="584"/>
      <c r="AC21" s="616">
        <f t="shared" si="10"/>
        <v>200</v>
      </c>
      <c r="AE21" s="118"/>
      <c r="AF21" s="702">
        <f t="shared" si="7"/>
        <v>5</v>
      </c>
      <c r="AG21" s="647"/>
      <c r="AH21" s="585"/>
      <c r="AI21" s="612"/>
      <c r="AJ21" s="585">
        <f t="shared" si="2"/>
        <v>0</v>
      </c>
      <c r="AK21" s="583"/>
      <c r="AL21" s="584"/>
      <c r="AM21" s="616">
        <f t="shared" si="11"/>
        <v>50</v>
      </c>
    </row>
    <row r="22" spans="1:39" x14ac:dyDescent="0.25">
      <c r="A22" s="118"/>
      <c r="B22" s="748">
        <f t="shared" si="3"/>
        <v>8</v>
      </c>
      <c r="C22" s="647"/>
      <c r="D22" s="585"/>
      <c r="E22" s="612"/>
      <c r="F22" s="585">
        <f t="shared" si="4"/>
        <v>0</v>
      </c>
      <c r="G22" s="583"/>
      <c r="H22" s="584"/>
      <c r="I22" s="616">
        <f t="shared" si="8"/>
        <v>80</v>
      </c>
      <c r="K22" s="118"/>
      <c r="L22" s="748">
        <f t="shared" si="5"/>
        <v>7</v>
      </c>
      <c r="M22" s="647"/>
      <c r="N22" s="585"/>
      <c r="O22" s="612"/>
      <c r="P22" s="585">
        <f t="shared" si="0"/>
        <v>0</v>
      </c>
      <c r="Q22" s="583"/>
      <c r="R22" s="584"/>
      <c r="S22" s="616">
        <f t="shared" si="9"/>
        <v>70</v>
      </c>
      <c r="U22" s="118"/>
      <c r="V22" s="748">
        <f t="shared" si="6"/>
        <v>20</v>
      </c>
      <c r="W22" s="647"/>
      <c r="X22" s="585"/>
      <c r="Y22" s="612"/>
      <c r="Z22" s="585">
        <f t="shared" si="1"/>
        <v>0</v>
      </c>
      <c r="AA22" s="583"/>
      <c r="AB22" s="584"/>
      <c r="AC22" s="616">
        <f t="shared" si="10"/>
        <v>200</v>
      </c>
      <c r="AE22" s="118"/>
      <c r="AF22" s="748">
        <f t="shared" si="7"/>
        <v>5</v>
      </c>
      <c r="AG22" s="647"/>
      <c r="AH22" s="585"/>
      <c r="AI22" s="612"/>
      <c r="AJ22" s="585">
        <f t="shared" si="2"/>
        <v>0</v>
      </c>
      <c r="AK22" s="583"/>
      <c r="AL22" s="584"/>
      <c r="AM22" s="616">
        <f t="shared" si="11"/>
        <v>50</v>
      </c>
    </row>
    <row r="23" spans="1:39" x14ac:dyDescent="0.25">
      <c r="A23" s="119"/>
      <c r="B23" s="222">
        <f t="shared" si="3"/>
        <v>8</v>
      </c>
      <c r="C23" s="15"/>
      <c r="D23" s="68"/>
      <c r="E23" s="194"/>
      <c r="F23" s="68">
        <f t="shared" si="4"/>
        <v>0</v>
      </c>
      <c r="G23" s="69"/>
      <c r="H23" s="70"/>
      <c r="I23" s="102">
        <f t="shared" si="8"/>
        <v>80</v>
      </c>
      <c r="K23" s="119"/>
      <c r="L23" s="748">
        <f t="shared" si="5"/>
        <v>7</v>
      </c>
      <c r="M23" s="596"/>
      <c r="N23" s="585"/>
      <c r="O23" s="612"/>
      <c r="P23" s="585">
        <f t="shared" si="0"/>
        <v>0</v>
      </c>
      <c r="Q23" s="583"/>
      <c r="R23" s="584"/>
      <c r="S23" s="616">
        <f t="shared" si="9"/>
        <v>70</v>
      </c>
      <c r="U23" s="119"/>
      <c r="V23" s="748">
        <f t="shared" si="6"/>
        <v>20</v>
      </c>
      <c r="W23" s="596"/>
      <c r="X23" s="585"/>
      <c r="Y23" s="612"/>
      <c r="Z23" s="585">
        <f t="shared" si="1"/>
        <v>0</v>
      </c>
      <c r="AA23" s="583"/>
      <c r="AB23" s="584"/>
      <c r="AC23" s="616">
        <f t="shared" si="10"/>
        <v>200</v>
      </c>
      <c r="AE23" s="119"/>
      <c r="AF23" s="748">
        <f t="shared" si="7"/>
        <v>5</v>
      </c>
      <c r="AG23" s="596"/>
      <c r="AH23" s="585"/>
      <c r="AI23" s="612"/>
      <c r="AJ23" s="585">
        <f t="shared" si="2"/>
        <v>0</v>
      </c>
      <c r="AK23" s="583"/>
      <c r="AL23" s="584"/>
      <c r="AM23" s="616">
        <f t="shared" si="11"/>
        <v>50</v>
      </c>
    </row>
    <row r="24" spans="1:39" x14ac:dyDescent="0.25">
      <c r="A24" s="118"/>
      <c r="B24" s="222">
        <f t="shared" si="3"/>
        <v>8</v>
      </c>
      <c r="C24" s="15"/>
      <c r="D24" s="68"/>
      <c r="E24" s="194"/>
      <c r="F24" s="68">
        <f t="shared" si="4"/>
        <v>0</v>
      </c>
      <c r="G24" s="69"/>
      <c r="H24" s="70"/>
      <c r="I24" s="102">
        <f t="shared" si="8"/>
        <v>80</v>
      </c>
      <c r="K24" s="118"/>
      <c r="L24" s="748">
        <f t="shared" si="5"/>
        <v>7</v>
      </c>
      <c r="M24" s="647"/>
      <c r="N24" s="585"/>
      <c r="O24" s="612"/>
      <c r="P24" s="585">
        <f t="shared" si="0"/>
        <v>0</v>
      </c>
      <c r="Q24" s="583"/>
      <c r="R24" s="584"/>
      <c r="S24" s="616">
        <f t="shared" si="9"/>
        <v>70</v>
      </c>
      <c r="U24" s="118"/>
      <c r="V24" s="748">
        <f t="shared" si="6"/>
        <v>20</v>
      </c>
      <c r="W24" s="647"/>
      <c r="X24" s="585"/>
      <c r="Y24" s="612"/>
      <c r="Z24" s="585">
        <f t="shared" si="1"/>
        <v>0</v>
      </c>
      <c r="AA24" s="583"/>
      <c r="AB24" s="584"/>
      <c r="AC24" s="616">
        <f t="shared" si="10"/>
        <v>200</v>
      </c>
      <c r="AE24" s="118"/>
      <c r="AF24" s="748">
        <f t="shared" si="7"/>
        <v>5</v>
      </c>
      <c r="AG24" s="647"/>
      <c r="AH24" s="585"/>
      <c r="AI24" s="612"/>
      <c r="AJ24" s="585">
        <f t="shared" si="2"/>
        <v>0</v>
      </c>
      <c r="AK24" s="583"/>
      <c r="AL24" s="584"/>
      <c r="AM24" s="616">
        <f t="shared" si="11"/>
        <v>50</v>
      </c>
    </row>
    <row r="25" spans="1:39" x14ac:dyDescent="0.25">
      <c r="A25" s="118"/>
      <c r="B25" s="222">
        <f t="shared" si="3"/>
        <v>8</v>
      </c>
      <c r="C25" s="15"/>
      <c r="D25" s="68"/>
      <c r="E25" s="194"/>
      <c r="F25" s="68">
        <f t="shared" si="4"/>
        <v>0</v>
      </c>
      <c r="G25" s="69"/>
      <c r="H25" s="70"/>
      <c r="I25" s="102">
        <f t="shared" si="8"/>
        <v>80</v>
      </c>
      <c r="K25" s="118"/>
      <c r="L25" s="748">
        <f t="shared" si="5"/>
        <v>7</v>
      </c>
      <c r="M25" s="647"/>
      <c r="N25" s="585"/>
      <c r="O25" s="612"/>
      <c r="P25" s="585">
        <f t="shared" si="0"/>
        <v>0</v>
      </c>
      <c r="Q25" s="583"/>
      <c r="R25" s="584"/>
      <c r="S25" s="616">
        <f t="shared" si="9"/>
        <v>70</v>
      </c>
      <c r="U25" s="118"/>
      <c r="V25" s="748">
        <f t="shared" si="6"/>
        <v>20</v>
      </c>
      <c r="W25" s="647"/>
      <c r="X25" s="585"/>
      <c r="Y25" s="612"/>
      <c r="Z25" s="585">
        <f t="shared" si="1"/>
        <v>0</v>
      </c>
      <c r="AA25" s="583"/>
      <c r="AB25" s="584"/>
      <c r="AC25" s="616">
        <f t="shared" si="10"/>
        <v>200</v>
      </c>
      <c r="AE25" s="118"/>
      <c r="AF25" s="748">
        <f t="shared" si="7"/>
        <v>5</v>
      </c>
      <c r="AG25" s="647"/>
      <c r="AH25" s="585"/>
      <c r="AI25" s="612"/>
      <c r="AJ25" s="585">
        <f t="shared" si="2"/>
        <v>0</v>
      </c>
      <c r="AK25" s="583"/>
      <c r="AL25" s="584"/>
      <c r="AM25" s="616">
        <f t="shared" si="11"/>
        <v>50</v>
      </c>
    </row>
    <row r="26" spans="1:39" x14ac:dyDescent="0.25">
      <c r="A26" s="118"/>
      <c r="B26" s="174">
        <f t="shared" si="3"/>
        <v>8</v>
      </c>
      <c r="C26" s="15"/>
      <c r="D26" s="68"/>
      <c r="E26" s="194"/>
      <c r="F26" s="68">
        <f t="shared" si="4"/>
        <v>0</v>
      </c>
      <c r="G26" s="69"/>
      <c r="H26" s="70"/>
      <c r="I26" s="102">
        <f t="shared" si="8"/>
        <v>80</v>
      </c>
      <c r="K26" s="118"/>
      <c r="L26" s="696">
        <f t="shared" si="5"/>
        <v>7</v>
      </c>
      <c r="M26" s="647"/>
      <c r="N26" s="585"/>
      <c r="O26" s="612"/>
      <c r="P26" s="585">
        <f t="shared" si="0"/>
        <v>0</v>
      </c>
      <c r="Q26" s="583"/>
      <c r="R26" s="584"/>
      <c r="S26" s="616">
        <f t="shared" si="9"/>
        <v>70</v>
      </c>
      <c r="U26" s="118"/>
      <c r="V26" s="696">
        <f t="shared" si="6"/>
        <v>20</v>
      </c>
      <c r="W26" s="647"/>
      <c r="X26" s="585"/>
      <c r="Y26" s="612"/>
      <c r="Z26" s="585">
        <f t="shared" si="1"/>
        <v>0</v>
      </c>
      <c r="AA26" s="583"/>
      <c r="AB26" s="584"/>
      <c r="AC26" s="616">
        <f t="shared" si="10"/>
        <v>200</v>
      </c>
      <c r="AE26" s="118"/>
      <c r="AF26" s="696">
        <f t="shared" si="7"/>
        <v>5</v>
      </c>
      <c r="AG26" s="647"/>
      <c r="AH26" s="585"/>
      <c r="AI26" s="612"/>
      <c r="AJ26" s="585">
        <f t="shared" si="2"/>
        <v>0</v>
      </c>
      <c r="AK26" s="583"/>
      <c r="AL26" s="584"/>
      <c r="AM26" s="616">
        <f t="shared" si="11"/>
        <v>50</v>
      </c>
    </row>
    <row r="27" spans="1:39" x14ac:dyDescent="0.25">
      <c r="A27" s="118"/>
      <c r="B27" s="222">
        <f t="shared" si="3"/>
        <v>8</v>
      </c>
      <c r="C27" s="15"/>
      <c r="D27" s="68"/>
      <c r="E27" s="194"/>
      <c r="F27" s="68">
        <f t="shared" si="4"/>
        <v>0</v>
      </c>
      <c r="G27" s="69"/>
      <c r="H27" s="70"/>
      <c r="I27" s="102">
        <f t="shared" si="8"/>
        <v>80</v>
      </c>
      <c r="K27" s="118"/>
      <c r="L27" s="748">
        <f t="shared" si="5"/>
        <v>7</v>
      </c>
      <c r="M27" s="647"/>
      <c r="N27" s="585"/>
      <c r="O27" s="612"/>
      <c r="P27" s="585">
        <f t="shared" si="0"/>
        <v>0</v>
      </c>
      <c r="Q27" s="583"/>
      <c r="R27" s="584"/>
      <c r="S27" s="616">
        <f t="shared" si="9"/>
        <v>70</v>
      </c>
      <c r="U27" s="118"/>
      <c r="V27" s="748">
        <f t="shared" si="6"/>
        <v>20</v>
      </c>
      <c r="W27" s="647"/>
      <c r="X27" s="585"/>
      <c r="Y27" s="612"/>
      <c r="Z27" s="585">
        <f t="shared" si="1"/>
        <v>0</v>
      </c>
      <c r="AA27" s="583"/>
      <c r="AB27" s="584"/>
      <c r="AC27" s="616">
        <f t="shared" si="10"/>
        <v>200</v>
      </c>
      <c r="AE27" s="118"/>
      <c r="AF27" s="748">
        <f t="shared" si="7"/>
        <v>5</v>
      </c>
      <c r="AG27" s="647"/>
      <c r="AH27" s="585"/>
      <c r="AI27" s="612"/>
      <c r="AJ27" s="585">
        <f t="shared" si="2"/>
        <v>0</v>
      </c>
      <c r="AK27" s="583"/>
      <c r="AL27" s="584"/>
      <c r="AM27" s="616">
        <f t="shared" si="11"/>
        <v>50</v>
      </c>
    </row>
    <row r="28" spans="1:39" x14ac:dyDescent="0.25">
      <c r="A28" s="118"/>
      <c r="B28" s="174">
        <f t="shared" si="3"/>
        <v>8</v>
      </c>
      <c r="C28" s="15"/>
      <c r="D28" s="68"/>
      <c r="E28" s="194"/>
      <c r="F28" s="68">
        <f t="shared" si="4"/>
        <v>0</v>
      </c>
      <c r="G28" s="69"/>
      <c r="H28" s="70"/>
      <c r="I28" s="102">
        <f t="shared" si="8"/>
        <v>80</v>
      </c>
      <c r="K28" s="118"/>
      <c r="L28" s="696">
        <f t="shared" si="5"/>
        <v>7</v>
      </c>
      <c r="M28" s="647"/>
      <c r="N28" s="585"/>
      <c r="O28" s="612"/>
      <c r="P28" s="585">
        <f t="shared" si="0"/>
        <v>0</v>
      </c>
      <c r="Q28" s="583"/>
      <c r="R28" s="584"/>
      <c r="S28" s="616">
        <f t="shared" si="9"/>
        <v>70</v>
      </c>
      <c r="U28" s="118"/>
      <c r="V28" s="696">
        <f t="shared" si="6"/>
        <v>20</v>
      </c>
      <c r="W28" s="647"/>
      <c r="X28" s="585"/>
      <c r="Y28" s="612"/>
      <c r="Z28" s="585">
        <f t="shared" si="1"/>
        <v>0</v>
      </c>
      <c r="AA28" s="583"/>
      <c r="AB28" s="584"/>
      <c r="AC28" s="616">
        <f t="shared" si="10"/>
        <v>200</v>
      </c>
      <c r="AE28" s="118"/>
      <c r="AF28" s="696">
        <f t="shared" si="7"/>
        <v>5</v>
      </c>
      <c r="AG28" s="647"/>
      <c r="AH28" s="585"/>
      <c r="AI28" s="612"/>
      <c r="AJ28" s="585">
        <f t="shared" si="2"/>
        <v>0</v>
      </c>
      <c r="AK28" s="583"/>
      <c r="AL28" s="584"/>
      <c r="AM28" s="616">
        <f t="shared" si="11"/>
        <v>50</v>
      </c>
    </row>
    <row r="29" spans="1:39" x14ac:dyDescent="0.25">
      <c r="A29" s="118"/>
      <c r="B29" s="222">
        <f t="shared" si="3"/>
        <v>8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80</v>
      </c>
      <c r="K29" s="118"/>
      <c r="L29" s="222">
        <f t="shared" si="5"/>
        <v>7</v>
      </c>
      <c r="M29" s="15"/>
      <c r="N29" s="68"/>
      <c r="O29" s="612"/>
      <c r="P29" s="585">
        <f t="shared" si="0"/>
        <v>0</v>
      </c>
      <c r="Q29" s="583"/>
      <c r="R29" s="584"/>
      <c r="S29" s="616">
        <f t="shared" si="9"/>
        <v>70</v>
      </c>
      <c r="U29" s="118"/>
      <c r="V29" s="222">
        <f t="shared" si="6"/>
        <v>20</v>
      </c>
      <c r="W29" s="15"/>
      <c r="X29" s="68"/>
      <c r="Y29" s="612"/>
      <c r="Z29" s="585">
        <f t="shared" si="1"/>
        <v>0</v>
      </c>
      <c r="AA29" s="583"/>
      <c r="AB29" s="584"/>
      <c r="AC29" s="616">
        <f t="shared" si="10"/>
        <v>200</v>
      </c>
      <c r="AE29" s="118"/>
      <c r="AF29" s="222">
        <f t="shared" si="7"/>
        <v>5</v>
      </c>
      <c r="AG29" s="15"/>
      <c r="AH29" s="68"/>
      <c r="AI29" s="612"/>
      <c r="AJ29" s="585">
        <f t="shared" si="2"/>
        <v>0</v>
      </c>
      <c r="AK29" s="583"/>
      <c r="AL29" s="584"/>
      <c r="AM29" s="616">
        <f t="shared" si="11"/>
        <v>50</v>
      </c>
    </row>
    <row r="30" spans="1:39" x14ac:dyDescent="0.25">
      <c r="A30" s="118"/>
      <c r="B30" s="222">
        <f t="shared" si="3"/>
        <v>8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80</v>
      </c>
      <c r="K30" s="118"/>
      <c r="L30" s="222">
        <f t="shared" si="5"/>
        <v>7</v>
      </c>
      <c r="M30" s="15"/>
      <c r="N30" s="68"/>
      <c r="O30" s="612"/>
      <c r="P30" s="585">
        <f t="shared" si="0"/>
        <v>0</v>
      </c>
      <c r="Q30" s="583"/>
      <c r="R30" s="584"/>
      <c r="S30" s="616">
        <f t="shared" si="9"/>
        <v>70</v>
      </c>
      <c r="U30" s="118"/>
      <c r="V30" s="222">
        <f t="shared" si="6"/>
        <v>20</v>
      </c>
      <c r="W30" s="15"/>
      <c r="X30" s="68"/>
      <c r="Y30" s="612"/>
      <c r="Z30" s="585">
        <f t="shared" si="1"/>
        <v>0</v>
      </c>
      <c r="AA30" s="583"/>
      <c r="AB30" s="584"/>
      <c r="AC30" s="616">
        <f t="shared" si="10"/>
        <v>200</v>
      </c>
      <c r="AE30" s="118"/>
      <c r="AF30" s="222">
        <f t="shared" si="7"/>
        <v>5</v>
      </c>
      <c r="AG30" s="15"/>
      <c r="AH30" s="68"/>
      <c r="AI30" s="612"/>
      <c r="AJ30" s="585">
        <f t="shared" si="2"/>
        <v>0</v>
      </c>
      <c r="AK30" s="583"/>
      <c r="AL30" s="584"/>
      <c r="AM30" s="616">
        <f t="shared" si="11"/>
        <v>50</v>
      </c>
    </row>
    <row r="31" spans="1:39" x14ac:dyDescent="0.25">
      <c r="A31" s="118"/>
      <c r="B31" s="222">
        <f t="shared" si="3"/>
        <v>8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80</v>
      </c>
      <c r="K31" s="118"/>
      <c r="L31" s="222">
        <f t="shared" si="5"/>
        <v>7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70</v>
      </c>
      <c r="U31" s="118"/>
      <c r="V31" s="222">
        <f t="shared" si="6"/>
        <v>20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200</v>
      </c>
      <c r="AE31" s="118"/>
      <c r="AF31" s="222">
        <f t="shared" si="7"/>
        <v>5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222">
        <f t="shared" si="3"/>
        <v>8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80</v>
      </c>
      <c r="K32" s="118"/>
      <c r="L32" s="222">
        <f t="shared" si="5"/>
        <v>7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70</v>
      </c>
      <c r="U32" s="118"/>
      <c r="V32" s="222">
        <f t="shared" si="6"/>
        <v>20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200</v>
      </c>
      <c r="AE32" s="118"/>
      <c r="AF32" s="222">
        <f t="shared" si="7"/>
        <v>5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222">
        <f t="shared" si="3"/>
        <v>8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80</v>
      </c>
      <c r="K33" s="118"/>
      <c r="L33" s="222">
        <f t="shared" si="5"/>
        <v>7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70</v>
      </c>
      <c r="U33" s="118"/>
      <c r="V33" s="222">
        <f t="shared" si="6"/>
        <v>20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200</v>
      </c>
      <c r="AE33" s="118"/>
      <c r="AF33" s="222">
        <f t="shared" si="7"/>
        <v>5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222">
        <f t="shared" si="3"/>
        <v>8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80</v>
      </c>
      <c r="K34" s="118"/>
      <c r="L34" s="222">
        <f t="shared" si="5"/>
        <v>7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70</v>
      </c>
      <c r="U34" s="118"/>
      <c r="V34" s="222">
        <f t="shared" si="6"/>
        <v>20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200</v>
      </c>
      <c r="AE34" s="118"/>
      <c r="AF34" s="222">
        <f t="shared" si="7"/>
        <v>5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222">
        <f t="shared" si="3"/>
        <v>8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80</v>
      </c>
      <c r="K35" s="118"/>
      <c r="L35" s="222">
        <f t="shared" si="5"/>
        <v>7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70</v>
      </c>
      <c r="U35" s="118"/>
      <c r="V35" s="222">
        <f t="shared" si="6"/>
        <v>20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200</v>
      </c>
      <c r="AE35" s="118"/>
      <c r="AF35" s="222">
        <f t="shared" si="7"/>
        <v>5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222">
        <f t="shared" si="3"/>
        <v>8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80</v>
      </c>
      <c r="K36" s="118" t="s">
        <v>22</v>
      </c>
      <c r="L36" s="222">
        <f t="shared" si="5"/>
        <v>7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70</v>
      </c>
      <c r="U36" s="118" t="s">
        <v>22</v>
      </c>
      <c r="V36" s="222">
        <f t="shared" si="6"/>
        <v>20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200</v>
      </c>
      <c r="AE36" s="118" t="s">
        <v>22</v>
      </c>
      <c r="AF36" s="222">
        <f t="shared" si="7"/>
        <v>5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222">
        <f t="shared" si="3"/>
        <v>8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80</v>
      </c>
      <c r="K37" s="119"/>
      <c r="L37" s="222">
        <f t="shared" si="5"/>
        <v>7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70</v>
      </c>
      <c r="U37" s="119"/>
      <c r="V37" s="222">
        <f t="shared" si="6"/>
        <v>20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200</v>
      </c>
      <c r="AE37" s="119"/>
      <c r="AF37" s="222">
        <f t="shared" si="7"/>
        <v>5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222">
        <f t="shared" si="3"/>
        <v>8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80</v>
      </c>
      <c r="K38" s="118"/>
      <c r="L38" s="222">
        <f t="shared" si="5"/>
        <v>7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70</v>
      </c>
      <c r="U38" s="118"/>
      <c r="V38" s="222">
        <f t="shared" si="6"/>
        <v>20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200</v>
      </c>
      <c r="AE38" s="118"/>
      <c r="AF38" s="222">
        <f t="shared" si="7"/>
        <v>5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3"/>
        <v>8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80</v>
      </c>
      <c r="K39" s="118"/>
      <c r="L39" s="82">
        <f t="shared" si="5"/>
        <v>7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70</v>
      </c>
      <c r="U39" s="118"/>
      <c r="V39" s="82">
        <f t="shared" si="6"/>
        <v>20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200</v>
      </c>
      <c r="AE39" s="118"/>
      <c r="AF39" s="82">
        <f t="shared" si="7"/>
        <v>5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3"/>
        <v>8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80</v>
      </c>
      <c r="K40" s="118"/>
      <c r="L40" s="82">
        <f t="shared" si="5"/>
        <v>7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70</v>
      </c>
      <c r="U40" s="118"/>
      <c r="V40" s="82">
        <f t="shared" si="6"/>
        <v>20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200</v>
      </c>
      <c r="AE40" s="118"/>
      <c r="AF40" s="82">
        <f t="shared" si="7"/>
        <v>5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3"/>
        <v>8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80</v>
      </c>
      <c r="K41" s="118"/>
      <c r="L41" s="82">
        <f t="shared" si="5"/>
        <v>7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70</v>
      </c>
      <c r="U41" s="118"/>
      <c r="V41" s="82">
        <f t="shared" si="6"/>
        <v>20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200</v>
      </c>
      <c r="AE41" s="118"/>
      <c r="AF41" s="82">
        <f t="shared" si="7"/>
        <v>5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3"/>
        <v>8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80</v>
      </c>
      <c r="K42" s="118"/>
      <c r="L42" s="82">
        <f t="shared" si="5"/>
        <v>7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70</v>
      </c>
      <c r="U42" s="118"/>
      <c r="V42" s="82">
        <f t="shared" si="6"/>
        <v>20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200</v>
      </c>
      <c r="AE42" s="118"/>
      <c r="AF42" s="82">
        <f t="shared" si="7"/>
        <v>5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3"/>
        <v>8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80</v>
      </c>
      <c r="K43" s="118"/>
      <c r="L43" s="82">
        <f t="shared" si="5"/>
        <v>7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70</v>
      </c>
      <c r="U43" s="118"/>
      <c r="V43" s="82">
        <f t="shared" si="6"/>
        <v>20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200</v>
      </c>
      <c r="AE43" s="118"/>
      <c r="AF43" s="82">
        <f t="shared" si="7"/>
        <v>5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3"/>
        <v>8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80</v>
      </c>
      <c r="K44" s="118"/>
      <c r="L44" s="82">
        <f t="shared" si="5"/>
        <v>7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70</v>
      </c>
      <c r="U44" s="118"/>
      <c r="V44" s="82">
        <f t="shared" si="6"/>
        <v>20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200</v>
      </c>
      <c r="AE44" s="118"/>
      <c r="AF44" s="82">
        <f t="shared" si="7"/>
        <v>5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3"/>
        <v>8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80</v>
      </c>
      <c r="K45" s="118"/>
      <c r="L45" s="82">
        <f t="shared" si="5"/>
        <v>7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70</v>
      </c>
      <c r="U45" s="118"/>
      <c r="V45" s="82">
        <f t="shared" si="6"/>
        <v>20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200</v>
      </c>
      <c r="AE45" s="118"/>
      <c r="AF45" s="82">
        <f t="shared" si="7"/>
        <v>5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3"/>
        <v>8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80</v>
      </c>
      <c r="K46" s="118"/>
      <c r="L46" s="82">
        <f t="shared" si="5"/>
        <v>7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70</v>
      </c>
      <c r="U46" s="118"/>
      <c r="V46" s="82">
        <f t="shared" si="6"/>
        <v>20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200</v>
      </c>
      <c r="AE46" s="118"/>
      <c r="AF46" s="82">
        <f t="shared" si="7"/>
        <v>5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3"/>
        <v>8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80</v>
      </c>
      <c r="K47" s="118"/>
      <c r="L47" s="82">
        <f t="shared" si="5"/>
        <v>7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70</v>
      </c>
      <c r="U47" s="118"/>
      <c r="V47" s="82">
        <f t="shared" si="6"/>
        <v>20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200</v>
      </c>
      <c r="AE47" s="118"/>
      <c r="AF47" s="82">
        <f t="shared" si="7"/>
        <v>5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3"/>
        <v>8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80</v>
      </c>
      <c r="K48" s="118"/>
      <c r="L48" s="82">
        <f t="shared" si="5"/>
        <v>7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70</v>
      </c>
      <c r="U48" s="118"/>
      <c r="V48" s="82">
        <f t="shared" si="6"/>
        <v>20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200</v>
      </c>
      <c r="AE48" s="118"/>
      <c r="AF48" s="82">
        <f t="shared" si="7"/>
        <v>5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3"/>
        <v>8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80</v>
      </c>
      <c r="K49" s="118"/>
      <c r="L49" s="82">
        <f t="shared" si="5"/>
        <v>7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70</v>
      </c>
      <c r="U49" s="118"/>
      <c r="V49" s="82">
        <f t="shared" si="6"/>
        <v>20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200</v>
      </c>
      <c r="AE49" s="118"/>
      <c r="AF49" s="82">
        <f t="shared" si="7"/>
        <v>5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3"/>
        <v>8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80</v>
      </c>
      <c r="K50" s="118"/>
      <c r="L50" s="82">
        <f t="shared" si="5"/>
        <v>7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70</v>
      </c>
      <c r="U50" s="118"/>
      <c r="V50" s="82">
        <f t="shared" si="6"/>
        <v>20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200</v>
      </c>
      <c r="AE50" s="118"/>
      <c r="AF50" s="82">
        <f t="shared" si="7"/>
        <v>5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3"/>
        <v>8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80</v>
      </c>
      <c r="K51" s="118"/>
      <c r="L51" s="82">
        <f t="shared" si="5"/>
        <v>7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70</v>
      </c>
      <c r="U51" s="118"/>
      <c r="V51" s="82">
        <f t="shared" si="6"/>
        <v>20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200</v>
      </c>
      <c r="AE51" s="118"/>
      <c r="AF51" s="82">
        <f t="shared" si="7"/>
        <v>5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3"/>
        <v>8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80</v>
      </c>
      <c r="K52" s="118"/>
      <c r="L52" s="82">
        <f t="shared" si="5"/>
        <v>7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70</v>
      </c>
      <c r="U52" s="118"/>
      <c r="V52" s="82">
        <f t="shared" si="6"/>
        <v>20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200</v>
      </c>
      <c r="AE52" s="118"/>
      <c r="AF52" s="82">
        <f t="shared" si="7"/>
        <v>5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3"/>
        <v>8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80</v>
      </c>
      <c r="K53" s="118"/>
      <c r="L53" s="82">
        <f t="shared" si="5"/>
        <v>7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70</v>
      </c>
      <c r="U53" s="118"/>
      <c r="V53" s="82">
        <f t="shared" si="6"/>
        <v>20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200</v>
      </c>
      <c r="AE53" s="118"/>
      <c r="AF53" s="82">
        <f t="shared" si="7"/>
        <v>5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3"/>
        <v>8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80</v>
      </c>
      <c r="K54" s="118"/>
      <c r="L54" s="82">
        <f t="shared" si="5"/>
        <v>7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70</v>
      </c>
      <c r="U54" s="118"/>
      <c r="V54" s="82">
        <f t="shared" si="6"/>
        <v>20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200</v>
      </c>
      <c r="AE54" s="118"/>
      <c r="AF54" s="82">
        <f t="shared" si="7"/>
        <v>5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3"/>
        <v>8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80</v>
      </c>
      <c r="K55" s="118"/>
      <c r="L55" s="12">
        <f t="shared" si="5"/>
        <v>7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70</v>
      </c>
      <c r="U55" s="118"/>
      <c r="V55" s="12">
        <f t="shared" si="6"/>
        <v>20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200</v>
      </c>
      <c r="AE55" s="118"/>
      <c r="AF55" s="12">
        <f t="shared" si="7"/>
        <v>5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3"/>
        <v>8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80</v>
      </c>
      <c r="K56" s="118"/>
      <c r="L56" s="12">
        <f t="shared" si="5"/>
        <v>7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70</v>
      </c>
      <c r="U56" s="118"/>
      <c r="V56" s="12">
        <f t="shared" si="6"/>
        <v>20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200</v>
      </c>
      <c r="AE56" s="118"/>
      <c r="AF56" s="12">
        <f t="shared" si="7"/>
        <v>5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3"/>
        <v>8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80</v>
      </c>
      <c r="K57" s="118"/>
      <c r="L57" s="12">
        <f t="shared" si="5"/>
        <v>7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70</v>
      </c>
      <c r="U57" s="118"/>
      <c r="V57" s="12">
        <f t="shared" si="6"/>
        <v>20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200</v>
      </c>
      <c r="AE57" s="118"/>
      <c r="AF57" s="12">
        <f t="shared" si="7"/>
        <v>5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3"/>
        <v>8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80</v>
      </c>
      <c r="K58" s="118"/>
      <c r="L58" s="12">
        <f t="shared" si="5"/>
        <v>7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70</v>
      </c>
      <c r="U58" s="118"/>
      <c r="V58" s="12">
        <f t="shared" si="6"/>
        <v>20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200</v>
      </c>
      <c r="AE58" s="118"/>
      <c r="AF58" s="12">
        <f t="shared" si="7"/>
        <v>5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3"/>
        <v>8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80</v>
      </c>
      <c r="K59" s="118"/>
      <c r="L59" s="12">
        <f t="shared" si="5"/>
        <v>7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70</v>
      </c>
      <c r="U59" s="118"/>
      <c r="V59" s="12">
        <f t="shared" si="6"/>
        <v>20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200</v>
      </c>
      <c r="AE59" s="118"/>
      <c r="AF59" s="12">
        <f t="shared" si="7"/>
        <v>5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3"/>
        <v>8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80</v>
      </c>
      <c r="K60" s="118"/>
      <c r="L60" s="12">
        <f t="shared" si="5"/>
        <v>7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70</v>
      </c>
      <c r="U60" s="118"/>
      <c r="V60" s="12">
        <f t="shared" si="6"/>
        <v>20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200</v>
      </c>
      <c r="AE60" s="118"/>
      <c r="AF60" s="12">
        <f t="shared" si="7"/>
        <v>5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3"/>
        <v>8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80</v>
      </c>
      <c r="K61" s="118"/>
      <c r="L61" s="12">
        <f t="shared" si="5"/>
        <v>7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70</v>
      </c>
      <c r="U61" s="118"/>
      <c r="V61" s="12">
        <f t="shared" si="6"/>
        <v>20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200</v>
      </c>
      <c r="AE61" s="118"/>
      <c r="AF61" s="12">
        <f t="shared" si="7"/>
        <v>5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3"/>
        <v>8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80</v>
      </c>
      <c r="K62" s="118"/>
      <c r="L62" s="12">
        <f t="shared" si="5"/>
        <v>7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70</v>
      </c>
      <c r="U62" s="118"/>
      <c r="V62" s="12">
        <f t="shared" si="6"/>
        <v>20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200</v>
      </c>
      <c r="AE62" s="118"/>
      <c r="AF62" s="12">
        <f t="shared" si="7"/>
        <v>5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3"/>
        <v>8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80</v>
      </c>
      <c r="K63" s="118"/>
      <c r="L63" s="12">
        <f t="shared" si="5"/>
        <v>7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70</v>
      </c>
      <c r="U63" s="118"/>
      <c r="V63" s="12">
        <f t="shared" si="6"/>
        <v>20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200</v>
      </c>
      <c r="AE63" s="118"/>
      <c r="AF63" s="12">
        <f t="shared" si="7"/>
        <v>5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3"/>
        <v>8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80</v>
      </c>
      <c r="K64" s="118"/>
      <c r="L64" s="12">
        <f t="shared" si="5"/>
        <v>7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70</v>
      </c>
      <c r="U64" s="118"/>
      <c r="V64" s="12">
        <f t="shared" si="6"/>
        <v>20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200</v>
      </c>
      <c r="AE64" s="118"/>
      <c r="AF64" s="12">
        <f t="shared" si="7"/>
        <v>5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3"/>
        <v>8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80</v>
      </c>
      <c r="K65" s="118"/>
      <c r="L65" s="12">
        <f t="shared" si="5"/>
        <v>7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70</v>
      </c>
      <c r="U65" s="118"/>
      <c r="V65" s="12">
        <f t="shared" si="6"/>
        <v>20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200</v>
      </c>
      <c r="AE65" s="118"/>
      <c r="AF65" s="12">
        <f t="shared" si="7"/>
        <v>5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3"/>
        <v>8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80</v>
      </c>
      <c r="K66" s="118"/>
      <c r="L66" s="12">
        <f t="shared" si="5"/>
        <v>7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70</v>
      </c>
      <c r="U66" s="118"/>
      <c r="V66" s="12">
        <f t="shared" si="6"/>
        <v>20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200</v>
      </c>
      <c r="AE66" s="118"/>
      <c r="AF66" s="12">
        <f t="shared" si="7"/>
        <v>5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3"/>
        <v>8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80</v>
      </c>
      <c r="K67" s="118"/>
      <c r="L67" s="12">
        <f t="shared" si="5"/>
        <v>7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70</v>
      </c>
      <c r="U67" s="118"/>
      <c r="V67" s="12">
        <f t="shared" si="6"/>
        <v>20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200</v>
      </c>
      <c r="AE67" s="118"/>
      <c r="AF67" s="12">
        <f t="shared" si="7"/>
        <v>5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3"/>
        <v>8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80</v>
      </c>
      <c r="K68" s="118"/>
      <c r="L68" s="12">
        <f t="shared" si="5"/>
        <v>7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70</v>
      </c>
      <c r="U68" s="118"/>
      <c r="V68" s="12">
        <f t="shared" si="6"/>
        <v>20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200</v>
      </c>
      <c r="AE68" s="118"/>
      <c r="AF68" s="12">
        <f t="shared" si="7"/>
        <v>5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3"/>
        <v>8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80</v>
      </c>
      <c r="K69" s="118"/>
      <c r="L69" s="12">
        <f t="shared" si="5"/>
        <v>7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70</v>
      </c>
      <c r="U69" s="118"/>
      <c r="V69" s="12">
        <f t="shared" si="6"/>
        <v>20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200</v>
      </c>
      <c r="AE69" s="118"/>
      <c r="AF69" s="12">
        <f t="shared" si="7"/>
        <v>5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3"/>
        <v>8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80</v>
      </c>
      <c r="K70" s="118"/>
      <c r="L70" s="12">
        <f t="shared" si="5"/>
        <v>7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70</v>
      </c>
      <c r="U70" s="118"/>
      <c r="V70" s="12">
        <f t="shared" si="6"/>
        <v>20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200</v>
      </c>
      <c r="AE70" s="118"/>
      <c r="AF70" s="12">
        <f t="shared" si="7"/>
        <v>5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3"/>
        <v>8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80</v>
      </c>
      <c r="K71" s="118"/>
      <c r="L71" s="12">
        <f t="shared" si="5"/>
        <v>7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70</v>
      </c>
      <c r="U71" s="118"/>
      <c r="V71" s="12">
        <f t="shared" si="6"/>
        <v>20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200</v>
      </c>
      <c r="AE71" s="118"/>
      <c r="AF71" s="12">
        <f t="shared" si="7"/>
        <v>5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3"/>
        <v>8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80</v>
      </c>
      <c r="K72" s="118"/>
      <c r="L72" s="12">
        <f t="shared" si="5"/>
        <v>7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70</v>
      </c>
      <c r="U72" s="118"/>
      <c r="V72" s="12">
        <f t="shared" si="6"/>
        <v>20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200</v>
      </c>
      <c r="AE72" s="118"/>
      <c r="AF72" s="12">
        <f t="shared" si="7"/>
        <v>5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3"/>
        <v>8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80</v>
      </c>
      <c r="K73" s="118"/>
      <c r="L73" s="12">
        <f t="shared" si="5"/>
        <v>7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70</v>
      </c>
      <c r="U73" s="118"/>
      <c r="V73" s="12">
        <f t="shared" si="6"/>
        <v>20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200</v>
      </c>
      <c r="AE73" s="118"/>
      <c r="AF73" s="12">
        <f t="shared" si="7"/>
        <v>5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5">B73-C74</f>
        <v>8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80</v>
      </c>
      <c r="K74" s="118"/>
      <c r="L74" s="12">
        <f t="shared" ref="L74:L75" si="17">L73-M74</f>
        <v>7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70</v>
      </c>
      <c r="U74" s="118"/>
      <c r="V74" s="12">
        <f t="shared" ref="V74:V75" si="18">V73-W74</f>
        <v>20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200</v>
      </c>
      <c r="AE74" s="118"/>
      <c r="AF74" s="12">
        <f t="shared" ref="AF74:AF75" si="19">AF73-AG74</f>
        <v>5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5"/>
        <v>8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80</v>
      </c>
      <c r="K75" s="118"/>
      <c r="L75" s="12">
        <f t="shared" si="17"/>
        <v>7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70</v>
      </c>
      <c r="U75" s="118"/>
      <c r="V75" s="12">
        <f t="shared" si="18"/>
        <v>20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200</v>
      </c>
      <c r="AE75" s="118"/>
      <c r="AF75" s="12">
        <f t="shared" si="19"/>
        <v>5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80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70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200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7</v>
      </c>
      <c r="X81" s="45" t="s">
        <v>4</v>
      </c>
      <c r="Y81" s="55">
        <f>Z5+Z6-W78+Z7</f>
        <v>20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68" t="s">
        <v>11</v>
      </c>
      <c r="D83" s="1369"/>
      <c r="E83" s="56">
        <f>E5+E6-F78+E7</f>
        <v>80</v>
      </c>
      <c r="F83" s="72"/>
      <c r="M83" s="1368" t="s">
        <v>11</v>
      </c>
      <c r="N83" s="1369"/>
      <c r="O83" s="56">
        <f>O5+O6-P78+O7</f>
        <v>70</v>
      </c>
      <c r="P83" s="72"/>
      <c r="W83" s="1368" t="s">
        <v>11</v>
      </c>
      <c r="X83" s="1369"/>
      <c r="Y83" s="56">
        <f>Y5+Y6-Z78+Y7</f>
        <v>200</v>
      </c>
      <c r="Z83" s="1237"/>
      <c r="AG83" s="1368" t="s">
        <v>11</v>
      </c>
      <c r="AH83" s="1369"/>
      <c r="AI83" s="56">
        <f>AI5+AI6-AJ78+AI7</f>
        <v>50</v>
      </c>
      <c r="AJ83" s="1237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63"/>
      <c r="B5" s="1363"/>
      <c r="C5" s="368"/>
      <c r="D5" s="598"/>
      <c r="E5" s="742"/>
      <c r="F5" s="690"/>
      <c r="G5" s="5"/>
    </row>
    <row r="6" spans="1:9" x14ac:dyDescent="0.25">
      <c r="A6" s="1363"/>
      <c r="B6" s="1363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2"/>
      <c r="F18" s="585">
        <f t="shared" si="3"/>
        <v>0</v>
      </c>
      <c r="G18" s="583"/>
      <c r="H18" s="584"/>
      <c r="I18" s="61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2"/>
      <c r="F19" s="585">
        <f t="shared" si="3"/>
        <v>0</v>
      </c>
      <c r="G19" s="583"/>
      <c r="H19" s="584"/>
      <c r="I19" s="61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8" t="s">
        <v>11</v>
      </c>
      <c r="D83" s="136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74"/>
      <c r="B5" s="1382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74"/>
      <c r="B6" s="1382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0" t="s">
        <v>3</v>
      </c>
    </row>
    <row r="9" spans="1:10" ht="15.75" thickTop="1" x14ac:dyDescent="0.25">
      <c r="A9" s="72"/>
      <c r="B9" s="674">
        <f>F5-C9+F4+F6+F7</f>
        <v>0</v>
      </c>
      <c r="C9" s="647"/>
      <c r="D9" s="582"/>
      <c r="E9" s="671"/>
      <c r="F9" s="585">
        <f t="shared" ref="F9:F37" si="0">D9</f>
        <v>0</v>
      </c>
      <c r="G9" s="583"/>
      <c r="H9" s="584"/>
      <c r="I9" s="675">
        <f>H9*F9</f>
        <v>0</v>
      </c>
      <c r="J9" s="616">
        <f>E4+E5+E6+E7-F9</f>
        <v>0</v>
      </c>
    </row>
    <row r="10" spans="1:10" x14ac:dyDescent="0.25">
      <c r="B10" s="674">
        <f>B9-C10</f>
        <v>0</v>
      </c>
      <c r="C10" s="647"/>
      <c r="D10" s="582"/>
      <c r="E10" s="671"/>
      <c r="F10" s="585">
        <f t="shared" si="0"/>
        <v>0</v>
      </c>
      <c r="G10" s="583"/>
      <c r="H10" s="584"/>
      <c r="I10" s="676">
        <f t="shared" ref="I10:I37" si="1">H10*F10</f>
        <v>0</v>
      </c>
      <c r="J10" s="616">
        <f>J9-F10</f>
        <v>0</v>
      </c>
    </row>
    <row r="11" spans="1:10" x14ac:dyDescent="0.25">
      <c r="A11" s="54" t="s">
        <v>32</v>
      </c>
      <c r="B11" s="674">
        <f t="shared" ref="B11:B37" si="2">B10-C11</f>
        <v>0</v>
      </c>
      <c r="C11" s="647"/>
      <c r="D11" s="582"/>
      <c r="E11" s="671"/>
      <c r="F11" s="585">
        <f t="shared" si="0"/>
        <v>0</v>
      </c>
      <c r="G11" s="583"/>
      <c r="H11" s="584"/>
      <c r="I11" s="676">
        <f t="shared" si="1"/>
        <v>0</v>
      </c>
      <c r="J11" s="616">
        <f t="shared" ref="J11:J12" si="3">J10-F11</f>
        <v>0</v>
      </c>
    </row>
    <row r="12" spans="1:10" x14ac:dyDescent="0.25">
      <c r="A12" s="84"/>
      <c r="B12" s="674">
        <f t="shared" si="2"/>
        <v>0</v>
      </c>
      <c r="C12" s="647"/>
      <c r="D12" s="582"/>
      <c r="E12" s="671"/>
      <c r="F12" s="585">
        <f t="shared" si="0"/>
        <v>0</v>
      </c>
      <c r="G12" s="583"/>
      <c r="H12" s="584"/>
      <c r="I12" s="676">
        <f t="shared" si="1"/>
        <v>0</v>
      </c>
      <c r="J12" s="616">
        <f t="shared" si="3"/>
        <v>0</v>
      </c>
    </row>
    <row r="13" spans="1:10" x14ac:dyDescent="0.25">
      <c r="B13" s="674">
        <f t="shared" si="2"/>
        <v>0</v>
      </c>
      <c r="C13" s="647"/>
      <c r="D13" s="582"/>
      <c r="E13" s="671"/>
      <c r="F13" s="585">
        <f t="shared" si="0"/>
        <v>0</v>
      </c>
      <c r="G13" s="583"/>
      <c r="H13" s="584"/>
      <c r="I13" s="676">
        <f t="shared" si="1"/>
        <v>0</v>
      </c>
      <c r="J13" s="616">
        <f>J12-F13</f>
        <v>0</v>
      </c>
    </row>
    <row r="14" spans="1:10" x14ac:dyDescent="0.25">
      <c r="A14" s="54" t="s">
        <v>33</v>
      </c>
      <c r="B14" s="674">
        <f t="shared" si="2"/>
        <v>0</v>
      </c>
      <c r="C14" s="647"/>
      <c r="D14" s="734"/>
      <c r="E14" s="793"/>
      <c r="F14" s="783">
        <f t="shared" si="0"/>
        <v>0</v>
      </c>
      <c r="G14" s="784"/>
      <c r="H14" s="613"/>
      <c r="I14" s="676">
        <f t="shared" si="1"/>
        <v>0</v>
      </c>
      <c r="J14" s="616">
        <f t="shared" ref="J14:J37" si="4">J13-F14</f>
        <v>0</v>
      </c>
    </row>
    <row r="15" spans="1:10" x14ac:dyDescent="0.25">
      <c r="A15" s="614"/>
      <c r="B15" s="674">
        <f t="shared" si="2"/>
        <v>0</v>
      </c>
      <c r="C15" s="647"/>
      <c r="D15" s="734"/>
      <c r="E15" s="793"/>
      <c r="F15" s="783">
        <f t="shared" si="0"/>
        <v>0</v>
      </c>
      <c r="G15" s="784"/>
      <c r="H15" s="613"/>
      <c r="I15" s="676">
        <f t="shared" si="1"/>
        <v>0</v>
      </c>
      <c r="J15" s="616">
        <f t="shared" si="4"/>
        <v>0</v>
      </c>
    </row>
    <row r="16" spans="1:10" ht="15.75" x14ac:dyDescent="0.25">
      <c r="A16" s="673"/>
      <c r="B16" s="674">
        <f t="shared" si="2"/>
        <v>0</v>
      </c>
      <c r="C16" s="647"/>
      <c r="D16" s="734"/>
      <c r="E16" s="793"/>
      <c r="F16" s="783">
        <f t="shared" si="0"/>
        <v>0</v>
      </c>
      <c r="G16" s="784"/>
      <c r="H16" s="613"/>
      <c r="I16" s="676">
        <f t="shared" si="1"/>
        <v>0</v>
      </c>
      <c r="J16" s="616">
        <f t="shared" si="4"/>
        <v>0</v>
      </c>
    </row>
    <row r="17" spans="1:10" ht="15.75" x14ac:dyDescent="0.25">
      <c r="A17" s="673"/>
      <c r="B17" s="674">
        <f t="shared" si="2"/>
        <v>0</v>
      </c>
      <c r="C17" s="647"/>
      <c r="D17" s="734"/>
      <c r="E17" s="793"/>
      <c r="F17" s="783">
        <f t="shared" si="0"/>
        <v>0</v>
      </c>
      <c r="G17" s="784"/>
      <c r="H17" s="613"/>
      <c r="I17" s="676">
        <f t="shared" si="1"/>
        <v>0</v>
      </c>
      <c r="J17" s="616">
        <f t="shared" si="4"/>
        <v>0</v>
      </c>
    </row>
    <row r="18" spans="1:10" ht="15.75" x14ac:dyDescent="0.25">
      <c r="A18" s="673"/>
      <c r="B18" s="674">
        <f t="shared" si="2"/>
        <v>0</v>
      </c>
      <c r="C18" s="647"/>
      <c r="D18" s="733"/>
      <c r="E18" s="849"/>
      <c r="F18" s="845">
        <f t="shared" si="0"/>
        <v>0</v>
      </c>
      <c r="G18" s="846"/>
      <c r="H18" s="847"/>
      <c r="I18" s="676">
        <f t="shared" si="1"/>
        <v>0</v>
      </c>
      <c r="J18" s="616">
        <f t="shared" si="4"/>
        <v>0</v>
      </c>
    </row>
    <row r="19" spans="1:10" x14ac:dyDescent="0.25">
      <c r="A19" s="614"/>
      <c r="B19" s="674">
        <f t="shared" si="2"/>
        <v>0</v>
      </c>
      <c r="C19" s="647"/>
      <c r="D19" s="733"/>
      <c r="E19" s="849"/>
      <c r="F19" s="845">
        <f t="shared" si="0"/>
        <v>0</v>
      </c>
      <c r="G19" s="846"/>
      <c r="H19" s="847"/>
      <c r="I19" s="676">
        <f t="shared" si="1"/>
        <v>0</v>
      </c>
      <c r="J19" s="616">
        <f t="shared" si="4"/>
        <v>0</v>
      </c>
    </row>
    <row r="20" spans="1:10" x14ac:dyDescent="0.25">
      <c r="A20" s="614"/>
      <c r="B20" s="674">
        <f t="shared" si="2"/>
        <v>0</v>
      </c>
      <c r="C20" s="647"/>
      <c r="D20" s="733"/>
      <c r="E20" s="849"/>
      <c r="F20" s="845">
        <f t="shared" si="0"/>
        <v>0</v>
      </c>
      <c r="G20" s="846"/>
      <c r="H20" s="847"/>
      <c r="I20" s="676">
        <f t="shared" si="1"/>
        <v>0</v>
      </c>
      <c r="J20" s="616">
        <f t="shared" si="4"/>
        <v>0</v>
      </c>
    </row>
    <row r="21" spans="1:10" x14ac:dyDescent="0.25">
      <c r="B21" s="674">
        <f t="shared" si="2"/>
        <v>0</v>
      </c>
      <c r="C21" s="647"/>
      <c r="D21" s="733"/>
      <c r="E21" s="849"/>
      <c r="F21" s="845">
        <f t="shared" si="0"/>
        <v>0</v>
      </c>
      <c r="G21" s="846"/>
      <c r="H21" s="847"/>
      <c r="I21" s="676">
        <f t="shared" si="1"/>
        <v>0</v>
      </c>
      <c r="J21" s="616">
        <f t="shared" si="4"/>
        <v>0</v>
      </c>
    </row>
    <row r="22" spans="1:10" x14ac:dyDescent="0.25">
      <c r="B22" s="674">
        <f t="shared" si="2"/>
        <v>0</v>
      </c>
      <c r="C22" s="647"/>
      <c r="D22" s="733"/>
      <c r="E22" s="849"/>
      <c r="F22" s="845">
        <f t="shared" si="0"/>
        <v>0</v>
      </c>
      <c r="G22" s="846"/>
      <c r="H22" s="847"/>
      <c r="I22" s="676">
        <f t="shared" si="1"/>
        <v>0</v>
      </c>
      <c r="J22" s="616">
        <f t="shared" si="4"/>
        <v>0</v>
      </c>
    </row>
    <row r="23" spans="1:10" x14ac:dyDescent="0.25">
      <c r="B23" s="674">
        <f t="shared" si="2"/>
        <v>0</v>
      </c>
      <c r="C23" s="647"/>
      <c r="D23" s="735"/>
      <c r="E23" s="988"/>
      <c r="F23" s="736">
        <f t="shared" si="0"/>
        <v>0</v>
      </c>
      <c r="G23" s="737"/>
      <c r="H23" s="738"/>
      <c r="I23" s="676">
        <f t="shared" si="1"/>
        <v>0</v>
      </c>
      <c r="J23" s="616">
        <f t="shared" si="4"/>
        <v>0</v>
      </c>
    </row>
    <row r="24" spans="1:10" x14ac:dyDescent="0.25">
      <c r="B24" s="674">
        <f t="shared" si="2"/>
        <v>0</v>
      </c>
      <c r="C24" s="647"/>
      <c r="D24" s="735"/>
      <c r="E24" s="988"/>
      <c r="F24" s="736">
        <f t="shared" si="0"/>
        <v>0</v>
      </c>
      <c r="G24" s="737"/>
      <c r="H24" s="738"/>
      <c r="I24" s="676">
        <f t="shared" si="1"/>
        <v>0</v>
      </c>
      <c r="J24" s="616">
        <f t="shared" si="4"/>
        <v>0</v>
      </c>
    </row>
    <row r="25" spans="1:10" x14ac:dyDescent="0.25">
      <c r="B25" s="674">
        <f t="shared" si="2"/>
        <v>0</v>
      </c>
      <c r="C25" s="647"/>
      <c r="D25" s="735"/>
      <c r="E25" s="988"/>
      <c r="F25" s="736">
        <f t="shared" si="0"/>
        <v>0</v>
      </c>
      <c r="G25" s="737"/>
      <c r="H25" s="738"/>
      <c r="I25" s="676">
        <f t="shared" si="1"/>
        <v>0</v>
      </c>
      <c r="J25" s="616">
        <f t="shared" si="4"/>
        <v>0</v>
      </c>
    </row>
    <row r="26" spans="1:10" x14ac:dyDescent="0.25">
      <c r="B26" s="674">
        <f t="shared" si="2"/>
        <v>0</v>
      </c>
      <c r="C26" s="647"/>
      <c r="D26" s="1029"/>
      <c r="E26" s="1027"/>
      <c r="F26" s="1026">
        <f t="shared" si="0"/>
        <v>0</v>
      </c>
      <c r="G26" s="1028"/>
      <c r="H26" s="1025"/>
      <c r="I26" s="676">
        <f t="shared" si="1"/>
        <v>0</v>
      </c>
      <c r="J26" s="616">
        <f t="shared" si="4"/>
        <v>0</v>
      </c>
    </row>
    <row r="27" spans="1:10" x14ac:dyDescent="0.25">
      <c r="B27" s="674">
        <f t="shared" si="2"/>
        <v>0</v>
      </c>
      <c r="C27" s="647"/>
      <c r="D27" s="1029"/>
      <c r="E27" s="1027"/>
      <c r="F27" s="1026">
        <f t="shared" si="0"/>
        <v>0</v>
      </c>
      <c r="G27" s="1028"/>
      <c r="H27" s="1025"/>
      <c r="I27" s="676">
        <f t="shared" si="1"/>
        <v>0</v>
      </c>
      <c r="J27" s="616">
        <f t="shared" si="4"/>
        <v>0</v>
      </c>
    </row>
    <row r="28" spans="1:10" x14ac:dyDescent="0.25">
      <c r="B28" s="674">
        <f t="shared" si="2"/>
        <v>0</v>
      </c>
      <c r="C28" s="647"/>
      <c r="D28" s="1026"/>
      <c r="E28" s="1027"/>
      <c r="F28" s="1026">
        <f t="shared" si="0"/>
        <v>0</v>
      </c>
      <c r="G28" s="1028"/>
      <c r="H28" s="1025"/>
      <c r="I28" s="676">
        <f t="shared" si="1"/>
        <v>0</v>
      </c>
      <c r="J28" s="616">
        <f t="shared" si="4"/>
        <v>0</v>
      </c>
    </row>
    <row r="29" spans="1:10" x14ac:dyDescent="0.25">
      <c r="B29" s="674">
        <f t="shared" si="2"/>
        <v>0</v>
      </c>
      <c r="C29" s="647"/>
      <c r="D29" s="1026"/>
      <c r="E29" s="1027"/>
      <c r="F29" s="1026">
        <f t="shared" si="0"/>
        <v>0</v>
      </c>
      <c r="G29" s="1028"/>
      <c r="H29" s="1025"/>
      <c r="I29" s="676">
        <f t="shared" ref="I29:I36" si="5">H29*F29</f>
        <v>0</v>
      </c>
      <c r="J29" s="616">
        <f t="shared" ref="J29:J36" si="6">J28-F29</f>
        <v>0</v>
      </c>
    </row>
    <row r="30" spans="1:10" x14ac:dyDescent="0.25">
      <c r="B30" s="674">
        <f t="shared" si="2"/>
        <v>0</v>
      </c>
      <c r="C30" s="647"/>
      <c r="D30" s="1026"/>
      <c r="E30" s="1027"/>
      <c r="F30" s="1026">
        <f t="shared" si="0"/>
        <v>0</v>
      </c>
      <c r="G30" s="1028"/>
      <c r="H30" s="1025"/>
      <c r="I30" s="676">
        <f t="shared" si="5"/>
        <v>0</v>
      </c>
      <c r="J30" s="616">
        <f t="shared" si="6"/>
        <v>0</v>
      </c>
    </row>
    <row r="31" spans="1:10" x14ac:dyDescent="0.25">
      <c r="B31" s="674">
        <f t="shared" si="2"/>
        <v>0</v>
      </c>
      <c r="C31" s="647"/>
      <c r="D31" s="1026"/>
      <c r="E31" s="1027"/>
      <c r="F31" s="1026">
        <f t="shared" si="0"/>
        <v>0</v>
      </c>
      <c r="G31" s="1028"/>
      <c r="H31" s="1025"/>
      <c r="I31" s="676">
        <f t="shared" si="5"/>
        <v>0</v>
      </c>
      <c r="J31" s="616">
        <f t="shared" si="6"/>
        <v>0</v>
      </c>
    </row>
    <row r="32" spans="1:10" x14ac:dyDescent="0.25">
      <c r="B32" s="674">
        <f t="shared" si="2"/>
        <v>0</v>
      </c>
      <c r="C32" s="647"/>
      <c r="D32" s="1026"/>
      <c r="E32" s="1027"/>
      <c r="F32" s="1026">
        <f t="shared" si="0"/>
        <v>0</v>
      </c>
      <c r="G32" s="1028"/>
      <c r="H32" s="1025"/>
      <c r="I32" s="676">
        <f t="shared" si="5"/>
        <v>0</v>
      </c>
      <c r="J32" s="616">
        <f t="shared" si="6"/>
        <v>0</v>
      </c>
    </row>
    <row r="33" spans="2:10" x14ac:dyDescent="0.25">
      <c r="B33" s="674">
        <f t="shared" si="2"/>
        <v>0</v>
      </c>
      <c r="C33" s="647"/>
      <c r="D33" s="1026"/>
      <c r="E33" s="1027"/>
      <c r="F33" s="1026">
        <f t="shared" si="0"/>
        <v>0</v>
      </c>
      <c r="G33" s="1028"/>
      <c r="H33" s="1025"/>
      <c r="I33" s="676">
        <f t="shared" si="5"/>
        <v>0</v>
      </c>
      <c r="J33" s="616">
        <f t="shared" si="6"/>
        <v>0</v>
      </c>
    </row>
    <row r="34" spans="2:10" x14ac:dyDescent="0.25">
      <c r="B34" s="674">
        <f t="shared" si="2"/>
        <v>0</v>
      </c>
      <c r="C34" s="647"/>
      <c r="D34" s="1026"/>
      <c r="E34" s="1027"/>
      <c r="F34" s="1026">
        <f t="shared" si="0"/>
        <v>0</v>
      </c>
      <c r="G34" s="1028"/>
      <c r="H34" s="1025"/>
      <c r="I34" s="676">
        <f t="shared" si="5"/>
        <v>0</v>
      </c>
      <c r="J34" s="616">
        <f t="shared" si="6"/>
        <v>0</v>
      </c>
    </row>
    <row r="35" spans="2:10" x14ac:dyDescent="0.25">
      <c r="B35" s="674">
        <f t="shared" si="2"/>
        <v>0</v>
      </c>
      <c r="C35" s="647"/>
      <c r="D35" s="1026"/>
      <c r="E35" s="1027"/>
      <c r="F35" s="1026">
        <f t="shared" si="0"/>
        <v>0</v>
      </c>
      <c r="G35" s="1028"/>
      <c r="H35" s="1025"/>
      <c r="I35" s="676">
        <f t="shared" si="5"/>
        <v>0</v>
      </c>
      <c r="J35" s="616">
        <f t="shared" si="6"/>
        <v>0</v>
      </c>
    </row>
    <row r="36" spans="2:10" x14ac:dyDescent="0.25">
      <c r="B36" s="674">
        <f t="shared" si="2"/>
        <v>0</v>
      </c>
      <c r="C36" s="647"/>
      <c r="D36" s="1026"/>
      <c r="E36" s="1027"/>
      <c r="F36" s="1026">
        <f t="shared" si="0"/>
        <v>0</v>
      </c>
      <c r="G36" s="1028"/>
      <c r="H36" s="1025"/>
      <c r="I36" s="676">
        <f t="shared" si="5"/>
        <v>0</v>
      </c>
      <c r="J36" s="616">
        <f t="shared" si="6"/>
        <v>0</v>
      </c>
    </row>
    <row r="37" spans="2:10" ht="15.75" thickBot="1" x14ac:dyDescent="0.3">
      <c r="B37" s="674">
        <f t="shared" si="2"/>
        <v>0</v>
      </c>
      <c r="C37" s="677"/>
      <c r="D37" s="755">
        <f t="shared" ref="D37" si="7">C37*B37</f>
        <v>0</v>
      </c>
      <c r="E37" s="756"/>
      <c r="F37" s="755">
        <f t="shared" si="0"/>
        <v>0</v>
      </c>
      <c r="G37" s="757"/>
      <c r="H37" s="1175"/>
      <c r="I37" s="678">
        <f t="shared" si="1"/>
        <v>0</v>
      </c>
      <c r="J37" s="616">
        <f t="shared" si="4"/>
        <v>0</v>
      </c>
    </row>
    <row r="38" spans="2:10" ht="16.5" thickTop="1" x14ac:dyDescent="0.25">
      <c r="B38" s="614"/>
      <c r="C38" s="647">
        <f>SUM(C9:C37)</f>
        <v>0</v>
      </c>
      <c r="D38" s="679">
        <f>SUM(D9:D37)</f>
        <v>0</v>
      </c>
      <c r="E38" s="680"/>
      <c r="F38" s="585">
        <f>SUM(F9:F37)</f>
        <v>0</v>
      </c>
      <c r="G38" s="681"/>
      <c r="H38" s="678"/>
      <c r="I38" s="682">
        <f>SUM(I9:I37)</f>
        <v>0</v>
      </c>
      <c r="J38" s="614"/>
    </row>
    <row r="39" spans="2:10" ht="15.75" thickBot="1" x14ac:dyDescent="0.3">
      <c r="B39" s="614"/>
      <c r="C39" s="647"/>
      <c r="D39" s="683"/>
      <c r="E39" s="680"/>
      <c r="F39" s="683"/>
      <c r="G39" s="681"/>
      <c r="H39" s="678"/>
      <c r="I39" s="614"/>
      <c r="J39" s="614"/>
    </row>
    <row r="40" spans="2:10" x14ac:dyDescent="0.25">
      <c r="B40" s="614"/>
      <c r="C40" s="684" t="s">
        <v>4</v>
      </c>
      <c r="D40" s="685">
        <f>F4+F5+F6+F7-C38</f>
        <v>0</v>
      </c>
      <c r="E40" s="686"/>
      <c r="F40" s="683"/>
      <c r="G40" s="681"/>
      <c r="H40" s="678"/>
      <c r="I40" s="614"/>
      <c r="J40" s="614"/>
    </row>
    <row r="41" spans="2:10" x14ac:dyDescent="0.25">
      <c r="B41" s="614"/>
      <c r="C41" s="1434" t="s">
        <v>19</v>
      </c>
      <c r="D41" s="1435"/>
      <c r="E41" s="687">
        <f>E4+E5+E6+E7-F38</f>
        <v>0</v>
      </c>
      <c r="F41" s="683"/>
      <c r="G41" s="683"/>
      <c r="H41" s="678"/>
      <c r="I41" s="614"/>
      <c r="J41" s="61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66" t="s">
        <v>300</v>
      </c>
      <c r="B1" s="1366"/>
      <c r="C1" s="1366"/>
      <c r="D1" s="1366"/>
      <c r="E1" s="1366"/>
      <c r="F1" s="1366"/>
      <c r="G1" s="136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406" t="s">
        <v>304</v>
      </c>
      <c r="B4" s="140"/>
      <c r="C4" s="503"/>
      <c r="D4" s="330"/>
      <c r="E4" s="457"/>
      <c r="F4" s="230"/>
    </row>
    <row r="5" spans="1:11" ht="24.75" customHeight="1" thickBot="1" x14ac:dyDescent="0.3">
      <c r="A5" s="1442"/>
      <c r="B5" s="1438" t="s">
        <v>74</v>
      </c>
      <c r="C5" s="999">
        <v>55</v>
      </c>
      <c r="D5" s="621">
        <v>45057</v>
      </c>
      <c r="E5" s="998">
        <v>5250.71</v>
      </c>
      <c r="F5" s="899">
        <v>181</v>
      </c>
      <c r="G5" s="143">
        <f>F97</f>
        <v>0</v>
      </c>
      <c r="H5" s="57">
        <f>E4+E5+E6-G5</f>
        <v>9724.380000000001</v>
      </c>
    </row>
    <row r="6" spans="1:11" ht="24.75" customHeight="1" thickTop="1" thickBot="1" x14ac:dyDescent="0.3">
      <c r="A6" s="1443"/>
      <c r="B6" s="1439"/>
      <c r="C6" s="215">
        <v>55</v>
      </c>
      <c r="D6" s="130">
        <v>45059</v>
      </c>
      <c r="E6" s="456">
        <v>4473.67</v>
      </c>
      <c r="F6" s="229">
        <v>155</v>
      </c>
      <c r="I6" s="1440" t="s">
        <v>3</v>
      </c>
      <c r="J6" s="14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1"/>
      <c r="J7" s="1437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9724.380000000001</v>
      </c>
      <c r="J8" s="123">
        <f>F4+F5+F6-C8</f>
        <v>336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9724.380000000001</v>
      </c>
      <c r="J9" s="123">
        <f>J8-C9</f>
        <v>336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9724.380000000001</v>
      </c>
      <c r="J10" s="123">
        <f t="shared" ref="J10:J58" si="2">J9-C10</f>
        <v>336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9724.380000000001</v>
      </c>
      <c r="J11" s="123">
        <f t="shared" si="2"/>
        <v>336</v>
      </c>
    </row>
    <row r="12" spans="1:11" x14ac:dyDescent="0.25">
      <c r="A12" s="72"/>
      <c r="B12" s="82"/>
      <c r="C12" s="15"/>
      <c r="D12" s="168"/>
      <c r="E12" s="669"/>
      <c r="F12" s="585">
        <f t="shared" si="0"/>
        <v>0</v>
      </c>
      <c r="G12" s="583"/>
      <c r="H12" s="597"/>
      <c r="I12" s="742">
        <f t="shared" si="1"/>
        <v>9724.380000000001</v>
      </c>
      <c r="J12" s="753">
        <f t="shared" si="2"/>
        <v>336</v>
      </c>
      <c r="K12" s="614"/>
    </row>
    <row r="13" spans="1:11" x14ac:dyDescent="0.25">
      <c r="A13" s="72"/>
      <c r="B13" s="82"/>
      <c r="C13" s="15"/>
      <c r="D13" s="168"/>
      <c r="E13" s="666"/>
      <c r="F13" s="585">
        <f t="shared" si="0"/>
        <v>0</v>
      </c>
      <c r="G13" s="583"/>
      <c r="H13" s="597"/>
      <c r="I13" s="742">
        <f t="shared" si="1"/>
        <v>9724.380000000001</v>
      </c>
      <c r="J13" s="753">
        <f t="shared" si="2"/>
        <v>336</v>
      </c>
      <c r="K13" s="614"/>
    </row>
    <row r="14" spans="1:11" x14ac:dyDescent="0.25">
      <c r="B14" s="82"/>
      <c r="C14" s="15"/>
      <c r="D14" s="168"/>
      <c r="E14" s="666"/>
      <c r="F14" s="585">
        <f>D14</f>
        <v>0</v>
      </c>
      <c r="G14" s="583"/>
      <c r="H14" s="597"/>
      <c r="I14" s="742">
        <f t="shared" si="1"/>
        <v>9724.380000000001</v>
      </c>
      <c r="J14" s="753">
        <f t="shared" si="2"/>
        <v>336</v>
      </c>
      <c r="K14" s="614"/>
    </row>
    <row r="15" spans="1:11" x14ac:dyDescent="0.25">
      <c r="B15" s="82"/>
      <c r="C15" s="15"/>
      <c r="D15" s="168"/>
      <c r="E15" s="666"/>
      <c r="F15" s="585">
        <f>D15</f>
        <v>0</v>
      </c>
      <c r="G15" s="583"/>
      <c r="H15" s="597"/>
      <c r="I15" s="742">
        <f t="shared" si="1"/>
        <v>9724.380000000001</v>
      </c>
      <c r="J15" s="753">
        <f t="shared" si="2"/>
        <v>336</v>
      </c>
      <c r="K15" s="614"/>
    </row>
    <row r="16" spans="1:11" x14ac:dyDescent="0.25">
      <c r="A16" s="80"/>
      <c r="B16" s="82"/>
      <c r="C16" s="15"/>
      <c r="D16" s="168"/>
      <c r="E16" s="672"/>
      <c r="F16" s="585">
        <f>D16</f>
        <v>0</v>
      </c>
      <c r="G16" s="583"/>
      <c r="H16" s="597"/>
      <c r="I16" s="742">
        <f t="shared" si="1"/>
        <v>9724.380000000001</v>
      </c>
      <c r="J16" s="753">
        <f t="shared" si="2"/>
        <v>336</v>
      </c>
      <c r="K16" s="614"/>
    </row>
    <row r="17" spans="1:11" x14ac:dyDescent="0.25">
      <c r="A17" s="82"/>
      <c r="B17" s="82"/>
      <c r="C17" s="15"/>
      <c r="D17" s="168"/>
      <c r="E17" s="672"/>
      <c r="F17" s="585">
        <f t="shared" ref="F17:F41" si="3">D17</f>
        <v>0</v>
      </c>
      <c r="G17" s="887"/>
      <c r="H17" s="597"/>
      <c r="I17" s="742">
        <f t="shared" si="1"/>
        <v>9724.380000000001</v>
      </c>
      <c r="J17" s="753">
        <f t="shared" si="2"/>
        <v>336</v>
      </c>
      <c r="K17" s="614"/>
    </row>
    <row r="18" spans="1:11" x14ac:dyDescent="0.25">
      <c r="A18" s="2"/>
      <c r="B18" s="82"/>
      <c r="C18" s="15"/>
      <c r="D18" s="168"/>
      <c r="E18" s="672"/>
      <c r="F18" s="585">
        <f t="shared" si="3"/>
        <v>0</v>
      </c>
      <c r="G18" s="583"/>
      <c r="H18" s="597"/>
      <c r="I18" s="742">
        <f t="shared" si="1"/>
        <v>9724.380000000001</v>
      </c>
      <c r="J18" s="753">
        <f t="shared" si="2"/>
        <v>336</v>
      </c>
      <c r="K18" s="614"/>
    </row>
    <row r="19" spans="1:11" x14ac:dyDescent="0.25">
      <c r="A19" s="2"/>
      <c r="B19" s="82"/>
      <c r="C19" s="15"/>
      <c r="D19" s="168"/>
      <c r="E19" s="672"/>
      <c r="F19" s="585">
        <f t="shared" si="3"/>
        <v>0</v>
      </c>
      <c r="G19" s="583"/>
      <c r="H19" s="597"/>
      <c r="I19" s="742">
        <f t="shared" si="1"/>
        <v>9724.380000000001</v>
      </c>
      <c r="J19" s="753">
        <f t="shared" si="2"/>
        <v>336</v>
      </c>
      <c r="K19" s="614"/>
    </row>
    <row r="20" spans="1:11" x14ac:dyDescent="0.25">
      <c r="A20" s="2"/>
      <c r="B20" s="82"/>
      <c r="C20" s="15"/>
      <c r="D20" s="168"/>
      <c r="E20" s="666"/>
      <c r="F20" s="585">
        <f t="shared" si="3"/>
        <v>0</v>
      </c>
      <c r="G20" s="583"/>
      <c r="H20" s="597"/>
      <c r="I20" s="742">
        <f t="shared" si="1"/>
        <v>9724.380000000001</v>
      </c>
      <c r="J20" s="753">
        <f t="shared" si="2"/>
        <v>336</v>
      </c>
      <c r="K20" s="614"/>
    </row>
    <row r="21" spans="1:11" x14ac:dyDescent="0.25">
      <c r="A21" s="2"/>
      <c r="B21" s="82"/>
      <c r="C21" s="15"/>
      <c r="D21" s="168"/>
      <c r="E21" s="666"/>
      <c r="F21" s="585">
        <f t="shared" si="3"/>
        <v>0</v>
      </c>
      <c r="G21" s="583"/>
      <c r="H21" s="597"/>
      <c r="I21" s="742">
        <f t="shared" si="1"/>
        <v>9724.380000000001</v>
      </c>
      <c r="J21" s="753">
        <f t="shared" si="2"/>
        <v>336</v>
      </c>
      <c r="K21" s="614"/>
    </row>
    <row r="22" spans="1:11" x14ac:dyDescent="0.25">
      <c r="A22" s="2"/>
      <c r="B22" s="82"/>
      <c r="C22" s="15"/>
      <c r="D22" s="168"/>
      <c r="E22" s="666"/>
      <c r="F22" s="585">
        <f t="shared" si="3"/>
        <v>0</v>
      </c>
      <c r="G22" s="583"/>
      <c r="H22" s="597"/>
      <c r="I22" s="742">
        <f t="shared" si="1"/>
        <v>9724.380000000001</v>
      </c>
      <c r="J22" s="753">
        <f t="shared" si="2"/>
        <v>336</v>
      </c>
      <c r="K22" s="614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9724.380000000001</v>
      </c>
      <c r="J23" s="123">
        <f t="shared" si="2"/>
        <v>336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9724.380000000001</v>
      </c>
      <c r="J24" s="123">
        <f t="shared" si="2"/>
        <v>336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9724.380000000001</v>
      </c>
      <c r="J25" s="123">
        <f t="shared" si="2"/>
        <v>336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9724.380000000001</v>
      </c>
      <c r="J26" s="123">
        <f t="shared" si="2"/>
        <v>336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9724.380000000001</v>
      </c>
      <c r="J27" s="123">
        <f t="shared" si="2"/>
        <v>336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9724.380000000001</v>
      </c>
      <c r="J28" s="123">
        <f t="shared" si="2"/>
        <v>336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9724.380000000001</v>
      </c>
      <c r="J29" s="123">
        <f t="shared" si="2"/>
        <v>336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9724.380000000001</v>
      </c>
      <c r="J30" s="123">
        <f t="shared" si="2"/>
        <v>336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9724.380000000001</v>
      </c>
      <c r="J31" s="123">
        <f t="shared" si="2"/>
        <v>336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9724.380000000001</v>
      </c>
      <c r="J32" s="123">
        <f t="shared" si="2"/>
        <v>336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9724.380000000001</v>
      </c>
      <c r="J33" s="123">
        <f t="shared" si="2"/>
        <v>336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9724.380000000001</v>
      </c>
      <c r="J34" s="123">
        <f t="shared" si="2"/>
        <v>336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9724.380000000001</v>
      </c>
      <c r="J35" s="123">
        <f t="shared" si="2"/>
        <v>336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9724.380000000001</v>
      </c>
      <c r="J36" s="123">
        <f t="shared" si="2"/>
        <v>336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9724.380000000001</v>
      </c>
      <c r="J37" s="123">
        <f t="shared" si="2"/>
        <v>336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9724.380000000001</v>
      </c>
      <c r="J38" s="123">
        <f t="shared" si="2"/>
        <v>336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9724.380000000001</v>
      </c>
      <c r="J39" s="123">
        <f t="shared" si="2"/>
        <v>336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9724.380000000001</v>
      </c>
      <c r="J40" s="123">
        <f t="shared" si="2"/>
        <v>336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9724.380000000001</v>
      </c>
      <c r="J41" s="123">
        <f t="shared" si="2"/>
        <v>336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9724.380000000001</v>
      </c>
      <c r="J42" s="123">
        <f t="shared" si="2"/>
        <v>336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9724.380000000001</v>
      </c>
      <c r="J43" s="123">
        <f t="shared" si="2"/>
        <v>336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9724.380000000001</v>
      </c>
      <c r="J44" s="123">
        <f t="shared" si="2"/>
        <v>336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9724.380000000001</v>
      </c>
      <c r="J45" s="123">
        <f t="shared" si="2"/>
        <v>336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9724.380000000001</v>
      </c>
      <c r="J46" s="123">
        <f t="shared" si="2"/>
        <v>336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9724.380000000001</v>
      </c>
      <c r="J47" s="123">
        <f t="shared" si="2"/>
        <v>336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9724.380000000001</v>
      </c>
      <c r="J48" s="123">
        <f t="shared" si="2"/>
        <v>336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9724.380000000001</v>
      </c>
      <c r="J49" s="123">
        <f t="shared" si="2"/>
        <v>336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9724.380000000001</v>
      </c>
      <c r="J50" s="123">
        <f t="shared" si="2"/>
        <v>336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9724.380000000001</v>
      </c>
      <c r="J51" s="123">
        <f t="shared" si="2"/>
        <v>336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9724.380000000001</v>
      </c>
      <c r="J52" s="123">
        <f t="shared" si="2"/>
        <v>336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9724.380000000001</v>
      </c>
      <c r="J53" s="123">
        <f t="shared" si="2"/>
        <v>336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9724.380000000001</v>
      </c>
      <c r="J54" s="123">
        <f t="shared" si="2"/>
        <v>336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9724.380000000001</v>
      </c>
      <c r="J55" s="123">
        <f t="shared" si="2"/>
        <v>336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9724.380000000001</v>
      </c>
      <c r="J56" s="123">
        <f t="shared" si="2"/>
        <v>336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9724.380000000001</v>
      </c>
      <c r="J57" s="123">
        <f t="shared" si="2"/>
        <v>336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9724.380000000001</v>
      </c>
      <c r="J58" s="123">
        <f t="shared" si="2"/>
        <v>336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9724.380000000001</v>
      </c>
      <c r="J93" s="123">
        <f>J58-C93</f>
        <v>336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9724.380000000001</v>
      </c>
      <c r="J94" s="123">
        <f t="shared" ref="J94" si="7">J93-C94</f>
        <v>336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9724.380000000001</v>
      </c>
      <c r="J95" s="123">
        <f>J41-C95</f>
        <v>336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336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15" t="s">
        <v>11</v>
      </c>
      <c r="D100" s="1416"/>
      <c r="E100" s="141">
        <f>E5+E4+E6+-F97</f>
        <v>9724.380000000001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N11" sqref="N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46" t="s">
        <v>297</v>
      </c>
      <c r="B1" s="1446"/>
      <c r="C1" s="1446"/>
      <c r="D1" s="1446"/>
      <c r="E1" s="1446"/>
      <c r="F1" s="1446"/>
      <c r="G1" s="1446"/>
      <c r="H1" s="1446"/>
      <c r="I1" s="1446"/>
      <c r="J1" s="96">
        <v>1</v>
      </c>
      <c r="L1" s="1453" t="s">
        <v>302</v>
      </c>
      <c r="M1" s="1453"/>
      <c r="N1" s="1453"/>
      <c r="O1" s="1453"/>
      <c r="P1" s="1453"/>
      <c r="Q1" s="1453"/>
      <c r="R1" s="1453"/>
      <c r="S1" s="1453"/>
      <c r="T1" s="1453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>
        <v>65</v>
      </c>
      <c r="O4" s="598">
        <v>45062</v>
      </c>
      <c r="P4" s="1224">
        <v>3332.04</v>
      </c>
      <c r="Q4" s="1225">
        <v>125</v>
      </c>
      <c r="R4" s="1210"/>
    </row>
    <row r="5" spans="1:21" ht="15" customHeight="1" x14ac:dyDescent="0.25">
      <c r="A5" s="1447" t="s">
        <v>130</v>
      </c>
      <c r="B5" s="1448" t="s">
        <v>80</v>
      </c>
      <c r="C5" s="691">
        <v>59</v>
      </c>
      <c r="D5" s="692">
        <v>45021</v>
      </c>
      <c r="E5" s="1120">
        <v>5005.22</v>
      </c>
      <c r="F5" s="1121">
        <v>181</v>
      </c>
      <c r="G5" s="143">
        <f>F102</f>
        <v>12001.55</v>
      </c>
      <c r="H5" s="57">
        <f>E4+E5+E6-G5+E7+E8</f>
        <v>257.96000000000231</v>
      </c>
      <c r="L5" s="1447" t="s">
        <v>130</v>
      </c>
      <c r="M5" s="1448" t="s">
        <v>80</v>
      </c>
      <c r="N5" s="691"/>
      <c r="O5" s="598"/>
      <c r="P5" s="1224"/>
      <c r="Q5" s="1225"/>
      <c r="R5" s="143">
        <f>Q102</f>
        <v>0</v>
      </c>
      <c r="S5" s="57">
        <f>P4+P5+P6-R5+P7+P8</f>
        <v>3332.04</v>
      </c>
    </row>
    <row r="6" spans="1:21" ht="16.5" customHeight="1" x14ac:dyDescent="0.25">
      <c r="A6" s="1447"/>
      <c r="B6" s="1449"/>
      <c r="C6" s="691">
        <v>57</v>
      </c>
      <c r="D6" s="692">
        <v>45038</v>
      </c>
      <c r="E6" s="693">
        <v>4808.18</v>
      </c>
      <c r="F6" s="694">
        <v>176</v>
      </c>
      <c r="G6" s="72"/>
      <c r="L6" s="1447"/>
      <c r="M6" s="1449"/>
      <c r="N6" s="691"/>
      <c r="O6" s="598"/>
      <c r="P6" s="1224"/>
      <c r="Q6" s="1225"/>
      <c r="R6" s="1210"/>
    </row>
    <row r="7" spans="1:21" ht="15.75" customHeight="1" thickBot="1" x14ac:dyDescent="0.35">
      <c r="A7" s="1447"/>
      <c r="B7" s="1450"/>
      <c r="C7" s="691">
        <v>59</v>
      </c>
      <c r="D7" s="692">
        <v>45048</v>
      </c>
      <c r="E7" s="693">
        <v>2446.11</v>
      </c>
      <c r="F7" s="694">
        <v>87</v>
      </c>
      <c r="G7" s="72"/>
      <c r="I7" s="356"/>
      <c r="J7" s="356"/>
      <c r="L7" s="1447"/>
      <c r="M7" s="1450"/>
      <c r="N7" s="691"/>
      <c r="O7" s="598"/>
      <c r="P7" s="1224"/>
      <c r="Q7" s="1225"/>
      <c r="R7" s="1210"/>
      <c r="T7" s="356"/>
      <c r="U7" s="356"/>
    </row>
    <row r="8" spans="1:21" ht="16.5" customHeight="1" thickTop="1" thickBot="1" x14ac:dyDescent="0.3">
      <c r="A8" s="974"/>
      <c r="B8" s="975"/>
      <c r="C8" s="691"/>
      <c r="D8" s="692"/>
      <c r="E8" s="976"/>
      <c r="F8" s="977"/>
      <c r="G8" s="596"/>
      <c r="H8" s="614"/>
      <c r="I8" s="1451" t="s">
        <v>47</v>
      </c>
      <c r="J8" s="1444" t="s">
        <v>4</v>
      </c>
      <c r="L8" s="974"/>
      <c r="M8" s="975"/>
      <c r="N8" s="691"/>
      <c r="O8" s="598"/>
      <c r="P8" s="1226"/>
      <c r="Q8" s="753"/>
      <c r="R8" s="596"/>
      <c r="S8" s="614"/>
      <c r="T8" s="1451" t="s">
        <v>47</v>
      </c>
      <c r="U8" s="1444" t="s">
        <v>4</v>
      </c>
    </row>
    <row r="9" spans="1:21" ht="16.5" customHeight="1" thickTop="1" thickBot="1" x14ac:dyDescent="0.3">
      <c r="A9" s="978"/>
      <c r="B9" s="833" t="s">
        <v>7</v>
      </c>
      <c r="C9" s="979" t="s">
        <v>8</v>
      </c>
      <c r="D9" s="980" t="s">
        <v>3</v>
      </c>
      <c r="E9" s="981" t="s">
        <v>2</v>
      </c>
      <c r="F9" s="982" t="s">
        <v>9</v>
      </c>
      <c r="G9" s="983" t="s">
        <v>15</v>
      </c>
      <c r="H9" s="984"/>
      <c r="I9" s="1452"/>
      <c r="J9" s="1445"/>
      <c r="L9" s="978"/>
      <c r="M9" s="833" t="s">
        <v>7</v>
      </c>
      <c r="N9" s="979" t="s">
        <v>8</v>
      </c>
      <c r="O9" s="980" t="s">
        <v>3</v>
      </c>
      <c r="P9" s="981" t="s">
        <v>2</v>
      </c>
      <c r="Q9" s="982" t="s">
        <v>9</v>
      </c>
      <c r="R9" s="983" t="s">
        <v>15</v>
      </c>
      <c r="S9" s="984"/>
      <c r="T9" s="1452"/>
      <c r="U9" s="1445"/>
    </row>
    <row r="10" spans="1:21" ht="15.75" thickTop="1" x14ac:dyDescent="0.25">
      <c r="A10" s="889"/>
      <c r="B10" s="702"/>
      <c r="C10" s="647">
        <v>181</v>
      </c>
      <c r="D10" s="886">
        <v>5005.22</v>
      </c>
      <c r="E10" s="669">
        <v>45021</v>
      </c>
      <c r="F10" s="585">
        <f t="shared" ref="F10" si="0">D10</f>
        <v>5005.22</v>
      </c>
      <c r="G10" s="583" t="s">
        <v>158</v>
      </c>
      <c r="H10" s="584">
        <v>61</v>
      </c>
      <c r="I10" s="742">
        <f>E4+E5+E6-F10+E7+E8</f>
        <v>7254.2900000000009</v>
      </c>
      <c r="J10" s="753">
        <f>F4+F5+F6+F7-C10+F8</f>
        <v>263</v>
      </c>
      <c r="L10" s="889"/>
      <c r="M10" s="702"/>
      <c r="N10" s="647"/>
      <c r="O10" s="886"/>
      <c r="P10" s="669"/>
      <c r="Q10" s="585">
        <f t="shared" ref="Q10" si="1">O10</f>
        <v>0</v>
      </c>
      <c r="R10" s="583"/>
      <c r="S10" s="584"/>
      <c r="T10" s="742">
        <f>P4+P5+P6-Q10+P7+P8</f>
        <v>3332.04</v>
      </c>
      <c r="U10" s="753">
        <f>Q4+Q5+Q6+Q7-N10+Q8</f>
        <v>125</v>
      </c>
    </row>
    <row r="11" spans="1:21" x14ac:dyDescent="0.25">
      <c r="A11" s="889"/>
      <c r="B11" s="702"/>
      <c r="C11" s="647">
        <v>16</v>
      </c>
      <c r="D11" s="886">
        <v>479.54</v>
      </c>
      <c r="E11" s="669">
        <v>45038</v>
      </c>
      <c r="F11" s="585">
        <f>D11</f>
        <v>479.54</v>
      </c>
      <c r="G11" s="583" t="s">
        <v>202</v>
      </c>
      <c r="H11" s="584">
        <v>59</v>
      </c>
      <c r="I11" s="742">
        <f>I10-F11</f>
        <v>6774.7500000000009</v>
      </c>
      <c r="J11" s="753">
        <f>J10-C11</f>
        <v>247</v>
      </c>
      <c r="L11" s="889"/>
      <c r="M11" s="702"/>
      <c r="N11" s="647"/>
      <c r="O11" s="886"/>
      <c r="P11" s="669"/>
      <c r="Q11" s="585">
        <f>O11</f>
        <v>0</v>
      </c>
      <c r="R11" s="583"/>
      <c r="S11" s="584"/>
      <c r="T11" s="742">
        <f>T10-Q11</f>
        <v>3332.04</v>
      </c>
      <c r="U11" s="753">
        <f>U10-N11</f>
        <v>125</v>
      </c>
    </row>
    <row r="12" spans="1:21" x14ac:dyDescent="0.25">
      <c r="A12" s="985" t="s">
        <v>32</v>
      </c>
      <c r="B12" s="702"/>
      <c r="C12" s="647">
        <v>23</v>
      </c>
      <c r="D12" s="886">
        <v>508.41</v>
      </c>
      <c r="E12" s="666">
        <v>45040</v>
      </c>
      <c r="F12" s="585">
        <f>D12</f>
        <v>508.41</v>
      </c>
      <c r="G12" s="583" t="s">
        <v>187</v>
      </c>
      <c r="H12" s="584">
        <v>59</v>
      </c>
      <c r="I12" s="742">
        <f t="shared" ref="I12:I75" si="2">I11-F12</f>
        <v>6266.3400000000011</v>
      </c>
      <c r="J12" s="753">
        <f t="shared" ref="J12:J75" si="3">J11-C12</f>
        <v>224</v>
      </c>
      <c r="L12" s="985" t="s">
        <v>32</v>
      </c>
      <c r="M12" s="702"/>
      <c r="N12" s="647"/>
      <c r="O12" s="886"/>
      <c r="P12" s="666"/>
      <c r="Q12" s="585">
        <f>O12</f>
        <v>0</v>
      </c>
      <c r="R12" s="583"/>
      <c r="S12" s="584"/>
      <c r="T12" s="742">
        <f t="shared" ref="T12:T75" si="4">T11-Q12</f>
        <v>3332.04</v>
      </c>
      <c r="U12" s="753">
        <f t="shared" ref="U12:U75" si="5">U11-N12</f>
        <v>125</v>
      </c>
    </row>
    <row r="13" spans="1:21" x14ac:dyDescent="0.25">
      <c r="A13" s="986"/>
      <c r="B13" s="702"/>
      <c r="C13" s="647">
        <v>10</v>
      </c>
      <c r="D13" s="886">
        <v>287.82</v>
      </c>
      <c r="E13" s="672">
        <v>45041</v>
      </c>
      <c r="F13" s="585">
        <f t="shared" ref="F13:F76" si="6">D13</f>
        <v>287.82</v>
      </c>
      <c r="G13" s="583" t="s">
        <v>188</v>
      </c>
      <c r="H13" s="584">
        <v>59</v>
      </c>
      <c r="I13" s="742">
        <f t="shared" si="2"/>
        <v>5978.5200000000013</v>
      </c>
      <c r="J13" s="753">
        <f t="shared" si="3"/>
        <v>214</v>
      </c>
      <c r="L13" s="986"/>
      <c r="M13" s="702"/>
      <c r="N13" s="647"/>
      <c r="O13" s="886"/>
      <c r="P13" s="672"/>
      <c r="Q13" s="585">
        <f t="shared" ref="Q13:Q76" si="7">O13</f>
        <v>0</v>
      </c>
      <c r="R13" s="583"/>
      <c r="S13" s="584"/>
      <c r="T13" s="742">
        <f t="shared" si="4"/>
        <v>3332.04</v>
      </c>
      <c r="U13" s="753">
        <f t="shared" si="5"/>
        <v>125</v>
      </c>
    </row>
    <row r="14" spans="1:21" x14ac:dyDescent="0.25">
      <c r="A14" s="702"/>
      <c r="B14" s="702"/>
      <c r="C14" s="647">
        <v>35</v>
      </c>
      <c r="D14" s="886">
        <v>940.28</v>
      </c>
      <c r="E14" s="672">
        <v>45041</v>
      </c>
      <c r="F14" s="585">
        <f t="shared" si="6"/>
        <v>940.28</v>
      </c>
      <c r="G14" s="583" t="s">
        <v>210</v>
      </c>
      <c r="H14" s="584">
        <v>59</v>
      </c>
      <c r="I14" s="742">
        <f t="shared" si="2"/>
        <v>5038.2400000000016</v>
      </c>
      <c r="J14" s="753">
        <f t="shared" si="3"/>
        <v>179</v>
      </c>
      <c r="L14" s="702"/>
      <c r="M14" s="702"/>
      <c r="N14" s="647"/>
      <c r="O14" s="886"/>
      <c r="P14" s="672"/>
      <c r="Q14" s="585">
        <f t="shared" si="7"/>
        <v>0</v>
      </c>
      <c r="R14" s="583"/>
      <c r="S14" s="584"/>
      <c r="T14" s="742">
        <f t="shared" si="4"/>
        <v>3332.04</v>
      </c>
      <c r="U14" s="753">
        <f t="shared" si="5"/>
        <v>125</v>
      </c>
    </row>
    <row r="15" spans="1:21" x14ac:dyDescent="0.25">
      <c r="A15" s="987" t="s">
        <v>33</v>
      </c>
      <c r="B15" s="702"/>
      <c r="C15" s="647">
        <v>40</v>
      </c>
      <c r="D15" s="886">
        <v>1158.82</v>
      </c>
      <c r="E15" s="672">
        <v>45043</v>
      </c>
      <c r="F15" s="585">
        <f t="shared" si="6"/>
        <v>1158.82</v>
      </c>
      <c r="G15" s="583" t="s">
        <v>214</v>
      </c>
      <c r="H15" s="584">
        <v>59</v>
      </c>
      <c r="I15" s="742">
        <f t="shared" si="2"/>
        <v>3879.4200000000019</v>
      </c>
      <c r="J15" s="753">
        <f t="shared" si="3"/>
        <v>139</v>
      </c>
      <c r="L15" s="987" t="s">
        <v>33</v>
      </c>
      <c r="M15" s="702"/>
      <c r="N15" s="647"/>
      <c r="O15" s="886"/>
      <c r="P15" s="672"/>
      <c r="Q15" s="585">
        <f t="shared" si="7"/>
        <v>0</v>
      </c>
      <c r="R15" s="583"/>
      <c r="S15" s="584"/>
      <c r="T15" s="742">
        <f t="shared" si="4"/>
        <v>3332.04</v>
      </c>
      <c r="U15" s="753">
        <f t="shared" si="5"/>
        <v>125</v>
      </c>
    </row>
    <row r="16" spans="1:21" x14ac:dyDescent="0.25">
      <c r="A16" s="986"/>
      <c r="B16" s="702"/>
      <c r="C16" s="647">
        <v>2</v>
      </c>
      <c r="D16" s="886">
        <v>46.41</v>
      </c>
      <c r="E16" s="666">
        <v>45045</v>
      </c>
      <c r="F16" s="585">
        <f t="shared" si="6"/>
        <v>46.41</v>
      </c>
      <c r="G16" s="583" t="s">
        <v>223</v>
      </c>
      <c r="H16" s="584">
        <v>59</v>
      </c>
      <c r="I16" s="742">
        <f t="shared" si="2"/>
        <v>3833.010000000002</v>
      </c>
      <c r="J16" s="753">
        <f t="shared" si="3"/>
        <v>137</v>
      </c>
      <c r="L16" s="986"/>
      <c r="M16" s="702"/>
      <c r="N16" s="647"/>
      <c r="O16" s="886"/>
      <c r="P16" s="666"/>
      <c r="Q16" s="585">
        <f t="shared" si="7"/>
        <v>0</v>
      </c>
      <c r="R16" s="583"/>
      <c r="S16" s="584"/>
      <c r="T16" s="742">
        <f t="shared" si="4"/>
        <v>3332.04</v>
      </c>
      <c r="U16" s="753">
        <f t="shared" si="5"/>
        <v>125</v>
      </c>
    </row>
    <row r="17" spans="1:21" x14ac:dyDescent="0.25">
      <c r="A17" s="702"/>
      <c r="B17" s="702"/>
      <c r="C17" s="647">
        <v>1</v>
      </c>
      <c r="D17" s="886">
        <v>21.23</v>
      </c>
      <c r="E17" s="672">
        <v>45045</v>
      </c>
      <c r="F17" s="585">
        <f t="shared" si="6"/>
        <v>21.23</v>
      </c>
      <c r="G17" s="583" t="s">
        <v>224</v>
      </c>
      <c r="H17" s="584">
        <v>59</v>
      </c>
      <c r="I17" s="742">
        <f t="shared" si="2"/>
        <v>3811.780000000002</v>
      </c>
      <c r="J17" s="753">
        <f t="shared" si="3"/>
        <v>136</v>
      </c>
      <c r="L17" s="702"/>
      <c r="M17" s="702"/>
      <c r="N17" s="647"/>
      <c r="O17" s="886"/>
      <c r="P17" s="672"/>
      <c r="Q17" s="585">
        <f t="shared" si="7"/>
        <v>0</v>
      </c>
      <c r="R17" s="583"/>
      <c r="S17" s="584"/>
      <c r="T17" s="742">
        <f t="shared" si="4"/>
        <v>3332.04</v>
      </c>
      <c r="U17" s="753">
        <f t="shared" si="5"/>
        <v>125</v>
      </c>
    </row>
    <row r="18" spans="1:21" x14ac:dyDescent="0.25">
      <c r="A18" s="889"/>
      <c r="B18" s="702"/>
      <c r="C18" s="647">
        <v>40</v>
      </c>
      <c r="D18" s="886">
        <v>1122.8800000000001</v>
      </c>
      <c r="E18" s="672">
        <v>45045</v>
      </c>
      <c r="F18" s="585">
        <f t="shared" si="6"/>
        <v>1122.8800000000001</v>
      </c>
      <c r="G18" s="887" t="s">
        <v>226</v>
      </c>
      <c r="H18" s="584">
        <v>59</v>
      </c>
      <c r="I18" s="742">
        <f t="shared" si="2"/>
        <v>2688.9000000000019</v>
      </c>
      <c r="J18" s="753">
        <f t="shared" si="3"/>
        <v>96</v>
      </c>
      <c r="L18" s="889"/>
      <c r="M18" s="702"/>
      <c r="N18" s="647"/>
      <c r="O18" s="886"/>
      <c r="P18" s="672"/>
      <c r="Q18" s="585">
        <f t="shared" si="7"/>
        <v>0</v>
      </c>
      <c r="R18" s="887"/>
      <c r="S18" s="584"/>
      <c r="T18" s="742">
        <f t="shared" si="4"/>
        <v>3332.04</v>
      </c>
      <c r="U18" s="753">
        <f t="shared" si="5"/>
        <v>125</v>
      </c>
    </row>
    <row r="19" spans="1:21" x14ac:dyDescent="0.25">
      <c r="A19" s="889"/>
      <c r="B19" s="702"/>
      <c r="C19" s="732">
        <v>1</v>
      </c>
      <c r="D19" s="886">
        <v>33.200000000000003</v>
      </c>
      <c r="E19" s="672">
        <v>45047</v>
      </c>
      <c r="F19" s="585">
        <f t="shared" si="6"/>
        <v>33.200000000000003</v>
      </c>
      <c r="G19" s="583" t="s">
        <v>227</v>
      </c>
      <c r="H19" s="584">
        <v>59</v>
      </c>
      <c r="I19" s="742">
        <f t="shared" si="2"/>
        <v>2655.7000000000021</v>
      </c>
      <c r="J19" s="753">
        <f t="shared" si="3"/>
        <v>95</v>
      </c>
      <c r="L19" s="889"/>
      <c r="M19" s="702"/>
      <c r="N19" s="732"/>
      <c r="O19" s="886"/>
      <c r="P19" s="672"/>
      <c r="Q19" s="585">
        <f t="shared" si="7"/>
        <v>0</v>
      </c>
      <c r="R19" s="583"/>
      <c r="S19" s="584"/>
      <c r="T19" s="742">
        <f t="shared" si="4"/>
        <v>3332.04</v>
      </c>
      <c r="U19" s="753">
        <f t="shared" si="5"/>
        <v>125</v>
      </c>
    </row>
    <row r="20" spans="1:21" x14ac:dyDescent="0.25">
      <c r="A20" s="889"/>
      <c r="B20" s="702"/>
      <c r="C20" s="647">
        <v>1</v>
      </c>
      <c r="D20" s="886">
        <v>29.71</v>
      </c>
      <c r="E20" s="666">
        <v>45047</v>
      </c>
      <c r="F20" s="585">
        <f t="shared" si="6"/>
        <v>29.71</v>
      </c>
      <c r="G20" s="583" t="s">
        <v>237</v>
      </c>
      <c r="H20" s="584">
        <v>59</v>
      </c>
      <c r="I20" s="742">
        <f t="shared" si="2"/>
        <v>2625.9900000000021</v>
      </c>
      <c r="J20" s="753">
        <f t="shared" si="3"/>
        <v>94</v>
      </c>
      <c r="L20" s="889"/>
      <c r="M20" s="702"/>
      <c r="N20" s="647"/>
      <c r="O20" s="886"/>
      <c r="P20" s="666"/>
      <c r="Q20" s="585">
        <f t="shared" si="7"/>
        <v>0</v>
      </c>
      <c r="R20" s="583"/>
      <c r="S20" s="584"/>
      <c r="T20" s="742">
        <f t="shared" si="4"/>
        <v>3332.04</v>
      </c>
      <c r="U20" s="753">
        <f t="shared" si="5"/>
        <v>125</v>
      </c>
    </row>
    <row r="21" spans="1:21" x14ac:dyDescent="0.25">
      <c r="A21" s="889"/>
      <c r="B21" s="702"/>
      <c r="C21" s="647">
        <v>7</v>
      </c>
      <c r="D21" s="886">
        <v>179.88</v>
      </c>
      <c r="E21" s="666">
        <v>45047</v>
      </c>
      <c r="F21" s="585">
        <f t="shared" si="6"/>
        <v>179.88</v>
      </c>
      <c r="G21" s="583" t="s">
        <v>238</v>
      </c>
      <c r="H21" s="584">
        <v>59</v>
      </c>
      <c r="I21" s="742">
        <f t="shared" si="2"/>
        <v>2446.1100000000019</v>
      </c>
      <c r="J21" s="753">
        <f t="shared" si="3"/>
        <v>87</v>
      </c>
      <c r="L21" s="889"/>
      <c r="M21" s="702"/>
      <c r="N21" s="647"/>
      <c r="O21" s="886"/>
      <c r="P21" s="666"/>
      <c r="Q21" s="585">
        <f t="shared" si="7"/>
        <v>0</v>
      </c>
      <c r="R21" s="583"/>
      <c r="S21" s="584"/>
      <c r="T21" s="742">
        <f t="shared" si="4"/>
        <v>3332.04</v>
      </c>
      <c r="U21" s="753">
        <f t="shared" si="5"/>
        <v>125</v>
      </c>
    </row>
    <row r="22" spans="1:21" x14ac:dyDescent="0.25">
      <c r="A22" s="889"/>
      <c r="B22" s="702"/>
      <c r="C22" s="647">
        <v>7</v>
      </c>
      <c r="D22" s="886">
        <v>199.38</v>
      </c>
      <c r="E22" s="669">
        <v>45049</v>
      </c>
      <c r="F22" s="585">
        <f t="shared" si="6"/>
        <v>199.38</v>
      </c>
      <c r="G22" s="583" t="s">
        <v>229</v>
      </c>
      <c r="H22" s="584">
        <v>61</v>
      </c>
      <c r="I22" s="742">
        <f t="shared" si="2"/>
        <v>2246.7300000000018</v>
      </c>
      <c r="J22" s="753">
        <f t="shared" si="3"/>
        <v>80</v>
      </c>
      <c r="L22" s="889"/>
      <c r="M22" s="702"/>
      <c r="N22" s="647"/>
      <c r="O22" s="886"/>
      <c r="P22" s="669"/>
      <c r="Q22" s="585">
        <f t="shared" si="7"/>
        <v>0</v>
      </c>
      <c r="R22" s="583"/>
      <c r="S22" s="584"/>
      <c r="T22" s="742">
        <f t="shared" si="4"/>
        <v>3332.04</v>
      </c>
      <c r="U22" s="753">
        <f t="shared" si="5"/>
        <v>125</v>
      </c>
    </row>
    <row r="23" spans="1:21" x14ac:dyDescent="0.25">
      <c r="A23" s="889"/>
      <c r="B23" s="702"/>
      <c r="C23" s="647">
        <v>11</v>
      </c>
      <c r="D23" s="886">
        <v>318.89</v>
      </c>
      <c r="E23" s="669">
        <v>45049</v>
      </c>
      <c r="F23" s="585">
        <f t="shared" si="6"/>
        <v>318.89</v>
      </c>
      <c r="G23" s="583" t="s">
        <v>247</v>
      </c>
      <c r="H23" s="584">
        <v>61</v>
      </c>
      <c r="I23" s="742">
        <f t="shared" si="2"/>
        <v>1927.840000000002</v>
      </c>
      <c r="J23" s="753">
        <f t="shared" si="3"/>
        <v>69</v>
      </c>
      <c r="L23" s="889"/>
      <c r="M23" s="702"/>
      <c r="N23" s="647"/>
      <c r="O23" s="886"/>
      <c r="P23" s="669"/>
      <c r="Q23" s="585">
        <f t="shared" si="7"/>
        <v>0</v>
      </c>
      <c r="R23" s="583"/>
      <c r="S23" s="584"/>
      <c r="T23" s="742">
        <f t="shared" si="4"/>
        <v>3332.04</v>
      </c>
      <c r="U23" s="753">
        <f t="shared" si="5"/>
        <v>125</v>
      </c>
    </row>
    <row r="24" spans="1:21" x14ac:dyDescent="0.25">
      <c r="A24" s="889"/>
      <c r="B24" s="702"/>
      <c r="C24" s="647">
        <v>29</v>
      </c>
      <c r="D24" s="886">
        <v>805.54</v>
      </c>
      <c r="E24" s="669">
        <v>45050</v>
      </c>
      <c r="F24" s="585">
        <f t="shared" si="6"/>
        <v>805.54</v>
      </c>
      <c r="G24" s="583" t="s">
        <v>251</v>
      </c>
      <c r="H24" s="584">
        <v>61</v>
      </c>
      <c r="I24" s="742">
        <f t="shared" si="2"/>
        <v>1122.300000000002</v>
      </c>
      <c r="J24" s="753">
        <f t="shared" si="3"/>
        <v>40</v>
      </c>
      <c r="L24" s="889"/>
      <c r="M24" s="702"/>
      <c r="N24" s="647"/>
      <c r="O24" s="886"/>
      <c r="P24" s="669"/>
      <c r="Q24" s="585">
        <f t="shared" si="7"/>
        <v>0</v>
      </c>
      <c r="R24" s="583"/>
      <c r="S24" s="584"/>
      <c r="T24" s="742">
        <f t="shared" si="4"/>
        <v>3332.04</v>
      </c>
      <c r="U24" s="753">
        <f t="shared" si="5"/>
        <v>125</v>
      </c>
    </row>
    <row r="25" spans="1:21" x14ac:dyDescent="0.25">
      <c r="A25" s="889"/>
      <c r="B25" s="702"/>
      <c r="C25" s="647">
        <v>5</v>
      </c>
      <c r="D25" s="886">
        <v>145.76</v>
      </c>
      <c r="E25" s="669">
        <v>45050</v>
      </c>
      <c r="F25" s="585">
        <f t="shared" si="6"/>
        <v>145.76</v>
      </c>
      <c r="G25" s="583" t="s">
        <v>251</v>
      </c>
      <c r="H25" s="584">
        <v>61</v>
      </c>
      <c r="I25" s="742">
        <f t="shared" si="2"/>
        <v>976.54000000000201</v>
      </c>
      <c r="J25" s="753">
        <f t="shared" si="3"/>
        <v>35</v>
      </c>
      <c r="L25" s="889"/>
      <c r="M25" s="702"/>
      <c r="N25" s="647"/>
      <c r="O25" s="886"/>
      <c r="P25" s="669"/>
      <c r="Q25" s="585">
        <f t="shared" si="7"/>
        <v>0</v>
      </c>
      <c r="R25" s="583"/>
      <c r="S25" s="584"/>
      <c r="T25" s="742">
        <f t="shared" si="4"/>
        <v>3332.04</v>
      </c>
      <c r="U25" s="753">
        <f t="shared" si="5"/>
        <v>125</v>
      </c>
    </row>
    <row r="26" spans="1:21" x14ac:dyDescent="0.25">
      <c r="A26" s="889"/>
      <c r="B26" s="702"/>
      <c r="C26" s="647">
        <v>20</v>
      </c>
      <c r="D26" s="886">
        <v>556.41</v>
      </c>
      <c r="E26" s="669">
        <v>45052</v>
      </c>
      <c r="F26" s="585">
        <f t="shared" si="6"/>
        <v>556.41</v>
      </c>
      <c r="G26" s="583" t="s">
        <v>259</v>
      </c>
      <c r="H26" s="584">
        <v>59</v>
      </c>
      <c r="I26" s="742">
        <f t="shared" si="2"/>
        <v>420.13000000000204</v>
      </c>
      <c r="J26" s="753">
        <f t="shared" si="3"/>
        <v>15</v>
      </c>
      <c r="L26" s="889"/>
      <c r="M26" s="702"/>
      <c r="N26" s="647"/>
      <c r="O26" s="886"/>
      <c r="P26" s="669"/>
      <c r="Q26" s="585">
        <f t="shared" si="7"/>
        <v>0</v>
      </c>
      <c r="R26" s="583"/>
      <c r="S26" s="584"/>
      <c r="T26" s="742">
        <f t="shared" si="4"/>
        <v>3332.04</v>
      </c>
      <c r="U26" s="753">
        <f t="shared" si="5"/>
        <v>125</v>
      </c>
    </row>
    <row r="27" spans="1:21" x14ac:dyDescent="0.25">
      <c r="A27" s="889"/>
      <c r="B27" s="702"/>
      <c r="C27" s="647">
        <v>1</v>
      </c>
      <c r="D27" s="886">
        <v>27.11</v>
      </c>
      <c r="E27" s="669">
        <v>45054</v>
      </c>
      <c r="F27" s="585">
        <f t="shared" si="6"/>
        <v>27.11</v>
      </c>
      <c r="G27" s="583" t="s">
        <v>262</v>
      </c>
      <c r="H27" s="584">
        <v>61</v>
      </c>
      <c r="I27" s="742">
        <f t="shared" si="2"/>
        <v>393.02000000000203</v>
      </c>
      <c r="J27" s="753">
        <f t="shared" si="3"/>
        <v>14</v>
      </c>
      <c r="L27" s="889"/>
      <c r="M27" s="702"/>
      <c r="N27" s="647"/>
      <c r="O27" s="886"/>
      <c r="P27" s="669"/>
      <c r="Q27" s="585">
        <f t="shared" si="7"/>
        <v>0</v>
      </c>
      <c r="R27" s="583"/>
      <c r="S27" s="584"/>
      <c r="T27" s="742">
        <f t="shared" si="4"/>
        <v>3332.04</v>
      </c>
      <c r="U27" s="753">
        <f t="shared" si="5"/>
        <v>125</v>
      </c>
    </row>
    <row r="28" spans="1:21" x14ac:dyDescent="0.25">
      <c r="A28" s="889"/>
      <c r="B28" s="702"/>
      <c r="C28" s="647">
        <v>1</v>
      </c>
      <c r="D28" s="886">
        <v>28.35</v>
      </c>
      <c r="E28" s="669">
        <v>45054</v>
      </c>
      <c r="F28" s="585">
        <f t="shared" si="6"/>
        <v>28.35</v>
      </c>
      <c r="G28" s="583" t="s">
        <v>262</v>
      </c>
      <c r="H28" s="584">
        <v>61</v>
      </c>
      <c r="I28" s="742">
        <f t="shared" si="2"/>
        <v>364.67000000000201</v>
      </c>
      <c r="J28" s="753">
        <f t="shared" si="3"/>
        <v>13</v>
      </c>
      <c r="L28" s="889"/>
      <c r="M28" s="702"/>
      <c r="N28" s="647"/>
      <c r="O28" s="886"/>
      <c r="P28" s="669"/>
      <c r="Q28" s="585">
        <f t="shared" si="7"/>
        <v>0</v>
      </c>
      <c r="R28" s="583"/>
      <c r="S28" s="584"/>
      <c r="T28" s="742">
        <f t="shared" si="4"/>
        <v>3332.04</v>
      </c>
      <c r="U28" s="753">
        <f t="shared" si="5"/>
        <v>125</v>
      </c>
    </row>
    <row r="29" spans="1:21" x14ac:dyDescent="0.25">
      <c r="A29" s="889"/>
      <c r="B29" s="702"/>
      <c r="C29" s="647">
        <v>4</v>
      </c>
      <c r="D29" s="886">
        <v>106.71</v>
      </c>
      <c r="E29" s="669">
        <v>45054</v>
      </c>
      <c r="F29" s="585">
        <f t="shared" si="6"/>
        <v>106.71</v>
      </c>
      <c r="G29" s="583" t="s">
        <v>263</v>
      </c>
      <c r="H29" s="584">
        <v>61</v>
      </c>
      <c r="I29" s="661">
        <f t="shared" si="2"/>
        <v>257.96000000000203</v>
      </c>
      <c r="J29" s="662">
        <f t="shared" si="3"/>
        <v>9</v>
      </c>
      <c r="L29" s="889"/>
      <c r="M29" s="702"/>
      <c r="N29" s="647"/>
      <c r="O29" s="886"/>
      <c r="P29" s="669"/>
      <c r="Q29" s="585">
        <f t="shared" si="7"/>
        <v>0</v>
      </c>
      <c r="R29" s="583"/>
      <c r="S29" s="584"/>
      <c r="T29" s="742">
        <f t="shared" si="4"/>
        <v>3332.04</v>
      </c>
      <c r="U29" s="753">
        <f t="shared" si="5"/>
        <v>125</v>
      </c>
    </row>
    <row r="30" spans="1:21" x14ac:dyDescent="0.25">
      <c r="A30" s="889"/>
      <c r="B30" s="702"/>
      <c r="C30" s="647"/>
      <c r="D30" s="886"/>
      <c r="E30" s="669"/>
      <c r="F30" s="585">
        <f t="shared" si="6"/>
        <v>0</v>
      </c>
      <c r="G30" s="583"/>
      <c r="H30" s="584"/>
      <c r="I30" s="742">
        <f t="shared" si="2"/>
        <v>257.96000000000203</v>
      </c>
      <c r="J30" s="753">
        <f t="shared" si="3"/>
        <v>9</v>
      </c>
      <c r="L30" s="889"/>
      <c r="M30" s="702"/>
      <c r="N30" s="647"/>
      <c r="O30" s="886"/>
      <c r="P30" s="669"/>
      <c r="Q30" s="585">
        <f t="shared" si="7"/>
        <v>0</v>
      </c>
      <c r="R30" s="583"/>
      <c r="S30" s="584"/>
      <c r="T30" s="742">
        <f t="shared" si="4"/>
        <v>3332.04</v>
      </c>
      <c r="U30" s="753">
        <f t="shared" si="5"/>
        <v>125</v>
      </c>
    </row>
    <row r="31" spans="1:21" x14ac:dyDescent="0.25">
      <c r="A31" s="889"/>
      <c r="B31" s="702"/>
      <c r="C31" s="647"/>
      <c r="D31" s="886"/>
      <c r="E31" s="669"/>
      <c r="F31" s="585">
        <f t="shared" si="6"/>
        <v>0</v>
      </c>
      <c r="G31" s="583"/>
      <c r="H31" s="584"/>
      <c r="I31" s="742">
        <f t="shared" si="2"/>
        <v>257.96000000000203</v>
      </c>
      <c r="J31" s="753">
        <f t="shared" si="3"/>
        <v>9</v>
      </c>
      <c r="L31" s="889"/>
      <c r="M31" s="702"/>
      <c r="N31" s="647"/>
      <c r="O31" s="886"/>
      <c r="P31" s="669"/>
      <c r="Q31" s="585">
        <f t="shared" si="7"/>
        <v>0</v>
      </c>
      <c r="R31" s="583"/>
      <c r="S31" s="584"/>
      <c r="T31" s="742">
        <f t="shared" si="4"/>
        <v>3332.04</v>
      </c>
      <c r="U31" s="753">
        <f t="shared" si="5"/>
        <v>125</v>
      </c>
    </row>
    <row r="32" spans="1:21" x14ac:dyDescent="0.25">
      <c r="A32" s="2"/>
      <c r="B32" s="82"/>
      <c r="C32" s="15"/>
      <c r="D32" s="147"/>
      <c r="E32" s="235"/>
      <c r="F32" s="68">
        <f t="shared" si="6"/>
        <v>0</v>
      </c>
      <c r="G32" s="69"/>
      <c r="H32" s="70"/>
      <c r="I32" s="200">
        <f t="shared" si="2"/>
        <v>257.96000000000203</v>
      </c>
      <c r="J32" s="753">
        <f t="shared" si="3"/>
        <v>9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3332.04</v>
      </c>
      <c r="U32" s="753">
        <f t="shared" si="5"/>
        <v>125</v>
      </c>
    </row>
    <row r="33" spans="1:21" x14ac:dyDescent="0.25">
      <c r="A33" s="2"/>
      <c r="B33" s="82"/>
      <c r="C33" s="15"/>
      <c r="D33" s="147"/>
      <c r="E33" s="235"/>
      <c r="F33" s="68">
        <f t="shared" si="6"/>
        <v>0</v>
      </c>
      <c r="G33" s="69"/>
      <c r="H33" s="584"/>
      <c r="I33" s="742">
        <f t="shared" si="2"/>
        <v>257.96000000000203</v>
      </c>
      <c r="J33" s="753">
        <f t="shared" si="3"/>
        <v>9</v>
      </c>
      <c r="L33" s="2"/>
      <c r="M33" s="82"/>
      <c r="N33" s="15"/>
      <c r="O33" s="147"/>
      <c r="P33" s="235"/>
      <c r="Q33" s="68">
        <f t="shared" si="7"/>
        <v>0</v>
      </c>
      <c r="R33" s="69"/>
      <c r="S33" s="584"/>
      <c r="T33" s="742">
        <f t="shared" si="4"/>
        <v>3332.04</v>
      </c>
      <c r="U33" s="753">
        <f t="shared" si="5"/>
        <v>125</v>
      </c>
    </row>
    <row r="34" spans="1:21" x14ac:dyDescent="0.25">
      <c r="A34" s="2"/>
      <c r="B34" s="82"/>
      <c r="C34" s="15"/>
      <c r="D34" s="147"/>
      <c r="E34" s="235"/>
      <c r="F34" s="68">
        <f t="shared" si="6"/>
        <v>0</v>
      </c>
      <c r="G34" s="69"/>
      <c r="H34" s="584"/>
      <c r="I34" s="742">
        <f t="shared" si="2"/>
        <v>257.96000000000203</v>
      </c>
      <c r="J34" s="753">
        <f t="shared" si="3"/>
        <v>9</v>
      </c>
      <c r="L34" s="2"/>
      <c r="M34" s="82"/>
      <c r="N34" s="15"/>
      <c r="O34" s="147"/>
      <c r="P34" s="235"/>
      <c r="Q34" s="68">
        <f t="shared" si="7"/>
        <v>0</v>
      </c>
      <c r="R34" s="69"/>
      <c r="S34" s="584"/>
      <c r="T34" s="742">
        <f t="shared" si="4"/>
        <v>3332.04</v>
      </c>
      <c r="U34" s="753">
        <f t="shared" si="5"/>
        <v>125</v>
      </c>
    </row>
    <row r="35" spans="1:21" x14ac:dyDescent="0.25">
      <c r="A35" s="2"/>
      <c r="B35" s="82"/>
      <c r="C35" s="15"/>
      <c r="D35" s="147"/>
      <c r="E35" s="235"/>
      <c r="F35" s="68">
        <f t="shared" si="6"/>
        <v>0</v>
      </c>
      <c r="G35" s="69"/>
      <c r="H35" s="584"/>
      <c r="I35" s="742">
        <f t="shared" si="2"/>
        <v>257.96000000000203</v>
      </c>
      <c r="J35" s="753">
        <f t="shared" si="3"/>
        <v>9</v>
      </c>
      <c r="L35" s="2"/>
      <c r="M35" s="82"/>
      <c r="N35" s="15"/>
      <c r="O35" s="147"/>
      <c r="P35" s="235"/>
      <c r="Q35" s="68">
        <f t="shared" si="7"/>
        <v>0</v>
      </c>
      <c r="R35" s="69"/>
      <c r="S35" s="584"/>
      <c r="T35" s="742">
        <f t="shared" si="4"/>
        <v>3332.04</v>
      </c>
      <c r="U35" s="753">
        <f t="shared" si="5"/>
        <v>125</v>
      </c>
    </row>
    <row r="36" spans="1:21" x14ac:dyDescent="0.25">
      <c r="A36" s="2"/>
      <c r="B36" s="82"/>
      <c r="C36" s="15"/>
      <c r="D36" s="147"/>
      <c r="E36" s="235"/>
      <c r="F36" s="68">
        <f t="shared" si="6"/>
        <v>0</v>
      </c>
      <c r="G36" s="69"/>
      <c r="H36" s="584"/>
      <c r="I36" s="742">
        <f t="shared" si="2"/>
        <v>257.96000000000203</v>
      </c>
      <c r="J36" s="753">
        <f t="shared" si="3"/>
        <v>9</v>
      </c>
      <c r="L36" s="2"/>
      <c r="M36" s="82"/>
      <c r="N36" s="15"/>
      <c r="O36" s="147"/>
      <c r="P36" s="235"/>
      <c r="Q36" s="68">
        <f t="shared" si="7"/>
        <v>0</v>
      </c>
      <c r="R36" s="69"/>
      <c r="S36" s="584"/>
      <c r="T36" s="742">
        <f t="shared" si="4"/>
        <v>3332.04</v>
      </c>
      <c r="U36" s="753">
        <f t="shared" si="5"/>
        <v>125</v>
      </c>
    </row>
    <row r="37" spans="1:21" x14ac:dyDescent="0.25">
      <c r="A37" s="2"/>
      <c r="B37" s="82"/>
      <c r="C37" s="15"/>
      <c r="D37" s="147"/>
      <c r="E37" s="235"/>
      <c r="F37" s="68">
        <f t="shared" si="6"/>
        <v>0</v>
      </c>
      <c r="G37" s="69"/>
      <c r="H37" s="584"/>
      <c r="I37" s="742">
        <f t="shared" si="2"/>
        <v>257.96000000000203</v>
      </c>
      <c r="J37" s="753">
        <f t="shared" si="3"/>
        <v>9</v>
      </c>
      <c r="L37" s="2"/>
      <c r="M37" s="82"/>
      <c r="N37" s="15"/>
      <c r="O37" s="147"/>
      <c r="P37" s="235"/>
      <c r="Q37" s="68">
        <f t="shared" si="7"/>
        <v>0</v>
      </c>
      <c r="R37" s="69"/>
      <c r="S37" s="584"/>
      <c r="T37" s="742">
        <f t="shared" si="4"/>
        <v>3332.04</v>
      </c>
      <c r="U37" s="753">
        <f t="shared" si="5"/>
        <v>125</v>
      </c>
    </row>
    <row r="38" spans="1:21" x14ac:dyDescent="0.25">
      <c r="A38" s="2"/>
      <c r="B38" s="82"/>
      <c r="C38" s="596"/>
      <c r="D38" s="886"/>
      <c r="E38" s="669"/>
      <c r="F38" s="585">
        <f t="shared" si="6"/>
        <v>0</v>
      </c>
      <c r="G38" s="583"/>
      <c r="H38" s="584"/>
      <c r="I38" s="742">
        <f t="shared" si="2"/>
        <v>257.96000000000203</v>
      </c>
      <c r="J38" s="753">
        <f t="shared" si="3"/>
        <v>9</v>
      </c>
      <c r="L38" s="2"/>
      <c r="M38" s="82"/>
      <c r="N38" s="596"/>
      <c r="O38" s="886"/>
      <c r="P38" s="669"/>
      <c r="Q38" s="585">
        <f t="shared" si="7"/>
        <v>0</v>
      </c>
      <c r="R38" s="583"/>
      <c r="S38" s="584"/>
      <c r="T38" s="742">
        <f t="shared" si="4"/>
        <v>3332.04</v>
      </c>
      <c r="U38" s="753">
        <f t="shared" si="5"/>
        <v>125</v>
      </c>
    </row>
    <row r="39" spans="1:21" x14ac:dyDescent="0.25">
      <c r="A39" s="2"/>
      <c r="B39" s="82"/>
      <c r="C39" s="596"/>
      <c r="D39" s="886"/>
      <c r="E39" s="669"/>
      <c r="F39" s="585">
        <f t="shared" si="6"/>
        <v>0</v>
      </c>
      <c r="G39" s="583"/>
      <c r="H39" s="584"/>
      <c r="I39" s="742">
        <f t="shared" si="2"/>
        <v>257.96000000000203</v>
      </c>
      <c r="J39" s="753">
        <f t="shared" si="3"/>
        <v>9</v>
      </c>
      <c r="L39" s="2"/>
      <c r="M39" s="82"/>
      <c r="N39" s="596"/>
      <c r="O39" s="886"/>
      <c r="P39" s="669"/>
      <c r="Q39" s="585">
        <f t="shared" si="7"/>
        <v>0</v>
      </c>
      <c r="R39" s="583"/>
      <c r="S39" s="584"/>
      <c r="T39" s="742">
        <f t="shared" si="4"/>
        <v>3332.04</v>
      </c>
      <c r="U39" s="753">
        <f t="shared" si="5"/>
        <v>125</v>
      </c>
    </row>
    <row r="40" spans="1:21" x14ac:dyDescent="0.25">
      <c r="A40" s="2"/>
      <c r="B40" s="82"/>
      <c r="C40" s="596"/>
      <c r="D40" s="886"/>
      <c r="E40" s="669"/>
      <c r="F40" s="585">
        <f t="shared" si="6"/>
        <v>0</v>
      </c>
      <c r="G40" s="583"/>
      <c r="H40" s="613"/>
      <c r="I40" s="742">
        <f t="shared" si="2"/>
        <v>257.96000000000203</v>
      </c>
      <c r="J40" s="753">
        <f t="shared" si="3"/>
        <v>9</v>
      </c>
      <c r="L40" s="2"/>
      <c r="M40" s="82"/>
      <c r="N40" s="596"/>
      <c r="O40" s="886"/>
      <c r="P40" s="669"/>
      <c r="Q40" s="585">
        <f t="shared" si="7"/>
        <v>0</v>
      </c>
      <c r="R40" s="583"/>
      <c r="S40" s="613"/>
      <c r="T40" s="742">
        <f t="shared" si="4"/>
        <v>3332.04</v>
      </c>
      <c r="U40" s="753">
        <f t="shared" si="5"/>
        <v>125</v>
      </c>
    </row>
    <row r="41" spans="1:21" x14ac:dyDescent="0.25">
      <c r="A41" s="2"/>
      <c r="B41" s="82"/>
      <c r="C41" s="596"/>
      <c r="D41" s="886"/>
      <c r="E41" s="669"/>
      <c r="F41" s="585">
        <f t="shared" si="6"/>
        <v>0</v>
      </c>
      <c r="G41" s="583"/>
      <c r="H41" s="613"/>
      <c r="I41" s="742">
        <f t="shared" si="2"/>
        <v>257.96000000000203</v>
      </c>
      <c r="J41" s="753">
        <f t="shared" si="3"/>
        <v>9</v>
      </c>
      <c r="L41" s="2"/>
      <c r="M41" s="82"/>
      <c r="N41" s="596"/>
      <c r="O41" s="886"/>
      <c r="P41" s="669"/>
      <c r="Q41" s="585">
        <f t="shared" si="7"/>
        <v>0</v>
      </c>
      <c r="R41" s="583"/>
      <c r="S41" s="613"/>
      <c r="T41" s="742">
        <f t="shared" si="4"/>
        <v>3332.04</v>
      </c>
      <c r="U41" s="753">
        <f t="shared" si="5"/>
        <v>125</v>
      </c>
    </row>
    <row r="42" spans="1:21" x14ac:dyDescent="0.25">
      <c r="A42" s="2"/>
      <c r="B42" s="82"/>
      <c r="C42" s="596"/>
      <c r="D42" s="886"/>
      <c r="E42" s="669"/>
      <c r="F42" s="585">
        <f t="shared" si="6"/>
        <v>0</v>
      </c>
      <c r="G42" s="583"/>
      <c r="H42" s="613"/>
      <c r="I42" s="742">
        <f t="shared" si="2"/>
        <v>257.96000000000203</v>
      </c>
      <c r="J42" s="753">
        <f t="shared" si="3"/>
        <v>9</v>
      </c>
      <c r="L42" s="2"/>
      <c r="M42" s="82"/>
      <c r="N42" s="596"/>
      <c r="O42" s="886"/>
      <c r="P42" s="669"/>
      <c r="Q42" s="585">
        <f t="shared" si="7"/>
        <v>0</v>
      </c>
      <c r="R42" s="583"/>
      <c r="S42" s="613"/>
      <c r="T42" s="742">
        <f t="shared" si="4"/>
        <v>3332.04</v>
      </c>
      <c r="U42" s="753">
        <f t="shared" si="5"/>
        <v>125</v>
      </c>
    </row>
    <row r="43" spans="1:21" x14ac:dyDescent="0.25">
      <c r="A43" s="2"/>
      <c r="B43" s="82"/>
      <c r="C43" s="596"/>
      <c r="D43" s="886"/>
      <c r="E43" s="669"/>
      <c r="F43" s="585">
        <f t="shared" si="6"/>
        <v>0</v>
      </c>
      <c r="G43" s="583"/>
      <c r="H43" s="613"/>
      <c r="I43" s="742">
        <f t="shared" si="2"/>
        <v>257.96000000000203</v>
      </c>
      <c r="J43" s="753">
        <f t="shared" si="3"/>
        <v>9</v>
      </c>
      <c r="L43" s="2"/>
      <c r="M43" s="82"/>
      <c r="N43" s="596"/>
      <c r="O43" s="886"/>
      <c r="P43" s="669"/>
      <c r="Q43" s="585">
        <f t="shared" si="7"/>
        <v>0</v>
      </c>
      <c r="R43" s="583"/>
      <c r="S43" s="613"/>
      <c r="T43" s="742">
        <f t="shared" si="4"/>
        <v>3332.04</v>
      </c>
      <c r="U43" s="753">
        <f t="shared" si="5"/>
        <v>125</v>
      </c>
    </row>
    <row r="44" spans="1:21" x14ac:dyDescent="0.25">
      <c r="A44" s="2"/>
      <c r="B44" s="82"/>
      <c r="C44" s="596"/>
      <c r="D44" s="886"/>
      <c r="E44" s="669"/>
      <c r="F44" s="585">
        <f t="shared" si="6"/>
        <v>0</v>
      </c>
      <c r="G44" s="583"/>
      <c r="H44" s="613"/>
      <c r="I44" s="742">
        <f t="shared" si="2"/>
        <v>257.96000000000203</v>
      </c>
      <c r="J44" s="753">
        <f t="shared" si="3"/>
        <v>9</v>
      </c>
      <c r="L44" s="2"/>
      <c r="M44" s="82"/>
      <c r="N44" s="596"/>
      <c r="O44" s="886"/>
      <c r="P44" s="669"/>
      <c r="Q44" s="585">
        <f t="shared" si="7"/>
        <v>0</v>
      </c>
      <c r="R44" s="583"/>
      <c r="S44" s="613"/>
      <c r="T44" s="742">
        <f t="shared" si="4"/>
        <v>3332.04</v>
      </c>
      <c r="U44" s="753">
        <f t="shared" si="5"/>
        <v>125</v>
      </c>
    </row>
    <row r="45" spans="1:21" x14ac:dyDescent="0.25">
      <c r="A45" s="2"/>
      <c r="B45" s="82"/>
      <c r="C45" s="596"/>
      <c r="D45" s="886"/>
      <c r="E45" s="669"/>
      <c r="F45" s="585">
        <f t="shared" si="6"/>
        <v>0</v>
      </c>
      <c r="G45" s="583"/>
      <c r="H45" s="613"/>
      <c r="I45" s="742">
        <f t="shared" si="2"/>
        <v>257.96000000000203</v>
      </c>
      <c r="J45" s="753">
        <f t="shared" si="3"/>
        <v>9</v>
      </c>
      <c r="L45" s="2"/>
      <c r="M45" s="82"/>
      <c r="N45" s="596"/>
      <c r="O45" s="886"/>
      <c r="P45" s="669"/>
      <c r="Q45" s="585">
        <f t="shared" si="7"/>
        <v>0</v>
      </c>
      <c r="R45" s="583"/>
      <c r="S45" s="613"/>
      <c r="T45" s="742">
        <f t="shared" si="4"/>
        <v>3332.04</v>
      </c>
      <c r="U45" s="753">
        <f t="shared" si="5"/>
        <v>125</v>
      </c>
    </row>
    <row r="46" spans="1:21" x14ac:dyDescent="0.25">
      <c r="A46" s="2"/>
      <c r="B46" s="82"/>
      <c r="C46" s="596"/>
      <c r="D46" s="886"/>
      <c r="E46" s="669"/>
      <c r="F46" s="585">
        <f t="shared" si="6"/>
        <v>0</v>
      </c>
      <c r="G46" s="583"/>
      <c r="H46" s="613"/>
      <c r="I46" s="742">
        <f t="shared" si="2"/>
        <v>257.96000000000203</v>
      </c>
      <c r="J46" s="753">
        <f t="shared" si="3"/>
        <v>9</v>
      </c>
      <c r="L46" s="2"/>
      <c r="M46" s="82"/>
      <c r="N46" s="596"/>
      <c r="O46" s="886"/>
      <c r="P46" s="669"/>
      <c r="Q46" s="585">
        <f t="shared" si="7"/>
        <v>0</v>
      </c>
      <c r="R46" s="583"/>
      <c r="S46" s="613"/>
      <c r="T46" s="742">
        <f t="shared" si="4"/>
        <v>3332.04</v>
      </c>
      <c r="U46" s="753">
        <f t="shared" si="5"/>
        <v>125</v>
      </c>
    </row>
    <row r="47" spans="1:21" x14ac:dyDescent="0.25">
      <c r="A47" s="2"/>
      <c r="B47" s="82"/>
      <c r="C47" s="596"/>
      <c r="D47" s="886"/>
      <c r="E47" s="669"/>
      <c r="F47" s="585">
        <f t="shared" si="6"/>
        <v>0</v>
      </c>
      <c r="G47" s="583"/>
      <c r="H47" s="613"/>
      <c r="I47" s="742">
        <f t="shared" si="2"/>
        <v>257.96000000000203</v>
      </c>
      <c r="J47" s="753">
        <f t="shared" si="3"/>
        <v>9</v>
      </c>
      <c r="L47" s="2"/>
      <c r="M47" s="82"/>
      <c r="N47" s="596"/>
      <c r="O47" s="886"/>
      <c r="P47" s="669"/>
      <c r="Q47" s="585">
        <f t="shared" si="7"/>
        <v>0</v>
      </c>
      <c r="R47" s="583"/>
      <c r="S47" s="613"/>
      <c r="T47" s="742">
        <f t="shared" si="4"/>
        <v>3332.04</v>
      </c>
      <c r="U47" s="753">
        <f t="shared" si="5"/>
        <v>125</v>
      </c>
    </row>
    <row r="48" spans="1:21" x14ac:dyDescent="0.25">
      <c r="A48" s="2"/>
      <c r="B48" s="82"/>
      <c r="C48" s="596"/>
      <c r="D48" s="886"/>
      <c r="E48" s="669"/>
      <c r="F48" s="585">
        <f t="shared" si="6"/>
        <v>0</v>
      </c>
      <c r="G48" s="583"/>
      <c r="H48" s="613"/>
      <c r="I48" s="742">
        <f t="shared" si="2"/>
        <v>257.96000000000203</v>
      </c>
      <c r="J48" s="753">
        <f t="shared" si="3"/>
        <v>9</v>
      </c>
      <c r="L48" s="2"/>
      <c r="M48" s="82"/>
      <c r="N48" s="596"/>
      <c r="O48" s="886"/>
      <c r="P48" s="669"/>
      <c r="Q48" s="585">
        <f t="shared" si="7"/>
        <v>0</v>
      </c>
      <c r="R48" s="583"/>
      <c r="S48" s="613"/>
      <c r="T48" s="742">
        <f t="shared" si="4"/>
        <v>3332.04</v>
      </c>
      <c r="U48" s="753">
        <f t="shared" si="5"/>
        <v>125</v>
      </c>
    </row>
    <row r="49" spans="1:21" x14ac:dyDescent="0.25">
      <c r="A49" s="2"/>
      <c r="B49" s="82"/>
      <c r="C49" s="596"/>
      <c r="D49" s="886"/>
      <c r="E49" s="669"/>
      <c r="F49" s="585">
        <f t="shared" si="6"/>
        <v>0</v>
      </c>
      <c r="G49" s="583"/>
      <c r="H49" s="613"/>
      <c r="I49" s="742">
        <f t="shared" si="2"/>
        <v>257.96000000000203</v>
      </c>
      <c r="J49" s="753">
        <f t="shared" si="3"/>
        <v>9</v>
      </c>
      <c r="L49" s="2"/>
      <c r="M49" s="82"/>
      <c r="N49" s="596"/>
      <c r="O49" s="886"/>
      <c r="P49" s="669"/>
      <c r="Q49" s="585">
        <f t="shared" si="7"/>
        <v>0</v>
      </c>
      <c r="R49" s="583"/>
      <c r="S49" s="613"/>
      <c r="T49" s="742">
        <f t="shared" si="4"/>
        <v>3332.04</v>
      </c>
      <c r="U49" s="753">
        <f t="shared" si="5"/>
        <v>125</v>
      </c>
    </row>
    <row r="50" spans="1:21" x14ac:dyDescent="0.25">
      <c r="A50" s="2"/>
      <c r="B50" s="82"/>
      <c r="C50" s="596"/>
      <c r="D50" s="886"/>
      <c r="E50" s="669"/>
      <c r="F50" s="585">
        <f t="shared" si="6"/>
        <v>0</v>
      </c>
      <c r="G50" s="583"/>
      <c r="H50" s="613"/>
      <c r="I50" s="742">
        <f t="shared" si="2"/>
        <v>257.96000000000203</v>
      </c>
      <c r="J50" s="753">
        <f t="shared" si="3"/>
        <v>9</v>
      </c>
      <c r="L50" s="2"/>
      <c r="M50" s="82"/>
      <c r="N50" s="596"/>
      <c r="O50" s="886"/>
      <c r="P50" s="669"/>
      <c r="Q50" s="585">
        <f t="shared" si="7"/>
        <v>0</v>
      </c>
      <c r="R50" s="583"/>
      <c r="S50" s="613"/>
      <c r="T50" s="742">
        <f t="shared" si="4"/>
        <v>3332.04</v>
      </c>
      <c r="U50" s="753">
        <f t="shared" si="5"/>
        <v>125</v>
      </c>
    </row>
    <row r="51" spans="1:21" x14ac:dyDescent="0.25">
      <c r="A51" s="2"/>
      <c r="B51" s="82"/>
      <c r="C51" s="596"/>
      <c r="D51" s="886"/>
      <c r="E51" s="669"/>
      <c r="F51" s="585">
        <f t="shared" si="6"/>
        <v>0</v>
      </c>
      <c r="G51" s="583"/>
      <c r="H51" s="613"/>
      <c r="I51" s="742">
        <f t="shared" si="2"/>
        <v>257.96000000000203</v>
      </c>
      <c r="J51" s="753">
        <f t="shared" si="3"/>
        <v>9</v>
      </c>
      <c r="L51" s="2"/>
      <c r="M51" s="82"/>
      <c r="N51" s="596"/>
      <c r="O51" s="886"/>
      <c r="P51" s="669"/>
      <c r="Q51" s="585">
        <f t="shared" si="7"/>
        <v>0</v>
      </c>
      <c r="R51" s="583"/>
      <c r="S51" s="613"/>
      <c r="T51" s="742">
        <f t="shared" si="4"/>
        <v>3332.04</v>
      </c>
      <c r="U51" s="753">
        <f t="shared" si="5"/>
        <v>125</v>
      </c>
    </row>
    <row r="52" spans="1:21" x14ac:dyDescent="0.25">
      <c r="A52" s="2"/>
      <c r="B52" s="82"/>
      <c r="C52" s="596"/>
      <c r="D52" s="886"/>
      <c r="E52" s="669"/>
      <c r="F52" s="585">
        <f t="shared" si="6"/>
        <v>0</v>
      </c>
      <c r="G52" s="583"/>
      <c r="H52" s="613"/>
      <c r="I52" s="742">
        <f t="shared" si="2"/>
        <v>257.96000000000203</v>
      </c>
      <c r="J52" s="753">
        <f t="shared" si="3"/>
        <v>9</v>
      </c>
      <c r="L52" s="2"/>
      <c r="M52" s="82"/>
      <c r="N52" s="596"/>
      <c r="O52" s="886"/>
      <c r="P52" s="669"/>
      <c r="Q52" s="585">
        <f t="shared" si="7"/>
        <v>0</v>
      </c>
      <c r="R52" s="583"/>
      <c r="S52" s="613"/>
      <c r="T52" s="742">
        <f t="shared" si="4"/>
        <v>3332.04</v>
      </c>
      <c r="U52" s="753">
        <f t="shared" si="5"/>
        <v>125</v>
      </c>
    </row>
    <row r="53" spans="1:21" x14ac:dyDescent="0.25">
      <c r="A53" s="2"/>
      <c r="B53" s="82"/>
      <c r="C53" s="596"/>
      <c r="D53" s="886"/>
      <c r="E53" s="669"/>
      <c r="F53" s="585">
        <f t="shared" si="6"/>
        <v>0</v>
      </c>
      <c r="G53" s="583"/>
      <c r="H53" s="613"/>
      <c r="I53" s="742">
        <f t="shared" si="2"/>
        <v>257.96000000000203</v>
      </c>
      <c r="J53" s="753">
        <f t="shared" si="3"/>
        <v>9</v>
      </c>
      <c r="L53" s="2"/>
      <c r="M53" s="82"/>
      <c r="N53" s="596"/>
      <c r="O53" s="886"/>
      <c r="P53" s="669"/>
      <c r="Q53" s="585">
        <f t="shared" si="7"/>
        <v>0</v>
      </c>
      <c r="R53" s="583"/>
      <c r="S53" s="613"/>
      <c r="T53" s="742">
        <f t="shared" si="4"/>
        <v>3332.04</v>
      </c>
      <c r="U53" s="753">
        <f t="shared" si="5"/>
        <v>125</v>
      </c>
    </row>
    <row r="54" spans="1:21" x14ac:dyDescent="0.25">
      <c r="A54" s="2"/>
      <c r="B54" s="82"/>
      <c r="C54" s="596"/>
      <c r="D54" s="886"/>
      <c r="E54" s="669"/>
      <c r="F54" s="585">
        <f t="shared" si="6"/>
        <v>0</v>
      </c>
      <c r="G54" s="583"/>
      <c r="H54" s="613"/>
      <c r="I54" s="742">
        <f t="shared" si="2"/>
        <v>257.96000000000203</v>
      </c>
      <c r="J54" s="753">
        <f t="shared" si="3"/>
        <v>9</v>
      </c>
      <c r="L54" s="2"/>
      <c r="M54" s="82"/>
      <c r="N54" s="596"/>
      <c r="O54" s="886"/>
      <c r="P54" s="669"/>
      <c r="Q54" s="585">
        <f t="shared" si="7"/>
        <v>0</v>
      </c>
      <c r="R54" s="583"/>
      <c r="S54" s="613"/>
      <c r="T54" s="742">
        <f t="shared" si="4"/>
        <v>3332.04</v>
      </c>
      <c r="U54" s="753">
        <f t="shared" si="5"/>
        <v>125</v>
      </c>
    </row>
    <row r="55" spans="1:21" x14ac:dyDescent="0.25">
      <c r="A55" s="2"/>
      <c r="B55" s="82"/>
      <c r="C55" s="596"/>
      <c r="D55" s="886"/>
      <c r="E55" s="669"/>
      <c r="F55" s="585">
        <f t="shared" si="6"/>
        <v>0</v>
      </c>
      <c r="G55" s="583"/>
      <c r="H55" s="613"/>
      <c r="I55" s="742">
        <f t="shared" si="2"/>
        <v>257.96000000000203</v>
      </c>
      <c r="J55" s="753">
        <f t="shared" si="3"/>
        <v>9</v>
      </c>
      <c r="L55" s="2"/>
      <c r="M55" s="82"/>
      <c r="N55" s="596"/>
      <c r="O55" s="886"/>
      <c r="P55" s="669"/>
      <c r="Q55" s="585">
        <f t="shared" si="7"/>
        <v>0</v>
      </c>
      <c r="R55" s="583"/>
      <c r="S55" s="613"/>
      <c r="T55" s="742">
        <f t="shared" si="4"/>
        <v>3332.04</v>
      </c>
      <c r="U55" s="753">
        <f t="shared" si="5"/>
        <v>125</v>
      </c>
    </row>
    <row r="56" spans="1:21" x14ac:dyDescent="0.25">
      <c r="A56" s="2"/>
      <c r="B56" s="82"/>
      <c r="C56" s="596"/>
      <c r="D56" s="886"/>
      <c r="E56" s="669"/>
      <c r="F56" s="585">
        <f t="shared" si="6"/>
        <v>0</v>
      </c>
      <c r="G56" s="583"/>
      <c r="H56" s="613"/>
      <c r="I56" s="742">
        <f t="shared" si="2"/>
        <v>257.96000000000203</v>
      </c>
      <c r="J56" s="753">
        <f t="shared" si="3"/>
        <v>9</v>
      </c>
      <c r="L56" s="2"/>
      <c r="M56" s="82"/>
      <c r="N56" s="596"/>
      <c r="O56" s="886"/>
      <c r="P56" s="669"/>
      <c r="Q56" s="585">
        <f t="shared" si="7"/>
        <v>0</v>
      </c>
      <c r="R56" s="583"/>
      <c r="S56" s="613"/>
      <c r="T56" s="742">
        <f t="shared" si="4"/>
        <v>3332.04</v>
      </c>
      <c r="U56" s="753">
        <f t="shared" si="5"/>
        <v>125</v>
      </c>
    </row>
    <row r="57" spans="1:21" x14ac:dyDescent="0.25">
      <c r="A57" s="2"/>
      <c r="B57" s="82"/>
      <c r="C57" s="596"/>
      <c r="D57" s="886"/>
      <c r="E57" s="669"/>
      <c r="F57" s="585">
        <f t="shared" si="6"/>
        <v>0</v>
      </c>
      <c r="G57" s="583"/>
      <c r="H57" s="613"/>
      <c r="I57" s="742">
        <f t="shared" si="2"/>
        <v>257.96000000000203</v>
      </c>
      <c r="J57" s="753">
        <f t="shared" si="3"/>
        <v>9</v>
      </c>
      <c r="L57" s="2"/>
      <c r="M57" s="82"/>
      <c r="N57" s="596"/>
      <c r="O57" s="886"/>
      <c r="P57" s="669"/>
      <c r="Q57" s="585">
        <f t="shared" si="7"/>
        <v>0</v>
      </c>
      <c r="R57" s="583"/>
      <c r="S57" s="613"/>
      <c r="T57" s="742">
        <f t="shared" si="4"/>
        <v>3332.04</v>
      </c>
      <c r="U57" s="753">
        <f t="shared" si="5"/>
        <v>125</v>
      </c>
    </row>
    <row r="58" spans="1:21" x14ac:dyDescent="0.25">
      <c r="A58" s="2"/>
      <c r="B58" s="82"/>
      <c r="C58" s="596"/>
      <c r="D58" s="886"/>
      <c r="E58" s="669"/>
      <c r="F58" s="585">
        <f t="shared" si="6"/>
        <v>0</v>
      </c>
      <c r="G58" s="583"/>
      <c r="H58" s="613"/>
      <c r="I58" s="742">
        <f t="shared" si="2"/>
        <v>257.96000000000203</v>
      </c>
      <c r="J58" s="753">
        <f t="shared" si="3"/>
        <v>9</v>
      </c>
      <c r="L58" s="2"/>
      <c r="M58" s="82"/>
      <c r="N58" s="596"/>
      <c r="O58" s="886"/>
      <c r="P58" s="669"/>
      <c r="Q58" s="585">
        <f t="shared" si="7"/>
        <v>0</v>
      </c>
      <c r="R58" s="583"/>
      <c r="S58" s="613"/>
      <c r="T58" s="742">
        <f t="shared" si="4"/>
        <v>3332.04</v>
      </c>
      <c r="U58" s="753">
        <f t="shared" si="5"/>
        <v>125</v>
      </c>
    </row>
    <row r="59" spans="1:21" x14ac:dyDescent="0.25">
      <c r="A59" s="2"/>
      <c r="B59" s="82"/>
      <c r="C59" s="596"/>
      <c r="D59" s="886"/>
      <c r="E59" s="669"/>
      <c r="F59" s="585">
        <f t="shared" si="6"/>
        <v>0</v>
      </c>
      <c r="G59" s="583"/>
      <c r="H59" s="613"/>
      <c r="I59" s="742">
        <f t="shared" si="2"/>
        <v>257.96000000000203</v>
      </c>
      <c r="J59" s="753">
        <f t="shared" si="3"/>
        <v>9</v>
      </c>
      <c r="L59" s="2"/>
      <c r="M59" s="82"/>
      <c r="N59" s="596"/>
      <c r="O59" s="886"/>
      <c r="P59" s="669"/>
      <c r="Q59" s="585">
        <f t="shared" si="7"/>
        <v>0</v>
      </c>
      <c r="R59" s="583"/>
      <c r="S59" s="613"/>
      <c r="T59" s="742">
        <f t="shared" si="4"/>
        <v>3332.04</v>
      </c>
      <c r="U59" s="753">
        <f t="shared" si="5"/>
        <v>125</v>
      </c>
    </row>
    <row r="60" spans="1:21" x14ac:dyDescent="0.25">
      <c r="A60" s="2"/>
      <c r="B60" s="82"/>
      <c r="C60" s="596"/>
      <c r="D60" s="886"/>
      <c r="E60" s="669"/>
      <c r="F60" s="585">
        <f t="shared" si="6"/>
        <v>0</v>
      </c>
      <c r="G60" s="583"/>
      <c r="H60" s="613"/>
      <c r="I60" s="742">
        <f t="shared" si="2"/>
        <v>257.96000000000203</v>
      </c>
      <c r="J60" s="753">
        <f t="shared" si="3"/>
        <v>9</v>
      </c>
      <c r="L60" s="2"/>
      <c r="M60" s="82"/>
      <c r="N60" s="596"/>
      <c r="O60" s="886"/>
      <c r="P60" s="669"/>
      <c r="Q60" s="585">
        <f t="shared" si="7"/>
        <v>0</v>
      </c>
      <c r="R60" s="583"/>
      <c r="S60" s="613"/>
      <c r="T60" s="742">
        <f t="shared" si="4"/>
        <v>3332.04</v>
      </c>
      <c r="U60" s="753">
        <f t="shared" si="5"/>
        <v>125</v>
      </c>
    </row>
    <row r="61" spans="1:21" x14ac:dyDescent="0.25">
      <c r="A61" s="2"/>
      <c r="B61" s="82"/>
      <c r="C61" s="596"/>
      <c r="D61" s="886"/>
      <c r="E61" s="669"/>
      <c r="F61" s="585">
        <f t="shared" si="6"/>
        <v>0</v>
      </c>
      <c r="G61" s="583"/>
      <c r="H61" s="613"/>
      <c r="I61" s="742">
        <f t="shared" si="2"/>
        <v>257.96000000000203</v>
      </c>
      <c r="J61" s="753">
        <f t="shared" si="3"/>
        <v>9</v>
      </c>
      <c r="L61" s="2"/>
      <c r="M61" s="82"/>
      <c r="N61" s="596"/>
      <c r="O61" s="886"/>
      <c r="P61" s="669"/>
      <c r="Q61" s="585">
        <f t="shared" si="7"/>
        <v>0</v>
      </c>
      <c r="R61" s="583"/>
      <c r="S61" s="613"/>
      <c r="T61" s="742">
        <f t="shared" si="4"/>
        <v>3332.04</v>
      </c>
      <c r="U61" s="753">
        <f t="shared" si="5"/>
        <v>125</v>
      </c>
    </row>
    <row r="62" spans="1:21" x14ac:dyDescent="0.25">
      <c r="A62" s="2"/>
      <c r="B62" s="82"/>
      <c r="C62" s="596"/>
      <c r="D62" s="886"/>
      <c r="E62" s="669"/>
      <c r="F62" s="585">
        <f t="shared" si="6"/>
        <v>0</v>
      </c>
      <c r="G62" s="583"/>
      <c r="H62" s="613"/>
      <c r="I62" s="742">
        <f t="shared" si="2"/>
        <v>257.96000000000203</v>
      </c>
      <c r="J62" s="753">
        <f t="shared" si="3"/>
        <v>9</v>
      </c>
      <c r="L62" s="2"/>
      <c r="M62" s="82"/>
      <c r="N62" s="596"/>
      <c r="O62" s="886"/>
      <c r="P62" s="669"/>
      <c r="Q62" s="585">
        <f t="shared" si="7"/>
        <v>0</v>
      </c>
      <c r="R62" s="583"/>
      <c r="S62" s="613"/>
      <c r="T62" s="742">
        <f t="shared" si="4"/>
        <v>3332.04</v>
      </c>
      <c r="U62" s="753">
        <f t="shared" si="5"/>
        <v>125</v>
      </c>
    </row>
    <row r="63" spans="1:21" x14ac:dyDescent="0.25">
      <c r="A63" s="2"/>
      <c r="B63" s="82"/>
      <c r="C63" s="596"/>
      <c r="D63" s="886"/>
      <c r="E63" s="669"/>
      <c r="F63" s="585">
        <f t="shared" si="6"/>
        <v>0</v>
      </c>
      <c r="G63" s="583"/>
      <c r="H63" s="613"/>
      <c r="I63" s="742">
        <f t="shared" si="2"/>
        <v>257.96000000000203</v>
      </c>
      <c r="J63" s="753">
        <f t="shared" si="3"/>
        <v>9</v>
      </c>
      <c r="L63" s="2"/>
      <c r="M63" s="82"/>
      <c r="N63" s="596"/>
      <c r="O63" s="886"/>
      <c r="P63" s="669"/>
      <c r="Q63" s="585">
        <f t="shared" si="7"/>
        <v>0</v>
      </c>
      <c r="R63" s="583"/>
      <c r="S63" s="613"/>
      <c r="T63" s="742">
        <f t="shared" si="4"/>
        <v>3332.04</v>
      </c>
      <c r="U63" s="753">
        <f t="shared" si="5"/>
        <v>125</v>
      </c>
    </row>
    <row r="64" spans="1:21" x14ac:dyDescent="0.25">
      <c r="A64" s="2"/>
      <c r="B64" s="82"/>
      <c r="C64" s="596"/>
      <c r="D64" s="886"/>
      <c r="E64" s="669"/>
      <c r="F64" s="585">
        <f t="shared" si="6"/>
        <v>0</v>
      </c>
      <c r="G64" s="583"/>
      <c r="H64" s="613"/>
      <c r="I64" s="742">
        <f t="shared" si="2"/>
        <v>257.96000000000203</v>
      </c>
      <c r="J64" s="753">
        <f t="shared" si="3"/>
        <v>9</v>
      </c>
      <c r="L64" s="2"/>
      <c r="M64" s="82"/>
      <c r="N64" s="596"/>
      <c r="O64" s="886"/>
      <c r="P64" s="669"/>
      <c r="Q64" s="585">
        <f t="shared" si="7"/>
        <v>0</v>
      </c>
      <c r="R64" s="583"/>
      <c r="S64" s="613"/>
      <c r="T64" s="742">
        <f t="shared" si="4"/>
        <v>3332.04</v>
      </c>
      <c r="U64" s="753">
        <f t="shared" si="5"/>
        <v>125</v>
      </c>
    </row>
    <row r="65" spans="1:21" x14ac:dyDescent="0.25">
      <c r="A65" s="2"/>
      <c r="B65" s="82"/>
      <c r="C65" s="596"/>
      <c r="D65" s="886"/>
      <c r="E65" s="669"/>
      <c r="F65" s="585">
        <f t="shared" si="6"/>
        <v>0</v>
      </c>
      <c r="G65" s="583"/>
      <c r="H65" s="613"/>
      <c r="I65" s="742">
        <f t="shared" si="2"/>
        <v>257.96000000000203</v>
      </c>
      <c r="J65" s="753">
        <f t="shared" si="3"/>
        <v>9</v>
      </c>
      <c r="L65" s="2"/>
      <c r="M65" s="82"/>
      <c r="N65" s="596"/>
      <c r="O65" s="886"/>
      <c r="P65" s="669"/>
      <c r="Q65" s="585">
        <f t="shared" si="7"/>
        <v>0</v>
      </c>
      <c r="R65" s="583"/>
      <c r="S65" s="613"/>
      <c r="T65" s="742">
        <f t="shared" si="4"/>
        <v>3332.04</v>
      </c>
      <c r="U65" s="753">
        <f t="shared" si="5"/>
        <v>125</v>
      </c>
    </row>
    <row r="66" spans="1:21" x14ac:dyDescent="0.25">
      <c r="A66" s="2"/>
      <c r="B66" s="82"/>
      <c r="C66" s="596"/>
      <c r="D66" s="886"/>
      <c r="E66" s="669"/>
      <c r="F66" s="585">
        <f t="shared" si="6"/>
        <v>0</v>
      </c>
      <c r="G66" s="583"/>
      <c r="H66" s="613"/>
      <c r="I66" s="742">
        <f t="shared" si="2"/>
        <v>257.96000000000203</v>
      </c>
      <c r="J66" s="753">
        <f t="shared" si="3"/>
        <v>9</v>
      </c>
      <c r="L66" s="2"/>
      <c r="M66" s="82"/>
      <c r="N66" s="596"/>
      <c r="O66" s="886"/>
      <c r="P66" s="669"/>
      <c r="Q66" s="585">
        <f t="shared" si="7"/>
        <v>0</v>
      </c>
      <c r="R66" s="583"/>
      <c r="S66" s="613"/>
      <c r="T66" s="742">
        <f t="shared" si="4"/>
        <v>3332.04</v>
      </c>
      <c r="U66" s="753">
        <f t="shared" si="5"/>
        <v>125</v>
      </c>
    </row>
    <row r="67" spans="1:21" x14ac:dyDescent="0.25">
      <c r="A67" s="2"/>
      <c r="B67" s="82"/>
      <c r="C67" s="596"/>
      <c r="D67" s="886"/>
      <c r="E67" s="669"/>
      <c r="F67" s="585">
        <f t="shared" si="6"/>
        <v>0</v>
      </c>
      <c r="G67" s="583"/>
      <c r="H67" s="613"/>
      <c r="I67" s="742">
        <f t="shared" si="2"/>
        <v>257.96000000000203</v>
      </c>
      <c r="J67" s="753">
        <f t="shared" si="3"/>
        <v>9</v>
      </c>
      <c r="L67" s="2"/>
      <c r="M67" s="82"/>
      <c r="N67" s="596"/>
      <c r="O67" s="886"/>
      <c r="P67" s="669"/>
      <c r="Q67" s="585">
        <f t="shared" si="7"/>
        <v>0</v>
      </c>
      <c r="R67" s="583"/>
      <c r="S67" s="613"/>
      <c r="T67" s="742">
        <f t="shared" si="4"/>
        <v>3332.04</v>
      </c>
      <c r="U67" s="753">
        <f t="shared" si="5"/>
        <v>125</v>
      </c>
    </row>
    <row r="68" spans="1:21" x14ac:dyDescent="0.25">
      <c r="A68" s="2"/>
      <c r="B68" s="82"/>
      <c r="C68" s="596"/>
      <c r="D68" s="886"/>
      <c r="E68" s="669"/>
      <c r="F68" s="585">
        <f t="shared" si="6"/>
        <v>0</v>
      </c>
      <c r="G68" s="583"/>
      <c r="H68" s="613"/>
      <c r="I68" s="742">
        <f t="shared" si="2"/>
        <v>257.96000000000203</v>
      </c>
      <c r="J68" s="753">
        <f t="shared" si="3"/>
        <v>9</v>
      </c>
      <c r="L68" s="2"/>
      <c r="M68" s="82"/>
      <c r="N68" s="596"/>
      <c r="O68" s="886"/>
      <c r="P68" s="669"/>
      <c r="Q68" s="585">
        <f t="shared" si="7"/>
        <v>0</v>
      </c>
      <c r="R68" s="583"/>
      <c r="S68" s="613"/>
      <c r="T68" s="742">
        <f t="shared" si="4"/>
        <v>3332.04</v>
      </c>
      <c r="U68" s="753">
        <f t="shared" si="5"/>
        <v>125</v>
      </c>
    </row>
    <row r="69" spans="1:21" x14ac:dyDescent="0.25">
      <c r="A69" s="2"/>
      <c r="B69" s="82"/>
      <c r="C69" s="596"/>
      <c r="D69" s="886"/>
      <c r="E69" s="669"/>
      <c r="F69" s="585">
        <f t="shared" si="6"/>
        <v>0</v>
      </c>
      <c r="G69" s="583"/>
      <c r="H69" s="613"/>
      <c r="I69" s="742">
        <f t="shared" si="2"/>
        <v>257.96000000000203</v>
      </c>
      <c r="J69" s="753">
        <f t="shared" si="3"/>
        <v>9</v>
      </c>
      <c r="L69" s="2"/>
      <c r="M69" s="82"/>
      <c r="N69" s="596"/>
      <c r="O69" s="886"/>
      <c r="P69" s="669"/>
      <c r="Q69" s="585">
        <f t="shared" si="7"/>
        <v>0</v>
      </c>
      <c r="R69" s="583"/>
      <c r="S69" s="613"/>
      <c r="T69" s="742">
        <f t="shared" si="4"/>
        <v>3332.04</v>
      </c>
      <c r="U69" s="753">
        <f t="shared" si="5"/>
        <v>125</v>
      </c>
    </row>
    <row r="70" spans="1:21" x14ac:dyDescent="0.25">
      <c r="A70" s="2"/>
      <c r="B70" s="82"/>
      <c r="C70" s="596"/>
      <c r="D70" s="886"/>
      <c r="E70" s="669"/>
      <c r="F70" s="585">
        <f t="shared" si="6"/>
        <v>0</v>
      </c>
      <c r="G70" s="583"/>
      <c r="H70" s="613"/>
      <c r="I70" s="742">
        <f t="shared" si="2"/>
        <v>257.96000000000203</v>
      </c>
      <c r="J70" s="753">
        <f t="shared" si="3"/>
        <v>9</v>
      </c>
      <c r="L70" s="2"/>
      <c r="M70" s="82"/>
      <c r="N70" s="596"/>
      <c r="O70" s="886"/>
      <c r="P70" s="669"/>
      <c r="Q70" s="585">
        <f t="shared" si="7"/>
        <v>0</v>
      </c>
      <c r="R70" s="583"/>
      <c r="S70" s="613"/>
      <c r="T70" s="742">
        <f t="shared" si="4"/>
        <v>3332.04</v>
      </c>
      <c r="U70" s="753">
        <f t="shared" si="5"/>
        <v>125</v>
      </c>
    </row>
    <row r="71" spans="1:21" x14ac:dyDescent="0.25">
      <c r="A71" s="2"/>
      <c r="B71" s="82"/>
      <c r="C71" s="596"/>
      <c r="D71" s="886"/>
      <c r="E71" s="669"/>
      <c r="F71" s="585">
        <f t="shared" si="6"/>
        <v>0</v>
      </c>
      <c r="G71" s="583"/>
      <c r="H71" s="613"/>
      <c r="I71" s="742">
        <f t="shared" si="2"/>
        <v>257.96000000000203</v>
      </c>
      <c r="J71" s="753">
        <f t="shared" si="3"/>
        <v>9</v>
      </c>
      <c r="L71" s="2"/>
      <c r="M71" s="82"/>
      <c r="N71" s="596"/>
      <c r="O71" s="886"/>
      <c r="P71" s="669"/>
      <c r="Q71" s="585">
        <f t="shared" si="7"/>
        <v>0</v>
      </c>
      <c r="R71" s="583"/>
      <c r="S71" s="613"/>
      <c r="T71" s="742">
        <f t="shared" si="4"/>
        <v>3332.04</v>
      </c>
      <c r="U71" s="753">
        <f t="shared" si="5"/>
        <v>125</v>
      </c>
    </row>
    <row r="72" spans="1:21" x14ac:dyDescent="0.25">
      <c r="A72" s="2"/>
      <c r="B72" s="82"/>
      <c r="C72" s="596"/>
      <c r="D72" s="886"/>
      <c r="E72" s="669"/>
      <c r="F72" s="585">
        <f t="shared" si="6"/>
        <v>0</v>
      </c>
      <c r="G72" s="583"/>
      <c r="H72" s="613"/>
      <c r="I72" s="742">
        <f t="shared" si="2"/>
        <v>257.96000000000203</v>
      </c>
      <c r="J72" s="753">
        <f t="shared" si="3"/>
        <v>9</v>
      </c>
      <c r="L72" s="2"/>
      <c r="M72" s="82"/>
      <c r="N72" s="596"/>
      <c r="O72" s="886"/>
      <c r="P72" s="669"/>
      <c r="Q72" s="585">
        <f t="shared" si="7"/>
        <v>0</v>
      </c>
      <c r="R72" s="583"/>
      <c r="S72" s="613"/>
      <c r="T72" s="742">
        <f t="shared" si="4"/>
        <v>3332.04</v>
      </c>
      <c r="U72" s="753">
        <f t="shared" si="5"/>
        <v>125</v>
      </c>
    </row>
    <row r="73" spans="1:21" x14ac:dyDescent="0.25">
      <c r="A73" s="2"/>
      <c r="B73" s="82"/>
      <c r="C73" s="596"/>
      <c r="D73" s="886"/>
      <c r="E73" s="669"/>
      <c r="F73" s="585">
        <f t="shared" si="6"/>
        <v>0</v>
      </c>
      <c r="G73" s="583"/>
      <c r="H73" s="613"/>
      <c r="I73" s="742">
        <f t="shared" si="2"/>
        <v>257.96000000000203</v>
      </c>
      <c r="J73" s="753">
        <f t="shared" si="3"/>
        <v>9</v>
      </c>
      <c r="L73" s="2"/>
      <c r="M73" s="82"/>
      <c r="N73" s="596"/>
      <c r="O73" s="886"/>
      <c r="P73" s="669"/>
      <c r="Q73" s="585">
        <f t="shared" si="7"/>
        <v>0</v>
      </c>
      <c r="R73" s="583"/>
      <c r="S73" s="613"/>
      <c r="T73" s="742">
        <f t="shared" si="4"/>
        <v>3332.04</v>
      </c>
      <c r="U73" s="753">
        <f t="shared" si="5"/>
        <v>125</v>
      </c>
    </row>
    <row r="74" spans="1:21" x14ac:dyDescent="0.25">
      <c r="A74" s="2"/>
      <c r="B74" s="82"/>
      <c r="C74" s="596"/>
      <c r="D74" s="886"/>
      <c r="E74" s="669"/>
      <c r="F74" s="585">
        <f t="shared" si="6"/>
        <v>0</v>
      </c>
      <c r="G74" s="583"/>
      <c r="H74" s="613"/>
      <c r="I74" s="742">
        <f t="shared" si="2"/>
        <v>257.96000000000203</v>
      </c>
      <c r="J74" s="753">
        <f t="shared" si="3"/>
        <v>9</v>
      </c>
      <c r="L74" s="2"/>
      <c r="M74" s="82"/>
      <c r="N74" s="596"/>
      <c r="O74" s="886"/>
      <c r="P74" s="669"/>
      <c r="Q74" s="585">
        <f t="shared" si="7"/>
        <v>0</v>
      </c>
      <c r="R74" s="583"/>
      <c r="S74" s="613"/>
      <c r="T74" s="742">
        <f t="shared" si="4"/>
        <v>3332.04</v>
      </c>
      <c r="U74" s="753">
        <f t="shared" si="5"/>
        <v>125</v>
      </c>
    </row>
    <row r="75" spans="1:21" x14ac:dyDescent="0.25">
      <c r="A75" s="2"/>
      <c r="B75" s="82"/>
      <c r="C75" s="596"/>
      <c r="D75" s="886"/>
      <c r="E75" s="669"/>
      <c r="F75" s="585">
        <f t="shared" si="6"/>
        <v>0</v>
      </c>
      <c r="G75" s="583"/>
      <c r="H75" s="584"/>
      <c r="I75" s="742">
        <f t="shared" si="2"/>
        <v>257.96000000000203</v>
      </c>
      <c r="J75" s="753">
        <f t="shared" si="3"/>
        <v>9</v>
      </c>
      <c r="L75" s="2"/>
      <c r="M75" s="82"/>
      <c r="N75" s="596"/>
      <c r="O75" s="886"/>
      <c r="P75" s="669"/>
      <c r="Q75" s="585">
        <f t="shared" si="7"/>
        <v>0</v>
      </c>
      <c r="R75" s="583"/>
      <c r="S75" s="584"/>
      <c r="T75" s="742">
        <f t="shared" si="4"/>
        <v>3332.04</v>
      </c>
      <c r="U75" s="753">
        <f t="shared" si="5"/>
        <v>125</v>
      </c>
    </row>
    <row r="76" spans="1:21" x14ac:dyDescent="0.25">
      <c r="A76" s="2"/>
      <c r="B76" s="82"/>
      <c r="C76" s="596"/>
      <c r="D76" s="886"/>
      <c r="E76" s="669"/>
      <c r="F76" s="585">
        <f t="shared" si="6"/>
        <v>0</v>
      </c>
      <c r="G76" s="583"/>
      <c r="H76" s="584"/>
      <c r="I76" s="742">
        <f t="shared" ref="I76:I91" si="8">I75-F76</f>
        <v>257.96000000000203</v>
      </c>
      <c r="J76" s="753">
        <f t="shared" ref="J76:J91" si="9">J75-C76</f>
        <v>9</v>
      </c>
      <c r="L76" s="2"/>
      <c r="M76" s="82"/>
      <c r="N76" s="596"/>
      <c r="O76" s="886"/>
      <c r="P76" s="669"/>
      <c r="Q76" s="585">
        <f t="shared" si="7"/>
        <v>0</v>
      </c>
      <c r="R76" s="583"/>
      <c r="S76" s="584"/>
      <c r="T76" s="742">
        <f t="shared" ref="T76:T91" si="10">T75-Q76</f>
        <v>3332.04</v>
      </c>
      <c r="U76" s="753">
        <f t="shared" ref="U76:U91" si="11">U75-N76</f>
        <v>125</v>
      </c>
    </row>
    <row r="77" spans="1:21" x14ac:dyDescent="0.25">
      <c r="A77" s="2"/>
      <c r="B77" s="82"/>
      <c r="C77" s="596"/>
      <c r="D77" s="886"/>
      <c r="E77" s="669"/>
      <c r="F77" s="585">
        <f t="shared" ref="F77:F91" si="12">D77</f>
        <v>0</v>
      </c>
      <c r="G77" s="583"/>
      <c r="H77" s="584"/>
      <c r="I77" s="742">
        <f t="shared" si="8"/>
        <v>257.96000000000203</v>
      </c>
      <c r="J77" s="753">
        <f t="shared" si="9"/>
        <v>9</v>
      </c>
      <c r="L77" s="2"/>
      <c r="M77" s="82"/>
      <c r="N77" s="596"/>
      <c r="O77" s="886"/>
      <c r="P77" s="669"/>
      <c r="Q77" s="585">
        <f t="shared" ref="Q77:Q91" si="13">O77</f>
        <v>0</v>
      </c>
      <c r="R77" s="583"/>
      <c r="S77" s="584"/>
      <c r="T77" s="742">
        <f t="shared" si="10"/>
        <v>3332.04</v>
      </c>
      <c r="U77" s="753">
        <f t="shared" si="11"/>
        <v>125</v>
      </c>
    </row>
    <row r="78" spans="1:21" x14ac:dyDescent="0.25">
      <c r="A78" s="2"/>
      <c r="B78" s="82"/>
      <c r="C78" s="596"/>
      <c r="D78" s="886"/>
      <c r="E78" s="669"/>
      <c r="F78" s="585">
        <f t="shared" si="12"/>
        <v>0</v>
      </c>
      <c r="G78" s="583"/>
      <c r="H78" s="584"/>
      <c r="I78" s="742">
        <f t="shared" si="8"/>
        <v>257.96000000000203</v>
      </c>
      <c r="J78" s="753">
        <f t="shared" si="9"/>
        <v>9</v>
      </c>
      <c r="L78" s="2"/>
      <c r="M78" s="82"/>
      <c r="N78" s="596"/>
      <c r="O78" s="886"/>
      <c r="P78" s="669"/>
      <c r="Q78" s="585">
        <f t="shared" si="13"/>
        <v>0</v>
      </c>
      <c r="R78" s="583"/>
      <c r="S78" s="584"/>
      <c r="T78" s="742">
        <f t="shared" si="10"/>
        <v>3332.04</v>
      </c>
      <c r="U78" s="753">
        <f t="shared" si="11"/>
        <v>125</v>
      </c>
    </row>
    <row r="79" spans="1:21" x14ac:dyDescent="0.25">
      <c r="A79" s="2"/>
      <c r="B79" s="82"/>
      <c r="C79" s="596"/>
      <c r="D79" s="886"/>
      <c r="E79" s="669"/>
      <c r="F79" s="585">
        <f t="shared" si="12"/>
        <v>0</v>
      </c>
      <c r="G79" s="583"/>
      <c r="H79" s="584"/>
      <c r="I79" s="742">
        <f t="shared" si="8"/>
        <v>257.96000000000203</v>
      </c>
      <c r="J79" s="753">
        <f t="shared" si="9"/>
        <v>9</v>
      </c>
      <c r="L79" s="2"/>
      <c r="M79" s="82"/>
      <c r="N79" s="596"/>
      <c r="O79" s="886"/>
      <c r="P79" s="669"/>
      <c r="Q79" s="585">
        <f t="shared" si="13"/>
        <v>0</v>
      </c>
      <c r="R79" s="583"/>
      <c r="S79" s="584"/>
      <c r="T79" s="742">
        <f t="shared" si="10"/>
        <v>3332.04</v>
      </c>
      <c r="U79" s="753">
        <f t="shared" si="11"/>
        <v>125</v>
      </c>
    </row>
    <row r="80" spans="1:21" x14ac:dyDescent="0.25">
      <c r="A80" s="2"/>
      <c r="B80" s="82"/>
      <c r="C80" s="596"/>
      <c r="D80" s="886"/>
      <c r="E80" s="669"/>
      <c r="F80" s="585">
        <f t="shared" si="12"/>
        <v>0</v>
      </c>
      <c r="G80" s="583"/>
      <c r="H80" s="584"/>
      <c r="I80" s="742">
        <f t="shared" si="8"/>
        <v>257.96000000000203</v>
      </c>
      <c r="J80" s="753">
        <f t="shared" si="9"/>
        <v>9</v>
      </c>
      <c r="L80" s="2"/>
      <c r="M80" s="82"/>
      <c r="N80" s="596"/>
      <c r="O80" s="886"/>
      <c r="P80" s="669"/>
      <c r="Q80" s="585">
        <f t="shared" si="13"/>
        <v>0</v>
      </c>
      <c r="R80" s="583"/>
      <c r="S80" s="584"/>
      <c r="T80" s="742">
        <f t="shared" si="10"/>
        <v>3332.04</v>
      </c>
      <c r="U80" s="753">
        <f t="shared" si="11"/>
        <v>125</v>
      </c>
    </row>
    <row r="81" spans="1:21" x14ac:dyDescent="0.25">
      <c r="A81" s="2"/>
      <c r="B81" s="82"/>
      <c r="C81" s="596"/>
      <c r="D81" s="886"/>
      <c r="E81" s="669"/>
      <c r="F81" s="585">
        <f t="shared" si="12"/>
        <v>0</v>
      </c>
      <c r="G81" s="583"/>
      <c r="H81" s="584"/>
      <c r="I81" s="742">
        <f t="shared" si="8"/>
        <v>257.96000000000203</v>
      </c>
      <c r="J81" s="753">
        <f t="shared" si="9"/>
        <v>9</v>
      </c>
      <c r="L81" s="2"/>
      <c r="M81" s="82"/>
      <c r="N81" s="596"/>
      <c r="O81" s="886"/>
      <c r="P81" s="669"/>
      <c r="Q81" s="585">
        <f t="shared" si="13"/>
        <v>0</v>
      </c>
      <c r="R81" s="583"/>
      <c r="S81" s="584"/>
      <c r="T81" s="742">
        <f t="shared" si="10"/>
        <v>3332.04</v>
      </c>
      <c r="U81" s="753">
        <f t="shared" si="11"/>
        <v>125</v>
      </c>
    </row>
    <row r="82" spans="1:21" x14ac:dyDescent="0.25">
      <c r="A82" s="2"/>
      <c r="B82" s="82"/>
      <c r="C82" s="596"/>
      <c r="D82" s="886"/>
      <c r="E82" s="669"/>
      <c r="F82" s="585">
        <f t="shared" si="12"/>
        <v>0</v>
      </c>
      <c r="G82" s="583"/>
      <c r="H82" s="584"/>
      <c r="I82" s="742">
        <f t="shared" si="8"/>
        <v>257.96000000000203</v>
      </c>
      <c r="J82" s="753">
        <f t="shared" si="9"/>
        <v>9</v>
      </c>
      <c r="L82" s="2"/>
      <c r="M82" s="82"/>
      <c r="N82" s="596"/>
      <c r="O82" s="886"/>
      <c r="P82" s="669"/>
      <c r="Q82" s="585">
        <f t="shared" si="13"/>
        <v>0</v>
      </c>
      <c r="R82" s="583"/>
      <c r="S82" s="584"/>
      <c r="T82" s="742">
        <f t="shared" si="10"/>
        <v>3332.04</v>
      </c>
      <c r="U82" s="753">
        <f t="shared" si="11"/>
        <v>125</v>
      </c>
    </row>
    <row r="83" spans="1:21" x14ac:dyDescent="0.25">
      <c r="A83" s="2"/>
      <c r="B83" s="82"/>
      <c r="C83" s="596"/>
      <c r="D83" s="886"/>
      <c r="E83" s="669"/>
      <c r="F83" s="585">
        <f t="shared" si="12"/>
        <v>0</v>
      </c>
      <c r="G83" s="583"/>
      <c r="H83" s="584"/>
      <c r="I83" s="742">
        <f t="shared" si="8"/>
        <v>257.96000000000203</v>
      </c>
      <c r="J83" s="753">
        <f t="shared" si="9"/>
        <v>9</v>
      </c>
      <c r="L83" s="2"/>
      <c r="M83" s="82"/>
      <c r="N83" s="596"/>
      <c r="O83" s="886"/>
      <c r="P83" s="669"/>
      <c r="Q83" s="585">
        <f t="shared" si="13"/>
        <v>0</v>
      </c>
      <c r="R83" s="583"/>
      <c r="S83" s="584"/>
      <c r="T83" s="742">
        <f t="shared" si="10"/>
        <v>3332.04</v>
      </c>
      <c r="U83" s="753">
        <f t="shared" si="11"/>
        <v>125</v>
      </c>
    </row>
    <row r="84" spans="1:21" x14ac:dyDescent="0.25">
      <c r="A84" s="2"/>
      <c r="B84" s="82"/>
      <c r="C84" s="596"/>
      <c r="D84" s="886"/>
      <c r="E84" s="669"/>
      <c r="F84" s="585">
        <f t="shared" si="12"/>
        <v>0</v>
      </c>
      <c r="G84" s="583"/>
      <c r="H84" s="584"/>
      <c r="I84" s="742">
        <f t="shared" si="8"/>
        <v>257.96000000000203</v>
      </c>
      <c r="J84" s="753">
        <f t="shared" si="9"/>
        <v>9</v>
      </c>
      <c r="L84" s="2"/>
      <c r="M84" s="82"/>
      <c r="N84" s="596"/>
      <c r="O84" s="886"/>
      <c r="P84" s="669"/>
      <c r="Q84" s="585">
        <f t="shared" si="13"/>
        <v>0</v>
      </c>
      <c r="R84" s="583"/>
      <c r="S84" s="584"/>
      <c r="T84" s="742">
        <f t="shared" si="10"/>
        <v>3332.04</v>
      </c>
      <c r="U84" s="753">
        <f t="shared" si="11"/>
        <v>125</v>
      </c>
    </row>
    <row r="85" spans="1:21" x14ac:dyDescent="0.25">
      <c r="A85" s="2"/>
      <c r="B85" s="82"/>
      <c r="C85" s="596"/>
      <c r="D85" s="886"/>
      <c r="E85" s="669"/>
      <c r="F85" s="585">
        <f t="shared" si="12"/>
        <v>0</v>
      </c>
      <c r="G85" s="583"/>
      <c r="H85" s="584"/>
      <c r="I85" s="742">
        <f t="shared" si="8"/>
        <v>257.96000000000203</v>
      </c>
      <c r="J85" s="753">
        <f t="shared" si="9"/>
        <v>9</v>
      </c>
      <c r="L85" s="2"/>
      <c r="M85" s="82"/>
      <c r="N85" s="596"/>
      <c r="O85" s="886"/>
      <c r="P85" s="669"/>
      <c r="Q85" s="585">
        <f t="shared" si="13"/>
        <v>0</v>
      </c>
      <c r="R85" s="583"/>
      <c r="S85" s="584"/>
      <c r="T85" s="742">
        <f t="shared" si="10"/>
        <v>3332.04</v>
      </c>
      <c r="U85" s="753">
        <f t="shared" si="11"/>
        <v>125</v>
      </c>
    </row>
    <row r="86" spans="1:21" x14ac:dyDescent="0.25">
      <c r="A86" s="2"/>
      <c r="B86" s="82"/>
      <c r="C86" s="596"/>
      <c r="D86" s="886"/>
      <c r="E86" s="669"/>
      <c r="F86" s="585">
        <f t="shared" si="12"/>
        <v>0</v>
      </c>
      <c r="G86" s="583"/>
      <c r="H86" s="584"/>
      <c r="I86" s="742">
        <f t="shared" si="8"/>
        <v>257.96000000000203</v>
      </c>
      <c r="J86" s="753">
        <f t="shared" si="9"/>
        <v>9</v>
      </c>
      <c r="L86" s="2"/>
      <c r="M86" s="82"/>
      <c r="N86" s="596"/>
      <c r="O86" s="886"/>
      <c r="P86" s="669"/>
      <c r="Q86" s="585">
        <f t="shared" si="13"/>
        <v>0</v>
      </c>
      <c r="R86" s="583"/>
      <c r="S86" s="584"/>
      <c r="T86" s="742">
        <f t="shared" si="10"/>
        <v>3332.04</v>
      </c>
      <c r="U86" s="753">
        <f t="shared" si="11"/>
        <v>125</v>
      </c>
    </row>
    <row r="87" spans="1:21" x14ac:dyDescent="0.25">
      <c r="A87" s="2"/>
      <c r="B87" s="82"/>
      <c r="C87" s="596"/>
      <c r="D87" s="886"/>
      <c r="E87" s="669"/>
      <c r="F87" s="585">
        <f t="shared" si="12"/>
        <v>0</v>
      </c>
      <c r="G87" s="583"/>
      <c r="H87" s="584"/>
      <c r="I87" s="742">
        <f t="shared" si="8"/>
        <v>257.96000000000203</v>
      </c>
      <c r="J87" s="753">
        <f t="shared" si="9"/>
        <v>9</v>
      </c>
      <c r="L87" s="2"/>
      <c r="M87" s="82"/>
      <c r="N87" s="596"/>
      <c r="O87" s="886"/>
      <c r="P87" s="669"/>
      <c r="Q87" s="585">
        <f t="shared" si="13"/>
        <v>0</v>
      </c>
      <c r="R87" s="583"/>
      <c r="S87" s="584"/>
      <c r="T87" s="742">
        <f t="shared" si="10"/>
        <v>3332.04</v>
      </c>
      <c r="U87" s="753">
        <f t="shared" si="11"/>
        <v>125</v>
      </c>
    </row>
    <row r="88" spans="1:21" x14ac:dyDescent="0.25">
      <c r="A88" s="2"/>
      <c r="B88" s="82"/>
      <c r="C88" s="596"/>
      <c r="D88" s="886"/>
      <c r="E88" s="669"/>
      <c r="F88" s="585">
        <f t="shared" si="12"/>
        <v>0</v>
      </c>
      <c r="G88" s="583"/>
      <c r="H88" s="584"/>
      <c r="I88" s="742">
        <f t="shared" si="8"/>
        <v>257.96000000000203</v>
      </c>
      <c r="J88" s="753">
        <f t="shared" si="9"/>
        <v>9</v>
      </c>
      <c r="L88" s="2"/>
      <c r="M88" s="82"/>
      <c r="N88" s="596"/>
      <c r="O88" s="886"/>
      <c r="P88" s="669"/>
      <c r="Q88" s="585">
        <f t="shared" si="13"/>
        <v>0</v>
      </c>
      <c r="R88" s="583"/>
      <c r="S88" s="584"/>
      <c r="T88" s="742">
        <f t="shared" si="10"/>
        <v>3332.04</v>
      </c>
      <c r="U88" s="753">
        <f t="shared" si="11"/>
        <v>125</v>
      </c>
    </row>
    <row r="89" spans="1:21" x14ac:dyDescent="0.25">
      <c r="A89" s="2"/>
      <c r="B89" s="82"/>
      <c r="C89" s="596"/>
      <c r="D89" s="886"/>
      <c r="E89" s="669"/>
      <c r="F89" s="585">
        <f t="shared" si="12"/>
        <v>0</v>
      </c>
      <c r="G89" s="583"/>
      <c r="H89" s="584"/>
      <c r="I89" s="742">
        <f t="shared" si="8"/>
        <v>257.96000000000203</v>
      </c>
      <c r="J89" s="753">
        <f t="shared" si="9"/>
        <v>9</v>
      </c>
      <c r="L89" s="2"/>
      <c r="M89" s="82"/>
      <c r="N89" s="596"/>
      <c r="O89" s="886"/>
      <c r="P89" s="669"/>
      <c r="Q89" s="585">
        <f t="shared" si="13"/>
        <v>0</v>
      </c>
      <c r="R89" s="583"/>
      <c r="S89" s="584"/>
      <c r="T89" s="742">
        <f t="shared" si="10"/>
        <v>3332.04</v>
      </c>
      <c r="U89" s="753">
        <f t="shared" si="11"/>
        <v>125</v>
      </c>
    </row>
    <row r="90" spans="1:21" x14ac:dyDescent="0.25">
      <c r="A90" s="2"/>
      <c r="B90" s="82"/>
      <c r="C90" s="596"/>
      <c r="D90" s="886"/>
      <c r="E90" s="669"/>
      <c r="F90" s="585">
        <f t="shared" si="12"/>
        <v>0</v>
      </c>
      <c r="G90" s="583"/>
      <c r="H90" s="584"/>
      <c r="I90" s="742">
        <f t="shared" si="8"/>
        <v>257.96000000000203</v>
      </c>
      <c r="J90" s="753">
        <f t="shared" si="9"/>
        <v>9</v>
      </c>
      <c r="L90" s="2"/>
      <c r="M90" s="82"/>
      <c r="N90" s="596"/>
      <c r="O90" s="886"/>
      <c r="P90" s="669"/>
      <c r="Q90" s="585">
        <f t="shared" si="13"/>
        <v>0</v>
      </c>
      <c r="R90" s="583"/>
      <c r="S90" s="584"/>
      <c r="T90" s="742">
        <f t="shared" si="10"/>
        <v>3332.04</v>
      </c>
      <c r="U90" s="753">
        <f t="shared" si="11"/>
        <v>125</v>
      </c>
    </row>
    <row r="91" spans="1:21" ht="14.25" customHeight="1" x14ac:dyDescent="0.25">
      <c r="A91" s="2"/>
      <c r="B91" s="82"/>
      <c r="C91" s="596"/>
      <c r="D91" s="886">
        <v>0</v>
      </c>
      <c r="E91" s="669"/>
      <c r="F91" s="585">
        <f t="shared" si="12"/>
        <v>0</v>
      </c>
      <c r="G91" s="583"/>
      <c r="H91" s="584"/>
      <c r="I91" s="742">
        <f t="shared" si="8"/>
        <v>257.96000000000203</v>
      </c>
      <c r="J91" s="753">
        <f t="shared" si="9"/>
        <v>9</v>
      </c>
      <c r="L91" s="2"/>
      <c r="M91" s="82"/>
      <c r="N91" s="596"/>
      <c r="O91" s="886">
        <v>0</v>
      </c>
      <c r="P91" s="669"/>
      <c r="Q91" s="585">
        <f t="shared" si="13"/>
        <v>0</v>
      </c>
      <c r="R91" s="583"/>
      <c r="S91" s="584"/>
      <c r="T91" s="742">
        <f t="shared" si="10"/>
        <v>3332.04</v>
      </c>
      <c r="U91" s="753">
        <f t="shared" si="11"/>
        <v>125</v>
      </c>
    </row>
    <row r="92" spans="1:21" ht="14.25" customHeight="1" x14ac:dyDescent="0.25">
      <c r="A92" s="2"/>
      <c r="B92" s="82"/>
      <c r="C92" s="596"/>
      <c r="D92" s="886"/>
      <c r="E92" s="669"/>
      <c r="F92" s="585"/>
      <c r="G92" s="583"/>
      <c r="H92" s="584"/>
      <c r="I92" s="742"/>
      <c r="J92" s="753"/>
      <c r="L92" s="2"/>
      <c r="M92" s="82"/>
      <c r="N92" s="596"/>
      <c r="O92" s="886"/>
      <c r="P92" s="669"/>
      <c r="Q92" s="585"/>
      <c r="R92" s="583"/>
      <c r="S92" s="584"/>
      <c r="T92" s="742"/>
      <c r="U92" s="753"/>
    </row>
    <row r="93" spans="1:21" ht="14.25" customHeight="1" x14ac:dyDescent="0.25">
      <c r="A93" s="2"/>
      <c r="B93" s="82"/>
      <c r="C93" s="596"/>
      <c r="D93" s="886"/>
      <c r="E93" s="669"/>
      <c r="F93" s="585"/>
      <c r="G93" s="583"/>
      <c r="H93" s="584"/>
      <c r="I93" s="742"/>
      <c r="J93" s="753"/>
      <c r="L93" s="2"/>
      <c r="M93" s="82"/>
      <c r="N93" s="596"/>
      <c r="O93" s="886"/>
      <c r="P93" s="669"/>
      <c r="Q93" s="585"/>
      <c r="R93" s="583"/>
      <c r="S93" s="584"/>
      <c r="T93" s="742"/>
      <c r="U93" s="753"/>
    </row>
    <row r="94" spans="1:21" ht="14.25" customHeight="1" x14ac:dyDescent="0.25">
      <c r="A94" s="2"/>
      <c r="B94" s="82"/>
      <c r="C94" s="596"/>
      <c r="D94" s="886"/>
      <c r="E94" s="669"/>
      <c r="F94" s="585"/>
      <c r="G94" s="583"/>
      <c r="H94" s="584"/>
      <c r="I94" s="742"/>
      <c r="J94" s="753"/>
      <c r="L94" s="2"/>
      <c r="M94" s="82"/>
      <c r="N94" s="596"/>
      <c r="O94" s="886"/>
      <c r="P94" s="669"/>
      <c r="Q94" s="585"/>
      <c r="R94" s="583"/>
      <c r="S94" s="584"/>
      <c r="T94" s="742"/>
      <c r="U94" s="753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435</v>
      </c>
      <c r="D102" s="147">
        <v>0</v>
      </c>
      <c r="E102" s="38"/>
      <c r="F102" s="5">
        <f>SUM(F10:F101)</f>
        <v>12001.55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9</v>
      </c>
      <c r="F103" s="5"/>
      <c r="L103" s="51"/>
      <c r="O103" s="147">
        <v>0</v>
      </c>
      <c r="P103" s="67">
        <f>Q4+Q5+Q6-+N102+Q7</f>
        <v>125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15" t="s">
        <v>11</v>
      </c>
      <c r="D105" s="1416"/>
      <c r="E105" s="141">
        <f>E5+E4+E6+-F102+E7</f>
        <v>257.96000000000231</v>
      </c>
      <c r="F105" s="5"/>
      <c r="L105" s="47"/>
      <c r="N105" s="1415" t="s">
        <v>11</v>
      </c>
      <c r="O105" s="1416"/>
      <c r="P105" s="141">
        <f>P5+P4+P6+-Q102+P7</f>
        <v>3332.04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46" t="s">
        <v>293</v>
      </c>
      <c r="B1" s="1446"/>
      <c r="C1" s="1446"/>
      <c r="D1" s="1446"/>
      <c r="E1" s="1446"/>
      <c r="F1" s="1446"/>
      <c r="G1" s="1446"/>
      <c r="H1" s="1446"/>
      <c r="I1" s="1446"/>
      <c r="J1" s="96">
        <v>1</v>
      </c>
      <c r="L1" s="1453" t="s">
        <v>300</v>
      </c>
      <c r="M1" s="1453"/>
      <c r="N1" s="1453"/>
      <c r="O1" s="1453"/>
      <c r="P1" s="1453"/>
      <c r="Q1" s="1453"/>
      <c r="R1" s="1453"/>
      <c r="S1" s="1453"/>
      <c r="T1" s="1453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/>
      <c r="O4" s="692"/>
      <c r="P4" s="693"/>
      <c r="Q4" s="694"/>
      <c r="R4" s="72"/>
    </row>
    <row r="5" spans="1:21" ht="15" customHeight="1" x14ac:dyDescent="0.3">
      <c r="A5" s="1447" t="s">
        <v>105</v>
      </c>
      <c r="B5" s="1456" t="s">
        <v>119</v>
      </c>
      <c r="C5" s="944">
        <v>62</v>
      </c>
      <c r="D5" s="692">
        <v>45013</v>
      </c>
      <c r="E5" s="943">
        <v>569.63</v>
      </c>
      <c r="F5" s="694">
        <v>15</v>
      </c>
      <c r="G5" s="143">
        <f>F43</f>
        <v>531.24</v>
      </c>
      <c r="H5" s="57">
        <f>E4+E5+E6-G5+E7+E8</f>
        <v>38.389999999999986</v>
      </c>
      <c r="L5" s="1447" t="s">
        <v>105</v>
      </c>
      <c r="M5" s="1456" t="s">
        <v>317</v>
      </c>
      <c r="N5" s="944">
        <v>75</v>
      </c>
      <c r="O5" s="692">
        <v>45056</v>
      </c>
      <c r="P5" s="943">
        <v>255.44</v>
      </c>
      <c r="Q5" s="694">
        <v>18</v>
      </c>
      <c r="R5" s="143">
        <f>Q43</f>
        <v>0</v>
      </c>
      <c r="S5" s="57">
        <f>P4+P5+P6-R5+P7+P8</f>
        <v>255.44</v>
      </c>
    </row>
    <row r="6" spans="1:21" ht="16.5" customHeight="1" x14ac:dyDescent="0.25">
      <c r="A6" s="1447"/>
      <c r="B6" s="1457"/>
      <c r="C6" s="691"/>
      <c r="D6" s="692"/>
      <c r="E6" s="693"/>
      <c r="F6" s="694"/>
      <c r="G6" s="72"/>
      <c r="L6" s="1447"/>
      <c r="M6" s="1457"/>
      <c r="N6" s="691"/>
      <c r="O6" s="692"/>
      <c r="P6" s="693"/>
      <c r="Q6" s="694"/>
      <c r="R6" s="72"/>
    </row>
    <row r="7" spans="1:21" ht="15.75" customHeight="1" thickBot="1" x14ac:dyDescent="0.35">
      <c r="A7" s="1447"/>
      <c r="B7" s="1458"/>
      <c r="C7" s="691"/>
      <c r="D7" s="692"/>
      <c r="E7" s="693"/>
      <c r="F7" s="694"/>
      <c r="G7" s="72"/>
      <c r="I7" s="356"/>
      <c r="J7" s="356"/>
      <c r="L7" s="1447"/>
      <c r="M7" s="1458"/>
      <c r="N7" s="691"/>
      <c r="O7" s="692"/>
      <c r="P7" s="693"/>
      <c r="Q7" s="694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428" t="s">
        <v>47</v>
      </c>
      <c r="J8" s="1454" t="s">
        <v>4</v>
      </c>
      <c r="L8" s="3"/>
      <c r="M8" s="385"/>
      <c r="N8" s="225"/>
      <c r="O8" s="324"/>
      <c r="P8" s="228"/>
      <c r="Q8" s="229"/>
      <c r="R8" s="72"/>
      <c r="T8" s="1451" t="s">
        <v>47</v>
      </c>
      <c r="U8" s="144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29"/>
      <c r="J9" s="1455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52"/>
      <c r="U9" s="1445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142</v>
      </c>
      <c r="H10" s="70">
        <v>64</v>
      </c>
      <c r="I10" s="661">
        <f>E4+E5+E6-F10+E7+E8</f>
        <v>492.8</v>
      </c>
      <c r="J10" s="662">
        <f>F4+F5+F6+F7-C10+F8</f>
        <v>13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42">
        <f>P4+P5+P6-Q10+P7+P8</f>
        <v>255.44</v>
      </c>
      <c r="U10" s="753">
        <f>Q4+Q5+Q6+Q7-N10+Q8</f>
        <v>18</v>
      </c>
    </row>
    <row r="11" spans="1:21" x14ac:dyDescent="0.25">
      <c r="A11" s="2"/>
      <c r="B11" s="82"/>
      <c r="C11" s="15">
        <v>1</v>
      </c>
      <c r="D11" s="1095">
        <v>38.36</v>
      </c>
      <c r="E11" s="1091">
        <v>45028</v>
      </c>
      <c r="F11" s="1022">
        <f>D11</f>
        <v>38.36</v>
      </c>
      <c r="G11" s="510" t="s">
        <v>163</v>
      </c>
      <c r="H11" s="511">
        <v>64</v>
      </c>
      <c r="I11" s="200">
        <f>I10-F11</f>
        <v>454.44</v>
      </c>
      <c r="J11" s="123">
        <f>J10-C11</f>
        <v>12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80">
        <f>T10-Q11</f>
        <v>255.44</v>
      </c>
      <c r="U11" s="753">
        <f>U10-N11</f>
        <v>18</v>
      </c>
    </row>
    <row r="12" spans="1:21" x14ac:dyDescent="0.25">
      <c r="A12" s="79" t="s">
        <v>32</v>
      </c>
      <c r="B12" s="82"/>
      <c r="C12" s="15">
        <v>2</v>
      </c>
      <c r="D12" s="1095">
        <v>76.77</v>
      </c>
      <c r="E12" s="1096">
        <v>45037</v>
      </c>
      <c r="F12" s="1022">
        <f>D12</f>
        <v>76.77</v>
      </c>
      <c r="G12" s="510" t="s">
        <v>197</v>
      </c>
      <c r="H12" s="511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0">
        <f t="shared" ref="T12:T40" si="2">T11-Q12</f>
        <v>255.44</v>
      </c>
      <c r="U12" s="753">
        <f t="shared" ref="U12:U40" si="3">U11-N12</f>
        <v>18</v>
      </c>
    </row>
    <row r="13" spans="1:21" x14ac:dyDescent="0.25">
      <c r="A13" s="80"/>
      <c r="B13" s="82"/>
      <c r="C13" s="15">
        <v>2</v>
      </c>
      <c r="D13" s="1095">
        <v>76.819999999999993</v>
      </c>
      <c r="E13" s="1094">
        <v>45044</v>
      </c>
      <c r="F13" s="1022">
        <f t="shared" ref="F13:F40" si="4">D13</f>
        <v>76.819999999999993</v>
      </c>
      <c r="G13" s="510" t="s">
        <v>218</v>
      </c>
      <c r="H13" s="511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0">
        <f t="shared" si="2"/>
        <v>255.44</v>
      </c>
      <c r="U13" s="753">
        <f t="shared" si="3"/>
        <v>18</v>
      </c>
    </row>
    <row r="14" spans="1:21" x14ac:dyDescent="0.25">
      <c r="A14" s="82"/>
      <c r="B14" s="82"/>
      <c r="C14" s="15">
        <v>3</v>
      </c>
      <c r="D14" s="1095">
        <v>115.32</v>
      </c>
      <c r="E14" s="1094">
        <v>45045</v>
      </c>
      <c r="F14" s="1022">
        <f t="shared" si="4"/>
        <v>115.32</v>
      </c>
      <c r="G14" s="510" t="s">
        <v>230</v>
      </c>
      <c r="H14" s="511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0">
        <f t="shared" si="2"/>
        <v>255.44</v>
      </c>
      <c r="U14" s="753">
        <f t="shared" si="3"/>
        <v>18</v>
      </c>
    </row>
    <row r="15" spans="1:21" x14ac:dyDescent="0.25">
      <c r="A15" s="81" t="s">
        <v>33</v>
      </c>
      <c r="B15" s="82"/>
      <c r="C15" s="15">
        <v>2</v>
      </c>
      <c r="D15" s="1095">
        <v>69.62</v>
      </c>
      <c r="E15" s="1094">
        <v>45047</v>
      </c>
      <c r="F15" s="1022">
        <f t="shared" si="4"/>
        <v>69.62</v>
      </c>
      <c r="G15" s="510" t="s">
        <v>234</v>
      </c>
      <c r="H15" s="511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0">
        <f t="shared" si="2"/>
        <v>255.44</v>
      </c>
      <c r="U15" s="753">
        <f t="shared" si="3"/>
        <v>18</v>
      </c>
    </row>
    <row r="16" spans="1:21" x14ac:dyDescent="0.25">
      <c r="A16" s="80"/>
      <c r="B16" s="82"/>
      <c r="C16" s="15">
        <v>1</v>
      </c>
      <c r="D16" s="1095">
        <v>39.11</v>
      </c>
      <c r="E16" s="1096">
        <v>45048</v>
      </c>
      <c r="F16" s="1022">
        <f t="shared" si="4"/>
        <v>39.11</v>
      </c>
      <c r="G16" s="510" t="s">
        <v>240</v>
      </c>
      <c r="H16" s="511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0">
        <f t="shared" si="2"/>
        <v>255.44</v>
      </c>
      <c r="U16" s="753">
        <f t="shared" si="3"/>
        <v>18</v>
      </c>
    </row>
    <row r="17" spans="1:21" x14ac:dyDescent="0.25">
      <c r="A17" s="82"/>
      <c r="B17" s="82"/>
      <c r="C17" s="15">
        <v>1</v>
      </c>
      <c r="D17" s="1095">
        <v>38.409999999999997</v>
      </c>
      <c r="E17" s="1094">
        <v>45049</v>
      </c>
      <c r="F17" s="1022">
        <f t="shared" si="4"/>
        <v>38.409999999999997</v>
      </c>
      <c r="G17" s="510" t="s">
        <v>248</v>
      </c>
      <c r="H17" s="511">
        <v>64</v>
      </c>
      <c r="I17" s="661">
        <f t="shared" si="0"/>
        <v>38.390000000000029</v>
      </c>
      <c r="J17" s="662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0">
        <f t="shared" si="2"/>
        <v>255.44</v>
      </c>
      <c r="U17" s="753">
        <f t="shared" si="3"/>
        <v>18</v>
      </c>
    </row>
    <row r="18" spans="1:21" x14ac:dyDescent="0.25">
      <c r="A18" s="2"/>
      <c r="B18" s="82"/>
      <c r="C18" s="15"/>
      <c r="D18" s="1176"/>
      <c r="E18" s="1114"/>
      <c r="F18" s="844">
        <f t="shared" si="4"/>
        <v>0</v>
      </c>
      <c r="G18" s="1177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80">
        <f t="shared" si="2"/>
        <v>255.44</v>
      </c>
      <c r="U18" s="753">
        <f t="shared" si="3"/>
        <v>18</v>
      </c>
    </row>
    <row r="19" spans="1:21" x14ac:dyDescent="0.25">
      <c r="A19" s="2"/>
      <c r="B19" s="82"/>
      <c r="C19" s="53"/>
      <c r="D19" s="1176"/>
      <c r="E19" s="1114"/>
      <c r="F19" s="844">
        <f t="shared" si="4"/>
        <v>0</v>
      </c>
      <c r="G19" s="541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0">
        <f t="shared" si="2"/>
        <v>255.44</v>
      </c>
      <c r="U19" s="753">
        <f t="shared" si="3"/>
        <v>18</v>
      </c>
    </row>
    <row r="20" spans="1:21" x14ac:dyDescent="0.25">
      <c r="A20" s="2"/>
      <c r="B20" s="82"/>
      <c r="C20" s="15"/>
      <c r="D20" s="1176"/>
      <c r="E20" s="1113"/>
      <c r="F20" s="844">
        <f t="shared" si="4"/>
        <v>0</v>
      </c>
      <c r="G20" s="541"/>
      <c r="H20" s="364"/>
      <c r="I20" s="200">
        <f t="shared" si="0"/>
        <v>38.390000000000029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0">
        <f t="shared" si="2"/>
        <v>255.44</v>
      </c>
      <c r="U20" s="753">
        <f t="shared" si="3"/>
        <v>18</v>
      </c>
    </row>
    <row r="21" spans="1:21" x14ac:dyDescent="0.25">
      <c r="A21" s="2"/>
      <c r="B21" s="82"/>
      <c r="C21" s="15"/>
      <c r="D21" s="1176"/>
      <c r="E21" s="1113"/>
      <c r="F21" s="844">
        <f t="shared" si="4"/>
        <v>0</v>
      </c>
      <c r="G21" s="541"/>
      <c r="H21" s="364"/>
      <c r="I21" s="200">
        <f t="shared" si="0"/>
        <v>38.390000000000029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255.44</v>
      </c>
      <c r="U21" s="123">
        <f t="shared" si="3"/>
        <v>18</v>
      </c>
    </row>
    <row r="22" spans="1:21" x14ac:dyDescent="0.25">
      <c r="A22" s="2"/>
      <c r="B22" s="82"/>
      <c r="C22" s="15"/>
      <c r="D22" s="1176"/>
      <c r="E22" s="1097"/>
      <c r="F22" s="844">
        <f t="shared" si="4"/>
        <v>0</v>
      </c>
      <c r="G22" s="541"/>
      <c r="H22" s="364"/>
      <c r="I22" s="200">
        <f t="shared" si="0"/>
        <v>38.390000000000029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255.44</v>
      </c>
      <c r="U22" s="123">
        <f t="shared" si="3"/>
        <v>18</v>
      </c>
    </row>
    <row r="23" spans="1:21" x14ac:dyDescent="0.25">
      <c r="A23" s="2"/>
      <c r="B23" s="82"/>
      <c r="C23" s="15"/>
      <c r="D23" s="1176"/>
      <c r="E23" s="1097"/>
      <c r="F23" s="844">
        <f t="shared" si="4"/>
        <v>0</v>
      </c>
      <c r="G23" s="541"/>
      <c r="H23" s="364"/>
      <c r="I23" s="200">
        <f t="shared" si="0"/>
        <v>38.390000000000029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255.44</v>
      </c>
      <c r="U23" s="123">
        <f t="shared" si="3"/>
        <v>18</v>
      </c>
    </row>
    <row r="24" spans="1:21" x14ac:dyDescent="0.25">
      <c r="A24" s="2"/>
      <c r="B24" s="82"/>
      <c r="C24" s="15"/>
      <c r="D24" s="1176"/>
      <c r="E24" s="1097"/>
      <c r="F24" s="844">
        <f t="shared" si="4"/>
        <v>0</v>
      </c>
      <c r="G24" s="541"/>
      <c r="H24" s="364"/>
      <c r="I24" s="200">
        <f t="shared" si="0"/>
        <v>38.390000000000029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255.44</v>
      </c>
      <c r="U24" s="123">
        <f t="shared" si="3"/>
        <v>18</v>
      </c>
    </row>
    <row r="25" spans="1:21" x14ac:dyDescent="0.25">
      <c r="A25" s="2"/>
      <c r="B25" s="82"/>
      <c r="C25" s="15"/>
      <c r="D25" s="1176"/>
      <c r="E25" s="1097"/>
      <c r="F25" s="844">
        <f t="shared" si="4"/>
        <v>0</v>
      </c>
      <c r="G25" s="541"/>
      <c r="H25" s="364"/>
      <c r="I25" s="200">
        <f t="shared" si="0"/>
        <v>38.390000000000029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255.44</v>
      </c>
      <c r="U25" s="123">
        <f t="shared" si="3"/>
        <v>18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38.390000000000029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255.44</v>
      </c>
      <c r="U26" s="123">
        <f t="shared" si="3"/>
        <v>18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38.390000000000029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255.44</v>
      </c>
      <c r="U27" s="123">
        <f t="shared" si="3"/>
        <v>18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38.390000000000029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255.44</v>
      </c>
      <c r="U28" s="123">
        <f t="shared" si="3"/>
        <v>18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38.390000000000029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255.44</v>
      </c>
      <c r="U29" s="123">
        <f t="shared" si="3"/>
        <v>18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38.390000000000029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255.44</v>
      </c>
      <c r="U30" s="123">
        <f t="shared" si="3"/>
        <v>18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38.390000000000029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255.44</v>
      </c>
      <c r="U31" s="123">
        <f t="shared" si="3"/>
        <v>18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38.390000000000029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255.44</v>
      </c>
      <c r="U32" s="123">
        <f t="shared" si="3"/>
        <v>18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38.390000000000029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255.44</v>
      </c>
      <c r="U33" s="123">
        <f t="shared" si="3"/>
        <v>18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38.390000000000029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255.44</v>
      </c>
      <c r="U34" s="123">
        <f t="shared" si="3"/>
        <v>18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38.390000000000029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255.44</v>
      </c>
      <c r="U35" s="123">
        <f t="shared" si="3"/>
        <v>18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38.390000000000029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255.44</v>
      </c>
      <c r="U36" s="123">
        <f t="shared" si="3"/>
        <v>18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38.390000000000029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255.44</v>
      </c>
      <c r="U37" s="123">
        <f t="shared" si="3"/>
        <v>18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38.390000000000029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255.44</v>
      </c>
      <c r="U38" s="123">
        <f t="shared" si="3"/>
        <v>18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2">
        <f t="shared" si="0"/>
        <v>38.390000000000029</v>
      </c>
      <c r="J39" s="753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0">
        <f t="shared" si="2"/>
        <v>255.44</v>
      </c>
      <c r="U39" s="753">
        <f t="shared" si="3"/>
        <v>18</v>
      </c>
    </row>
    <row r="40" spans="1:21" x14ac:dyDescent="0.25">
      <c r="A40" s="2"/>
      <c r="B40" s="82"/>
      <c r="C40" s="15"/>
      <c r="D40" s="572"/>
      <c r="E40" s="571"/>
      <c r="F40" s="68">
        <f t="shared" si="4"/>
        <v>0</v>
      </c>
      <c r="G40" s="69"/>
      <c r="H40" s="70"/>
      <c r="I40" s="200">
        <f t="shared" si="0"/>
        <v>38.390000000000029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255.44</v>
      </c>
      <c r="U40" s="123">
        <f t="shared" si="3"/>
        <v>18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18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15" t="s">
        <v>11</v>
      </c>
      <c r="D46" s="1416"/>
      <c r="E46" s="141">
        <f>E5+E4+E6+-F43+E7</f>
        <v>38.389999999999986</v>
      </c>
      <c r="F46" s="5"/>
      <c r="L46" s="47"/>
      <c r="N46" s="1415" t="s">
        <v>11</v>
      </c>
      <c r="O46" s="1416"/>
      <c r="P46" s="141">
        <f>P5+P4+P6+-Q43+P7</f>
        <v>255.44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66" t="s">
        <v>300</v>
      </c>
      <c r="B1" s="1366"/>
      <c r="C1" s="1366"/>
      <c r="D1" s="1366"/>
      <c r="E1" s="1366"/>
      <c r="F1" s="1366"/>
      <c r="G1" s="136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59" t="s">
        <v>105</v>
      </c>
      <c r="B5" s="1456" t="s">
        <v>107</v>
      </c>
      <c r="C5" s="503">
        <v>60</v>
      </c>
      <c r="D5" s="130">
        <v>45064</v>
      </c>
      <c r="E5" s="945">
        <v>2051.04</v>
      </c>
      <c r="F5" s="230">
        <v>70</v>
      </c>
      <c r="G5" s="143">
        <f>F30</f>
        <v>0</v>
      </c>
      <c r="H5" s="57">
        <f>E4+E5+E6-G5</f>
        <v>3665.48</v>
      </c>
    </row>
    <row r="6" spans="1:11" ht="17.25" thickTop="1" thickBot="1" x14ac:dyDescent="0.3">
      <c r="A6" s="1460"/>
      <c r="B6" s="1458"/>
      <c r="C6" s="215"/>
      <c r="D6" s="130"/>
      <c r="E6" s="140"/>
      <c r="F6" s="230"/>
      <c r="I6" s="1440" t="s">
        <v>3</v>
      </c>
      <c r="J6" s="14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1"/>
      <c r="J7" s="1437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583"/>
      <c r="H8" s="597"/>
      <c r="I8" s="200">
        <f>E5+E4-F8+E6</f>
        <v>3665.48</v>
      </c>
      <c r="J8" s="123">
        <f>F4+F5+F6-C8</f>
        <v>130</v>
      </c>
    </row>
    <row r="9" spans="1:11" x14ac:dyDescent="0.25">
      <c r="A9" s="186"/>
      <c r="B9" s="82"/>
      <c r="C9" s="15"/>
      <c r="D9" s="168">
        <v>0</v>
      </c>
      <c r="E9" s="669"/>
      <c r="F9" s="585">
        <f t="shared" si="0"/>
        <v>0</v>
      </c>
      <c r="G9" s="583"/>
      <c r="H9" s="597"/>
      <c r="I9" s="742">
        <f>I8-F9</f>
        <v>3665.48</v>
      </c>
      <c r="J9" s="753">
        <f>J8-C9</f>
        <v>130</v>
      </c>
      <c r="K9" s="614"/>
    </row>
    <row r="10" spans="1:11" x14ac:dyDescent="0.25">
      <c r="A10" s="174"/>
      <c r="B10" s="82"/>
      <c r="C10" s="15"/>
      <c r="D10" s="168">
        <v>0</v>
      </c>
      <c r="E10" s="669"/>
      <c r="F10" s="585">
        <f t="shared" si="0"/>
        <v>0</v>
      </c>
      <c r="G10" s="583"/>
      <c r="H10" s="597"/>
      <c r="I10" s="742">
        <f t="shared" ref="I10:I28" si="1">I9-F10</f>
        <v>3665.48</v>
      </c>
      <c r="J10" s="753">
        <f t="shared" ref="J10:J28" si="2">J9-C10</f>
        <v>130</v>
      </c>
      <c r="K10" s="614"/>
    </row>
    <row r="11" spans="1:11" x14ac:dyDescent="0.25">
      <c r="A11" s="81" t="s">
        <v>33</v>
      </c>
      <c r="B11" s="82"/>
      <c r="C11" s="15"/>
      <c r="D11" s="168">
        <v>0</v>
      </c>
      <c r="E11" s="669"/>
      <c r="F11" s="585">
        <f t="shared" si="0"/>
        <v>0</v>
      </c>
      <c r="G11" s="583"/>
      <c r="H11" s="597"/>
      <c r="I11" s="742">
        <f t="shared" si="1"/>
        <v>3665.48</v>
      </c>
      <c r="J11" s="753">
        <f t="shared" si="2"/>
        <v>130</v>
      </c>
      <c r="K11" s="614"/>
    </row>
    <row r="12" spans="1:11" x14ac:dyDescent="0.25">
      <c r="A12" s="72"/>
      <c r="B12" s="82"/>
      <c r="C12" s="15"/>
      <c r="D12" s="168">
        <v>0</v>
      </c>
      <c r="E12" s="669"/>
      <c r="F12" s="585">
        <f t="shared" si="0"/>
        <v>0</v>
      </c>
      <c r="G12" s="583"/>
      <c r="H12" s="597"/>
      <c r="I12" s="742">
        <f t="shared" si="1"/>
        <v>3665.48</v>
      </c>
      <c r="J12" s="753">
        <f t="shared" si="2"/>
        <v>130</v>
      </c>
      <c r="K12" s="614"/>
    </row>
    <row r="13" spans="1:11" x14ac:dyDescent="0.25">
      <c r="A13" s="72"/>
      <c r="B13" s="82"/>
      <c r="C13" s="15"/>
      <c r="D13" s="168">
        <v>0</v>
      </c>
      <c r="E13" s="666"/>
      <c r="F13" s="585">
        <f t="shared" si="0"/>
        <v>0</v>
      </c>
      <c r="G13" s="583"/>
      <c r="H13" s="597"/>
      <c r="I13" s="742">
        <f t="shared" si="1"/>
        <v>3665.48</v>
      </c>
      <c r="J13" s="753">
        <f t="shared" si="2"/>
        <v>130</v>
      </c>
      <c r="K13" s="614"/>
    </row>
    <row r="14" spans="1:11" x14ac:dyDescent="0.25">
      <c r="B14" s="82"/>
      <c r="C14" s="15"/>
      <c r="D14" s="168">
        <v>0</v>
      </c>
      <c r="E14" s="666"/>
      <c r="F14" s="585">
        <f>D14</f>
        <v>0</v>
      </c>
      <c r="G14" s="583"/>
      <c r="H14" s="597"/>
      <c r="I14" s="742">
        <f t="shared" si="1"/>
        <v>3665.48</v>
      </c>
      <c r="J14" s="753">
        <f t="shared" si="2"/>
        <v>130</v>
      </c>
      <c r="K14" s="614"/>
    </row>
    <row r="15" spans="1:11" x14ac:dyDescent="0.25">
      <c r="B15" s="82"/>
      <c r="C15" s="15"/>
      <c r="D15" s="168">
        <v>0</v>
      </c>
      <c r="E15" s="666"/>
      <c r="F15" s="585">
        <f>D15</f>
        <v>0</v>
      </c>
      <c r="G15" s="583"/>
      <c r="H15" s="597"/>
      <c r="I15" s="742">
        <f t="shared" si="1"/>
        <v>3665.48</v>
      </c>
      <c r="J15" s="753">
        <f t="shared" si="2"/>
        <v>130</v>
      </c>
      <c r="K15" s="614"/>
    </row>
    <row r="16" spans="1:11" x14ac:dyDescent="0.25">
      <c r="A16" s="80"/>
      <c r="B16" s="82"/>
      <c r="C16" s="15"/>
      <c r="D16" s="168">
        <v>0</v>
      </c>
      <c r="E16" s="672"/>
      <c r="F16" s="585">
        <f>D16</f>
        <v>0</v>
      </c>
      <c r="G16" s="583"/>
      <c r="H16" s="597"/>
      <c r="I16" s="742">
        <f t="shared" si="1"/>
        <v>3665.48</v>
      </c>
      <c r="J16" s="753">
        <f t="shared" si="2"/>
        <v>130</v>
      </c>
      <c r="K16" s="614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3665.48</v>
      </c>
      <c r="J17" s="753">
        <f t="shared" si="2"/>
        <v>130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3665.48</v>
      </c>
      <c r="J18" s="123">
        <f t="shared" si="2"/>
        <v>130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3665.48</v>
      </c>
      <c r="J19" s="123">
        <f t="shared" si="2"/>
        <v>130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3665.48</v>
      </c>
      <c r="J20" s="123">
        <f t="shared" si="2"/>
        <v>130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3665.48</v>
      </c>
      <c r="J21" s="123">
        <f t="shared" si="2"/>
        <v>130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3665.48</v>
      </c>
      <c r="J22" s="123">
        <f t="shared" si="2"/>
        <v>130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3665.48</v>
      </c>
      <c r="J23" s="123">
        <f t="shared" si="2"/>
        <v>130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3665.48</v>
      </c>
      <c r="J24" s="123">
        <f t="shared" si="2"/>
        <v>130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3665.48</v>
      </c>
      <c r="J25" s="123">
        <f t="shared" si="2"/>
        <v>130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3665.48</v>
      </c>
      <c r="J26" s="123">
        <f t="shared" si="2"/>
        <v>130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3665.48</v>
      </c>
      <c r="J27" s="123">
        <f t="shared" si="2"/>
        <v>130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3665.48</v>
      </c>
      <c r="J28" s="123">
        <f t="shared" si="2"/>
        <v>130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130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15" t="s">
        <v>11</v>
      </c>
      <c r="D33" s="1416"/>
      <c r="E33" s="141">
        <f>E5+E4+E6+-F30</f>
        <v>3665.48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8" sqref="I8:J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3" t="s">
        <v>296</v>
      </c>
      <c r="B1" s="1373"/>
      <c r="C1" s="1373"/>
      <c r="D1" s="1373"/>
      <c r="E1" s="1373"/>
      <c r="F1" s="1373"/>
      <c r="G1" s="137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3"/>
      <c r="D4" s="953"/>
      <c r="E4" s="228"/>
      <c r="F4" s="229"/>
    </row>
    <row r="5" spans="1:10" ht="16.5" customHeight="1" thickBot="1" x14ac:dyDescent="0.3">
      <c r="A5" s="1459" t="s">
        <v>105</v>
      </c>
      <c r="B5" s="1456" t="s">
        <v>126</v>
      </c>
      <c r="C5" s="503">
        <v>206</v>
      </c>
      <c r="D5" s="953">
        <v>45045</v>
      </c>
      <c r="E5" s="945">
        <v>807.25</v>
      </c>
      <c r="F5" s="230">
        <v>25</v>
      </c>
      <c r="G5" s="143">
        <f>F30</f>
        <v>343.42</v>
      </c>
      <c r="H5" s="57">
        <f>E4+E5+E6-G5</f>
        <v>463.83</v>
      </c>
    </row>
    <row r="6" spans="1:10" ht="17.25" thickTop="1" thickBot="1" x14ac:dyDescent="0.3">
      <c r="A6" s="1460"/>
      <c r="B6" s="1458"/>
      <c r="C6" s="215"/>
      <c r="D6" s="953"/>
      <c r="E6" s="140"/>
      <c r="F6" s="230"/>
      <c r="I6" s="1440" t="s">
        <v>3</v>
      </c>
      <c r="J6" s="143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41"/>
      <c r="J7" s="1437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3" t="s">
        <v>236</v>
      </c>
      <c r="H8" s="597">
        <v>208</v>
      </c>
      <c r="I8" s="661">
        <f>E5+E4-F8+E6</f>
        <v>463.83</v>
      </c>
      <c r="J8" s="662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3"/>
      <c r="H9" s="597"/>
      <c r="I9" s="742">
        <f>I8-F9</f>
        <v>463.83</v>
      </c>
      <c r="J9" s="753">
        <f>J8-C9</f>
        <v>15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463.83</v>
      </c>
      <c r="J10" s="123">
        <f t="shared" ref="J10:J28" si="2">J9-C10</f>
        <v>15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463.83</v>
      </c>
      <c r="J11" s="123">
        <f t="shared" si="2"/>
        <v>15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42">
        <f t="shared" si="1"/>
        <v>463.83</v>
      </c>
      <c r="J12" s="753">
        <f t="shared" si="2"/>
        <v>15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42">
        <f t="shared" si="1"/>
        <v>463.83</v>
      </c>
      <c r="J13" s="753">
        <f t="shared" si="2"/>
        <v>15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42">
        <f t="shared" si="1"/>
        <v>463.83</v>
      </c>
      <c r="J14" s="753">
        <f t="shared" si="2"/>
        <v>15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42">
        <f t="shared" si="1"/>
        <v>463.83</v>
      </c>
      <c r="J15" s="753">
        <f t="shared" si="2"/>
        <v>15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42">
        <f t="shared" si="1"/>
        <v>463.83</v>
      </c>
      <c r="J16" s="753">
        <f t="shared" si="2"/>
        <v>15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463.83</v>
      </c>
      <c r="J17" s="753">
        <f t="shared" si="2"/>
        <v>15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463.83</v>
      </c>
      <c r="J18" s="123">
        <f t="shared" si="2"/>
        <v>15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463.83</v>
      </c>
      <c r="J19" s="123">
        <f t="shared" si="2"/>
        <v>15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463.83</v>
      </c>
      <c r="J20" s="123">
        <f t="shared" si="2"/>
        <v>15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463.83</v>
      </c>
      <c r="J21" s="123">
        <f t="shared" si="2"/>
        <v>15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463.83</v>
      </c>
      <c r="J22" s="123">
        <f t="shared" si="2"/>
        <v>15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463.83</v>
      </c>
      <c r="J23" s="123">
        <f t="shared" si="2"/>
        <v>15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463.83</v>
      </c>
      <c r="J24" s="123">
        <f t="shared" si="2"/>
        <v>15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463.83</v>
      </c>
      <c r="J25" s="123">
        <f t="shared" si="2"/>
        <v>15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463.83</v>
      </c>
      <c r="J26" s="123">
        <f t="shared" si="2"/>
        <v>15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463.83</v>
      </c>
      <c r="J27" s="123">
        <f t="shared" si="2"/>
        <v>15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463.83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343.42</v>
      </c>
      <c r="E30" s="38"/>
      <c r="F30" s="5">
        <f>SUM(F8:F29)</f>
        <v>343.42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15" t="s">
        <v>11</v>
      </c>
      <c r="D33" s="1416"/>
      <c r="E33" s="141">
        <f>E5+E4+E6+-F30</f>
        <v>463.83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53"/>
      <c r="B1" s="1453"/>
      <c r="C1" s="1453"/>
      <c r="D1" s="1453"/>
      <c r="E1" s="1453"/>
      <c r="F1" s="1453"/>
      <c r="G1" s="1453"/>
      <c r="H1" s="1453"/>
      <c r="I1" s="14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07" t="s">
        <v>122</v>
      </c>
      <c r="B5" s="146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07"/>
      <c r="B6" s="1462"/>
      <c r="C6" s="225"/>
      <c r="D6" s="324"/>
      <c r="E6" s="244"/>
      <c r="F6" s="230"/>
      <c r="G6" s="72"/>
    </row>
    <row r="7" spans="1:10" ht="15.75" customHeight="1" thickBot="1" x14ac:dyDescent="0.35">
      <c r="A7" s="1407"/>
      <c r="B7" s="146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428" t="s">
        <v>47</v>
      </c>
      <c r="J8" s="145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29"/>
      <c r="J9" s="1455"/>
    </row>
    <row r="10" spans="1:10" ht="15.75" thickTop="1" x14ac:dyDescent="0.25">
      <c r="A10" s="2"/>
      <c r="B10" s="82">
        <v>10</v>
      </c>
      <c r="C10" s="15"/>
      <c r="D10" s="886">
        <f>B10*C10</f>
        <v>0</v>
      </c>
      <c r="E10" s="666"/>
      <c r="F10" s="585">
        <f t="shared" ref="F10:F71" si="0">D10</f>
        <v>0</v>
      </c>
      <c r="G10" s="583"/>
      <c r="H10" s="584"/>
      <c r="I10" s="742">
        <f>E4+E5+E6-F10+E7+E8</f>
        <v>0</v>
      </c>
      <c r="J10" s="753">
        <f>F4+F5+F6+F7-C10+F8</f>
        <v>0</v>
      </c>
    </row>
    <row r="11" spans="1:10" x14ac:dyDescent="0.25">
      <c r="A11" s="2"/>
      <c r="B11" s="82">
        <v>10</v>
      </c>
      <c r="C11" s="15"/>
      <c r="D11" s="886">
        <f>B11*C11</f>
        <v>0</v>
      </c>
      <c r="E11" s="669"/>
      <c r="F11" s="585">
        <f t="shared" si="0"/>
        <v>0</v>
      </c>
      <c r="G11" s="583"/>
      <c r="H11" s="584"/>
      <c r="I11" s="742">
        <f>I10-F11</f>
        <v>0</v>
      </c>
      <c r="J11" s="75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6">
        <f t="shared" ref="D12:D65" si="1">B12*C12</f>
        <v>0</v>
      </c>
      <c r="E12" s="666"/>
      <c r="F12" s="585">
        <f t="shared" si="0"/>
        <v>0</v>
      </c>
      <c r="G12" s="583"/>
      <c r="H12" s="584"/>
      <c r="I12" s="742">
        <f t="shared" ref="I12:I36" si="2">I11-F12</f>
        <v>0</v>
      </c>
      <c r="J12" s="753">
        <f t="shared" ref="J12:J36" si="3">J11-C12</f>
        <v>0</v>
      </c>
    </row>
    <row r="13" spans="1:10" x14ac:dyDescent="0.25">
      <c r="A13" s="80"/>
      <c r="B13" s="82">
        <v>10</v>
      </c>
      <c r="C13" s="15"/>
      <c r="D13" s="886">
        <f t="shared" si="1"/>
        <v>0</v>
      </c>
      <c r="E13" s="672"/>
      <c r="F13" s="585">
        <f t="shared" si="0"/>
        <v>0</v>
      </c>
      <c r="G13" s="583"/>
      <c r="H13" s="584"/>
      <c r="I13" s="742">
        <f t="shared" si="2"/>
        <v>0</v>
      </c>
      <c r="J13" s="753">
        <f t="shared" si="3"/>
        <v>0</v>
      </c>
    </row>
    <row r="14" spans="1:10" x14ac:dyDescent="0.25">
      <c r="A14" s="82"/>
      <c r="B14" s="82">
        <v>10</v>
      </c>
      <c r="C14" s="15"/>
      <c r="D14" s="886">
        <f t="shared" si="1"/>
        <v>0</v>
      </c>
      <c r="E14" s="672"/>
      <c r="F14" s="585">
        <f t="shared" si="0"/>
        <v>0</v>
      </c>
      <c r="G14" s="583"/>
      <c r="H14" s="584"/>
      <c r="I14" s="742">
        <f t="shared" si="2"/>
        <v>0</v>
      </c>
      <c r="J14" s="7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6">
        <f t="shared" si="1"/>
        <v>0</v>
      </c>
      <c r="E15" s="672"/>
      <c r="F15" s="585">
        <f t="shared" si="0"/>
        <v>0</v>
      </c>
      <c r="G15" s="583"/>
      <c r="H15" s="584"/>
      <c r="I15" s="742">
        <f t="shared" si="2"/>
        <v>0</v>
      </c>
      <c r="J15" s="753">
        <f t="shared" si="3"/>
        <v>0</v>
      </c>
    </row>
    <row r="16" spans="1:10" x14ac:dyDescent="0.25">
      <c r="A16" s="80"/>
      <c r="B16" s="82">
        <v>10</v>
      </c>
      <c r="C16" s="15"/>
      <c r="D16" s="886">
        <f t="shared" si="1"/>
        <v>0</v>
      </c>
      <c r="E16" s="666"/>
      <c r="F16" s="585">
        <f t="shared" si="0"/>
        <v>0</v>
      </c>
      <c r="G16" s="583"/>
      <c r="H16" s="584"/>
      <c r="I16" s="742">
        <f t="shared" si="2"/>
        <v>0</v>
      </c>
      <c r="J16" s="753">
        <f t="shared" si="3"/>
        <v>0</v>
      </c>
    </row>
    <row r="17" spans="1:10" x14ac:dyDescent="0.25">
      <c r="A17" s="82"/>
      <c r="B17" s="82">
        <v>10</v>
      </c>
      <c r="C17" s="15"/>
      <c r="D17" s="886">
        <f t="shared" si="1"/>
        <v>0</v>
      </c>
      <c r="E17" s="672"/>
      <c r="F17" s="585">
        <f t="shared" si="0"/>
        <v>0</v>
      </c>
      <c r="G17" s="583"/>
      <c r="H17" s="584"/>
      <c r="I17" s="742">
        <f t="shared" si="2"/>
        <v>0</v>
      </c>
      <c r="J17" s="753">
        <f t="shared" si="3"/>
        <v>0</v>
      </c>
    </row>
    <row r="18" spans="1:10" x14ac:dyDescent="0.25">
      <c r="A18" s="2"/>
      <c r="B18" s="82">
        <v>10</v>
      </c>
      <c r="C18" s="15"/>
      <c r="D18" s="886">
        <f t="shared" si="1"/>
        <v>0</v>
      </c>
      <c r="E18" s="672"/>
      <c r="F18" s="585">
        <f t="shared" si="0"/>
        <v>0</v>
      </c>
      <c r="G18" s="887"/>
      <c r="H18" s="584"/>
      <c r="I18" s="742">
        <f t="shared" si="2"/>
        <v>0</v>
      </c>
      <c r="J18" s="753">
        <f t="shared" si="3"/>
        <v>0</v>
      </c>
    </row>
    <row r="19" spans="1:10" x14ac:dyDescent="0.25">
      <c r="A19" s="2"/>
      <c r="B19" s="82">
        <v>10</v>
      </c>
      <c r="C19" s="53"/>
      <c r="D19" s="886">
        <f t="shared" si="1"/>
        <v>0</v>
      </c>
      <c r="E19" s="672"/>
      <c r="F19" s="585">
        <f t="shared" si="0"/>
        <v>0</v>
      </c>
      <c r="G19" s="583"/>
      <c r="H19" s="584"/>
      <c r="I19" s="742">
        <f t="shared" si="2"/>
        <v>0</v>
      </c>
      <c r="J19" s="753">
        <f t="shared" si="3"/>
        <v>0</v>
      </c>
    </row>
    <row r="20" spans="1:10" x14ac:dyDescent="0.25">
      <c r="A20" s="2"/>
      <c r="B20" s="82">
        <v>10</v>
      </c>
      <c r="C20" s="15"/>
      <c r="D20" s="886">
        <f t="shared" si="1"/>
        <v>0</v>
      </c>
      <c r="E20" s="666"/>
      <c r="F20" s="585">
        <f t="shared" si="0"/>
        <v>0</v>
      </c>
      <c r="G20" s="583"/>
      <c r="H20" s="584"/>
      <c r="I20" s="742">
        <f t="shared" si="2"/>
        <v>0</v>
      </c>
      <c r="J20" s="753">
        <f t="shared" si="3"/>
        <v>0</v>
      </c>
    </row>
    <row r="21" spans="1:10" x14ac:dyDescent="0.25">
      <c r="A21" s="2"/>
      <c r="B21" s="82">
        <v>10</v>
      </c>
      <c r="C21" s="15"/>
      <c r="D21" s="886">
        <f t="shared" si="1"/>
        <v>0</v>
      </c>
      <c r="E21" s="666"/>
      <c r="F21" s="585">
        <f t="shared" si="0"/>
        <v>0</v>
      </c>
      <c r="G21" s="583"/>
      <c r="H21" s="584"/>
      <c r="I21" s="742">
        <f t="shared" si="2"/>
        <v>0</v>
      </c>
      <c r="J21" s="753">
        <f t="shared" si="3"/>
        <v>0</v>
      </c>
    </row>
    <row r="22" spans="1:10" x14ac:dyDescent="0.25">
      <c r="A22" s="2"/>
      <c r="B22" s="82">
        <v>10</v>
      </c>
      <c r="C22" s="15"/>
      <c r="D22" s="886">
        <f t="shared" si="1"/>
        <v>0</v>
      </c>
      <c r="E22" s="669"/>
      <c r="F22" s="585">
        <f t="shared" si="0"/>
        <v>0</v>
      </c>
      <c r="G22" s="583"/>
      <c r="H22" s="584"/>
      <c r="I22" s="742">
        <f t="shared" si="2"/>
        <v>0</v>
      </c>
      <c r="J22" s="753">
        <f t="shared" si="3"/>
        <v>0</v>
      </c>
    </row>
    <row r="23" spans="1:10" x14ac:dyDescent="0.25">
      <c r="A23" s="2"/>
      <c r="B23" s="82">
        <v>10</v>
      </c>
      <c r="C23" s="15"/>
      <c r="D23" s="886">
        <f t="shared" si="1"/>
        <v>0</v>
      </c>
      <c r="E23" s="669"/>
      <c r="F23" s="585">
        <f t="shared" si="0"/>
        <v>0</v>
      </c>
      <c r="G23" s="583"/>
      <c r="H23" s="584"/>
      <c r="I23" s="742">
        <f t="shared" si="2"/>
        <v>0</v>
      </c>
      <c r="J23" s="753">
        <f t="shared" si="3"/>
        <v>0</v>
      </c>
    </row>
    <row r="24" spans="1:10" x14ac:dyDescent="0.25">
      <c r="A24" s="2"/>
      <c r="B24" s="82">
        <v>10</v>
      </c>
      <c r="C24" s="15"/>
      <c r="D24" s="886">
        <f t="shared" si="1"/>
        <v>0</v>
      </c>
      <c r="E24" s="669"/>
      <c r="F24" s="585">
        <f t="shared" si="0"/>
        <v>0</v>
      </c>
      <c r="G24" s="583"/>
      <c r="H24" s="584"/>
      <c r="I24" s="742">
        <f t="shared" si="2"/>
        <v>0</v>
      </c>
      <c r="J24" s="753">
        <f t="shared" si="3"/>
        <v>0</v>
      </c>
    </row>
    <row r="25" spans="1:10" x14ac:dyDescent="0.25">
      <c r="A25" s="2"/>
      <c r="B25" s="82">
        <v>10</v>
      </c>
      <c r="C25" s="15"/>
      <c r="D25" s="886">
        <f t="shared" si="1"/>
        <v>0</v>
      </c>
      <c r="E25" s="669"/>
      <c r="F25" s="585">
        <f t="shared" si="0"/>
        <v>0</v>
      </c>
      <c r="G25" s="583"/>
      <c r="H25" s="584"/>
      <c r="I25" s="742">
        <f t="shared" si="2"/>
        <v>0</v>
      </c>
      <c r="J25" s="753">
        <f t="shared" si="3"/>
        <v>0</v>
      </c>
    </row>
    <row r="26" spans="1:10" x14ac:dyDescent="0.25">
      <c r="A26" s="2"/>
      <c r="B26" s="82">
        <v>10</v>
      </c>
      <c r="C26" s="15"/>
      <c r="D26" s="886">
        <f t="shared" si="1"/>
        <v>0</v>
      </c>
      <c r="E26" s="669"/>
      <c r="F26" s="585">
        <f t="shared" si="0"/>
        <v>0</v>
      </c>
      <c r="G26" s="583"/>
      <c r="H26" s="584"/>
      <c r="I26" s="742">
        <f t="shared" si="2"/>
        <v>0</v>
      </c>
      <c r="J26" s="753">
        <f t="shared" si="3"/>
        <v>0</v>
      </c>
    </row>
    <row r="27" spans="1:10" x14ac:dyDescent="0.25">
      <c r="A27" s="2"/>
      <c r="B27" s="82">
        <v>10</v>
      </c>
      <c r="C27" s="15"/>
      <c r="D27" s="886">
        <f t="shared" si="1"/>
        <v>0</v>
      </c>
      <c r="E27" s="669"/>
      <c r="F27" s="585">
        <f t="shared" si="0"/>
        <v>0</v>
      </c>
      <c r="G27" s="583"/>
      <c r="H27" s="584"/>
      <c r="I27" s="742">
        <f t="shared" si="2"/>
        <v>0</v>
      </c>
      <c r="J27" s="753">
        <f t="shared" si="3"/>
        <v>0</v>
      </c>
    </row>
    <row r="28" spans="1:10" x14ac:dyDescent="0.25">
      <c r="A28" s="2"/>
      <c r="B28" s="82">
        <v>10</v>
      </c>
      <c r="C28" s="15"/>
      <c r="D28" s="886">
        <f t="shared" si="1"/>
        <v>0</v>
      </c>
      <c r="E28" s="669"/>
      <c r="F28" s="585">
        <f t="shared" si="0"/>
        <v>0</v>
      </c>
      <c r="G28" s="583"/>
      <c r="H28" s="584"/>
      <c r="I28" s="742">
        <f t="shared" si="2"/>
        <v>0</v>
      </c>
      <c r="J28" s="753">
        <f t="shared" si="3"/>
        <v>0</v>
      </c>
    </row>
    <row r="29" spans="1:10" x14ac:dyDescent="0.25">
      <c r="A29" s="2"/>
      <c r="B29" s="82">
        <v>10</v>
      </c>
      <c r="C29" s="15"/>
      <c r="D29" s="886">
        <f t="shared" si="1"/>
        <v>0</v>
      </c>
      <c r="E29" s="669"/>
      <c r="F29" s="585">
        <f t="shared" si="0"/>
        <v>0</v>
      </c>
      <c r="G29" s="583"/>
      <c r="H29" s="584"/>
      <c r="I29" s="742">
        <f t="shared" si="2"/>
        <v>0</v>
      </c>
      <c r="J29" s="753">
        <f t="shared" si="3"/>
        <v>0</v>
      </c>
    </row>
    <row r="30" spans="1:10" x14ac:dyDescent="0.25">
      <c r="A30" s="2"/>
      <c r="B30" s="82">
        <v>10</v>
      </c>
      <c r="C30" s="15"/>
      <c r="D30" s="886">
        <f t="shared" si="1"/>
        <v>0</v>
      </c>
      <c r="E30" s="669"/>
      <c r="F30" s="585">
        <f t="shared" si="0"/>
        <v>0</v>
      </c>
      <c r="G30" s="583"/>
      <c r="H30" s="584"/>
      <c r="I30" s="742">
        <f t="shared" si="2"/>
        <v>0</v>
      </c>
      <c r="J30" s="753">
        <f t="shared" si="3"/>
        <v>0</v>
      </c>
    </row>
    <row r="31" spans="1:10" x14ac:dyDescent="0.25">
      <c r="A31" s="2"/>
      <c r="B31" s="82">
        <v>10</v>
      </c>
      <c r="C31" s="15"/>
      <c r="D31" s="886">
        <f t="shared" si="1"/>
        <v>0</v>
      </c>
      <c r="E31" s="669"/>
      <c r="F31" s="585">
        <f t="shared" si="0"/>
        <v>0</v>
      </c>
      <c r="G31" s="583"/>
      <c r="H31" s="584"/>
      <c r="I31" s="742">
        <f t="shared" si="2"/>
        <v>0</v>
      </c>
      <c r="J31" s="753">
        <f t="shared" si="3"/>
        <v>0</v>
      </c>
    </row>
    <row r="32" spans="1:10" x14ac:dyDescent="0.25">
      <c r="A32" s="2"/>
      <c r="B32" s="82">
        <v>10</v>
      </c>
      <c r="C32" s="15"/>
      <c r="D32" s="886">
        <f t="shared" si="1"/>
        <v>0</v>
      </c>
      <c r="E32" s="669"/>
      <c r="F32" s="585">
        <f t="shared" si="0"/>
        <v>0</v>
      </c>
      <c r="G32" s="583"/>
      <c r="H32" s="584"/>
      <c r="I32" s="742">
        <f t="shared" si="2"/>
        <v>0</v>
      </c>
      <c r="J32" s="753">
        <f t="shared" si="3"/>
        <v>0</v>
      </c>
    </row>
    <row r="33" spans="1:10" x14ac:dyDescent="0.25">
      <c r="A33" s="2"/>
      <c r="B33" s="82">
        <v>10</v>
      </c>
      <c r="C33" s="15"/>
      <c r="D33" s="886">
        <f t="shared" si="1"/>
        <v>0</v>
      </c>
      <c r="E33" s="669"/>
      <c r="F33" s="585">
        <f t="shared" si="0"/>
        <v>0</v>
      </c>
      <c r="G33" s="583"/>
      <c r="H33" s="584"/>
      <c r="I33" s="742">
        <f t="shared" si="2"/>
        <v>0</v>
      </c>
      <c r="J33" s="753">
        <f t="shared" si="3"/>
        <v>0</v>
      </c>
    </row>
    <row r="34" spans="1:10" x14ac:dyDescent="0.25">
      <c r="A34" s="2"/>
      <c r="B34" s="82">
        <v>10</v>
      </c>
      <c r="C34" s="15"/>
      <c r="D34" s="886">
        <f t="shared" si="1"/>
        <v>0</v>
      </c>
      <c r="E34" s="669"/>
      <c r="F34" s="585">
        <f t="shared" si="0"/>
        <v>0</v>
      </c>
      <c r="G34" s="583"/>
      <c r="H34" s="584"/>
      <c r="I34" s="742">
        <f t="shared" si="2"/>
        <v>0</v>
      </c>
      <c r="J34" s="753">
        <f t="shared" si="3"/>
        <v>0</v>
      </c>
    </row>
    <row r="35" spans="1:10" x14ac:dyDescent="0.25">
      <c r="A35" s="2"/>
      <c r="B35" s="82">
        <v>10</v>
      </c>
      <c r="C35" s="15"/>
      <c r="D35" s="886">
        <f t="shared" si="1"/>
        <v>0</v>
      </c>
      <c r="E35" s="669"/>
      <c r="F35" s="585">
        <f t="shared" si="0"/>
        <v>0</v>
      </c>
      <c r="G35" s="583"/>
      <c r="H35" s="584"/>
      <c r="I35" s="742">
        <f t="shared" si="2"/>
        <v>0</v>
      </c>
      <c r="J35" s="753">
        <f t="shared" si="3"/>
        <v>0</v>
      </c>
    </row>
    <row r="36" spans="1:10" x14ac:dyDescent="0.25">
      <c r="A36" s="2"/>
      <c r="B36" s="82">
        <v>10</v>
      </c>
      <c r="C36" s="15"/>
      <c r="D36" s="886">
        <f t="shared" si="1"/>
        <v>0</v>
      </c>
      <c r="E36" s="669"/>
      <c r="F36" s="585">
        <f t="shared" si="0"/>
        <v>0</v>
      </c>
      <c r="G36" s="583"/>
      <c r="H36" s="584"/>
      <c r="I36" s="742">
        <f t="shared" si="2"/>
        <v>0</v>
      </c>
      <c r="J36" s="753">
        <f t="shared" si="3"/>
        <v>0</v>
      </c>
    </row>
    <row r="37" spans="1:10" x14ac:dyDescent="0.25">
      <c r="A37" s="2"/>
      <c r="B37" s="82">
        <v>10</v>
      </c>
      <c r="C37" s="15"/>
      <c r="D37" s="886">
        <f t="shared" si="1"/>
        <v>0</v>
      </c>
      <c r="E37" s="669"/>
      <c r="F37" s="585">
        <f t="shared" si="0"/>
        <v>0</v>
      </c>
      <c r="G37" s="583"/>
      <c r="H37" s="584"/>
      <c r="I37" s="742">
        <f t="shared" ref="I37:I69" si="4">I36-F37</f>
        <v>0</v>
      </c>
      <c r="J37" s="753">
        <f t="shared" ref="J37:J69" si="5">J36-C37</f>
        <v>0</v>
      </c>
    </row>
    <row r="38" spans="1:10" x14ac:dyDescent="0.25">
      <c r="A38" s="2"/>
      <c r="B38" s="82">
        <v>10</v>
      </c>
      <c r="C38" s="15"/>
      <c r="D38" s="886">
        <f t="shared" si="1"/>
        <v>0</v>
      </c>
      <c r="E38" s="669"/>
      <c r="F38" s="585">
        <f t="shared" si="0"/>
        <v>0</v>
      </c>
      <c r="G38" s="583"/>
      <c r="H38" s="584"/>
      <c r="I38" s="742">
        <f t="shared" si="4"/>
        <v>0</v>
      </c>
      <c r="J38" s="753">
        <f t="shared" si="5"/>
        <v>0</v>
      </c>
    </row>
    <row r="39" spans="1:10" x14ac:dyDescent="0.25">
      <c r="A39" s="2"/>
      <c r="B39" s="82">
        <v>10</v>
      </c>
      <c r="C39" s="15"/>
      <c r="D39" s="886">
        <f t="shared" si="1"/>
        <v>0</v>
      </c>
      <c r="E39" s="669"/>
      <c r="F39" s="585">
        <f t="shared" si="0"/>
        <v>0</v>
      </c>
      <c r="G39" s="583"/>
      <c r="H39" s="584"/>
      <c r="I39" s="742">
        <f t="shared" si="4"/>
        <v>0</v>
      </c>
      <c r="J39" s="753">
        <f t="shared" si="5"/>
        <v>0</v>
      </c>
    </row>
    <row r="40" spans="1:10" x14ac:dyDescent="0.25">
      <c r="A40" s="2"/>
      <c r="B40" s="82">
        <v>10</v>
      </c>
      <c r="C40" s="15"/>
      <c r="D40" s="886">
        <f t="shared" si="1"/>
        <v>0</v>
      </c>
      <c r="E40" s="669"/>
      <c r="F40" s="585">
        <f t="shared" si="0"/>
        <v>0</v>
      </c>
      <c r="G40" s="583"/>
      <c r="H40" s="584"/>
      <c r="I40" s="742">
        <f t="shared" si="4"/>
        <v>0</v>
      </c>
      <c r="J40" s="753">
        <f t="shared" si="5"/>
        <v>0</v>
      </c>
    </row>
    <row r="41" spans="1:10" x14ac:dyDescent="0.25">
      <c r="A41" s="2"/>
      <c r="B41" s="82">
        <v>10</v>
      </c>
      <c r="C41" s="15"/>
      <c r="D41" s="886">
        <f t="shared" si="1"/>
        <v>0</v>
      </c>
      <c r="E41" s="669"/>
      <c r="F41" s="585">
        <f t="shared" si="0"/>
        <v>0</v>
      </c>
      <c r="G41" s="583"/>
      <c r="H41" s="584"/>
      <c r="I41" s="742">
        <f t="shared" si="4"/>
        <v>0</v>
      </c>
      <c r="J41" s="753">
        <f t="shared" si="5"/>
        <v>0</v>
      </c>
    </row>
    <row r="42" spans="1:10" x14ac:dyDescent="0.25">
      <c r="A42" s="2"/>
      <c r="B42" s="82">
        <v>10</v>
      </c>
      <c r="C42" s="15"/>
      <c r="D42" s="886">
        <f t="shared" si="1"/>
        <v>0</v>
      </c>
      <c r="E42" s="669"/>
      <c r="F42" s="585">
        <f t="shared" si="0"/>
        <v>0</v>
      </c>
      <c r="G42" s="583"/>
      <c r="H42" s="584"/>
      <c r="I42" s="742">
        <f t="shared" si="4"/>
        <v>0</v>
      </c>
      <c r="J42" s="753">
        <f t="shared" si="5"/>
        <v>0</v>
      </c>
    </row>
    <row r="43" spans="1:10" x14ac:dyDescent="0.25">
      <c r="A43" s="2"/>
      <c r="B43" s="82">
        <v>10</v>
      </c>
      <c r="C43" s="15"/>
      <c r="D43" s="886">
        <f t="shared" si="1"/>
        <v>0</v>
      </c>
      <c r="E43" s="669"/>
      <c r="F43" s="585">
        <f t="shared" si="0"/>
        <v>0</v>
      </c>
      <c r="G43" s="583"/>
      <c r="H43" s="584"/>
      <c r="I43" s="742">
        <f t="shared" si="4"/>
        <v>0</v>
      </c>
      <c r="J43" s="753">
        <f t="shared" si="5"/>
        <v>0</v>
      </c>
    </row>
    <row r="44" spans="1:10" x14ac:dyDescent="0.25">
      <c r="A44" s="2"/>
      <c r="B44" s="82">
        <v>10</v>
      </c>
      <c r="C44" s="15"/>
      <c r="D44" s="886">
        <f t="shared" si="1"/>
        <v>0</v>
      </c>
      <c r="E44" s="669"/>
      <c r="F44" s="585">
        <f t="shared" si="0"/>
        <v>0</v>
      </c>
      <c r="G44" s="583"/>
      <c r="H44" s="584"/>
      <c r="I44" s="742">
        <f t="shared" si="4"/>
        <v>0</v>
      </c>
      <c r="J44" s="753">
        <f t="shared" si="5"/>
        <v>0</v>
      </c>
    </row>
    <row r="45" spans="1:10" x14ac:dyDescent="0.25">
      <c r="A45" s="2"/>
      <c r="B45" s="82">
        <v>10</v>
      </c>
      <c r="C45" s="15"/>
      <c r="D45" s="886">
        <f t="shared" si="1"/>
        <v>0</v>
      </c>
      <c r="E45" s="669"/>
      <c r="F45" s="585">
        <f t="shared" si="0"/>
        <v>0</v>
      </c>
      <c r="G45" s="583"/>
      <c r="H45" s="584"/>
      <c r="I45" s="742">
        <f t="shared" si="4"/>
        <v>0</v>
      </c>
      <c r="J45" s="753">
        <f t="shared" si="5"/>
        <v>0</v>
      </c>
    </row>
    <row r="46" spans="1:10" x14ac:dyDescent="0.25">
      <c r="A46" s="2"/>
      <c r="B46" s="82">
        <v>10</v>
      </c>
      <c r="C46" s="15"/>
      <c r="D46" s="886">
        <f t="shared" si="1"/>
        <v>0</v>
      </c>
      <c r="E46" s="669"/>
      <c r="F46" s="585">
        <f t="shared" si="0"/>
        <v>0</v>
      </c>
      <c r="G46" s="583"/>
      <c r="H46" s="584"/>
      <c r="I46" s="742">
        <f t="shared" si="4"/>
        <v>0</v>
      </c>
      <c r="J46" s="753">
        <f t="shared" si="5"/>
        <v>0</v>
      </c>
    </row>
    <row r="47" spans="1:10" x14ac:dyDescent="0.25">
      <c r="A47" s="2"/>
      <c r="B47" s="82">
        <v>10</v>
      </c>
      <c r="C47" s="15"/>
      <c r="D47" s="886">
        <f t="shared" si="1"/>
        <v>0</v>
      </c>
      <c r="E47" s="669"/>
      <c r="F47" s="585">
        <f t="shared" si="0"/>
        <v>0</v>
      </c>
      <c r="G47" s="583"/>
      <c r="H47" s="584"/>
      <c r="I47" s="742">
        <f t="shared" si="4"/>
        <v>0</v>
      </c>
      <c r="J47" s="753">
        <f t="shared" si="5"/>
        <v>0</v>
      </c>
    </row>
    <row r="48" spans="1:10" x14ac:dyDescent="0.25">
      <c r="A48" s="2"/>
      <c r="B48" s="82">
        <v>10</v>
      </c>
      <c r="C48" s="15"/>
      <c r="D48" s="886">
        <f t="shared" si="1"/>
        <v>0</v>
      </c>
      <c r="E48" s="669"/>
      <c r="F48" s="585">
        <f t="shared" si="0"/>
        <v>0</v>
      </c>
      <c r="G48" s="583"/>
      <c r="H48" s="584"/>
      <c r="I48" s="742">
        <f t="shared" si="4"/>
        <v>0</v>
      </c>
      <c r="J48" s="753">
        <f t="shared" si="5"/>
        <v>0</v>
      </c>
    </row>
    <row r="49" spans="1:10" x14ac:dyDescent="0.25">
      <c r="A49" s="2"/>
      <c r="B49" s="82">
        <v>10</v>
      </c>
      <c r="C49" s="15"/>
      <c r="D49" s="886">
        <f t="shared" si="1"/>
        <v>0</v>
      </c>
      <c r="E49" s="669"/>
      <c r="F49" s="585">
        <f t="shared" si="0"/>
        <v>0</v>
      </c>
      <c r="G49" s="583"/>
      <c r="H49" s="584"/>
      <c r="I49" s="742">
        <f t="shared" si="4"/>
        <v>0</v>
      </c>
      <c r="J49" s="753">
        <f t="shared" si="5"/>
        <v>0</v>
      </c>
    </row>
    <row r="50" spans="1:10" x14ac:dyDescent="0.25">
      <c r="A50" s="2"/>
      <c r="B50" s="82">
        <v>10</v>
      </c>
      <c r="C50" s="15"/>
      <c r="D50" s="886">
        <f t="shared" si="1"/>
        <v>0</v>
      </c>
      <c r="E50" s="669"/>
      <c r="F50" s="585">
        <f t="shared" si="0"/>
        <v>0</v>
      </c>
      <c r="G50" s="583"/>
      <c r="H50" s="584"/>
      <c r="I50" s="742">
        <f t="shared" si="4"/>
        <v>0</v>
      </c>
      <c r="J50" s="753">
        <f t="shared" si="5"/>
        <v>0</v>
      </c>
    </row>
    <row r="51" spans="1:10" x14ac:dyDescent="0.25">
      <c r="A51" s="2"/>
      <c r="B51" s="82">
        <v>10</v>
      </c>
      <c r="C51" s="15"/>
      <c r="D51" s="886">
        <f t="shared" si="1"/>
        <v>0</v>
      </c>
      <c r="E51" s="669"/>
      <c r="F51" s="585">
        <f t="shared" si="0"/>
        <v>0</v>
      </c>
      <c r="G51" s="583"/>
      <c r="H51" s="584"/>
      <c r="I51" s="742">
        <f t="shared" si="4"/>
        <v>0</v>
      </c>
      <c r="J51" s="753">
        <f t="shared" si="5"/>
        <v>0</v>
      </c>
    </row>
    <row r="52" spans="1:10" x14ac:dyDescent="0.25">
      <c r="A52" s="2"/>
      <c r="B52" s="82">
        <v>10</v>
      </c>
      <c r="C52" s="15"/>
      <c r="D52" s="886">
        <f t="shared" si="1"/>
        <v>0</v>
      </c>
      <c r="E52" s="669"/>
      <c r="F52" s="585">
        <f t="shared" si="0"/>
        <v>0</v>
      </c>
      <c r="G52" s="583"/>
      <c r="H52" s="584"/>
      <c r="I52" s="742">
        <f t="shared" si="4"/>
        <v>0</v>
      </c>
      <c r="J52" s="753">
        <f t="shared" si="5"/>
        <v>0</v>
      </c>
    </row>
    <row r="53" spans="1:10" x14ac:dyDescent="0.25">
      <c r="A53" s="2"/>
      <c r="B53" s="82">
        <v>10</v>
      </c>
      <c r="C53" s="15"/>
      <c r="D53" s="886">
        <f t="shared" si="1"/>
        <v>0</v>
      </c>
      <c r="E53" s="669"/>
      <c r="F53" s="585">
        <f t="shared" si="0"/>
        <v>0</v>
      </c>
      <c r="G53" s="583"/>
      <c r="H53" s="584"/>
      <c r="I53" s="742">
        <f t="shared" si="4"/>
        <v>0</v>
      </c>
      <c r="J53" s="753">
        <f t="shared" si="5"/>
        <v>0</v>
      </c>
    </row>
    <row r="54" spans="1:10" x14ac:dyDescent="0.25">
      <c r="A54" s="2"/>
      <c r="B54" s="82">
        <v>10</v>
      </c>
      <c r="C54" s="15"/>
      <c r="D54" s="886">
        <f t="shared" si="1"/>
        <v>0</v>
      </c>
      <c r="E54" s="669"/>
      <c r="F54" s="585">
        <f t="shared" si="0"/>
        <v>0</v>
      </c>
      <c r="G54" s="583"/>
      <c r="H54" s="584"/>
      <c r="I54" s="742">
        <f t="shared" si="4"/>
        <v>0</v>
      </c>
      <c r="J54" s="753">
        <f t="shared" si="5"/>
        <v>0</v>
      </c>
    </row>
    <row r="55" spans="1:10" x14ac:dyDescent="0.25">
      <c r="A55" s="2"/>
      <c r="B55" s="82">
        <v>10</v>
      </c>
      <c r="C55" s="15"/>
      <c r="D55" s="886">
        <f t="shared" si="1"/>
        <v>0</v>
      </c>
      <c r="E55" s="669"/>
      <c r="F55" s="585">
        <f t="shared" si="0"/>
        <v>0</v>
      </c>
      <c r="G55" s="583"/>
      <c r="H55" s="584"/>
      <c r="I55" s="742">
        <f t="shared" si="4"/>
        <v>0</v>
      </c>
      <c r="J55" s="753">
        <f t="shared" si="5"/>
        <v>0</v>
      </c>
    </row>
    <row r="56" spans="1:10" x14ac:dyDescent="0.25">
      <c r="A56" s="2"/>
      <c r="B56" s="82">
        <v>10</v>
      </c>
      <c r="C56" s="15"/>
      <c r="D56" s="886">
        <f t="shared" si="1"/>
        <v>0</v>
      </c>
      <c r="E56" s="669"/>
      <c r="F56" s="585">
        <f t="shared" si="0"/>
        <v>0</v>
      </c>
      <c r="G56" s="583"/>
      <c r="H56" s="584"/>
      <c r="I56" s="742">
        <f t="shared" si="4"/>
        <v>0</v>
      </c>
      <c r="J56" s="753">
        <f t="shared" si="5"/>
        <v>0</v>
      </c>
    </row>
    <row r="57" spans="1:10" x14ac:dyDescent="0.25">
      <c r="A57" s="2"/>
      <c r="B57" s="82">
        <v>10</v>
      </c>
      <c r="C57" s="15"/>
      <c r="D57" s="886">
        <f t="shared" si="1"/>
        <v>0</v>
      </c>
      <c r="E57" s="669"/>
      <c r="F57" s="585">
        <f t="shared" si="0"/>
        <v>0</v>
      </c>
      <c r="G57" s="583"/>
      <c r="H57" s="584"/>
      <c r="I57" s="742">
        <f t="shared" si="4"/>
        <v>0</v>
      </c>
      <c r="J57" s="753">
        <f t="shared" si="5"/>
        <v>0</v>
      </c>
    </row>
    <row r="58" spans="1:10" x14ac:dyDescent="0.25">
      <c r="A58" s="2"/>
      <c r="B58" s="82">
        <v>10</v>
      </c>
      <c r="C58" s="15"/>
      <c r="D58" s="886">
        <f t="shared" si="1"/>
        <v>0</v>
      </c>
      <c r="E58" s="669"/>
      <c r="F58" s="585">
        <f t="shared" si="0"/>
        <v>0</v>
      </c>
      <c r="G58" s="583"/>
      <c r="H58" s="584"/>
      <c r="I58" s="742">
        <f t="shared" si="4"/>
        <v>0</v>
      </c>
      <c r="J58" s="753">
        <f t="shared" si="5"/>
        <v>0</v>
      </c>
    </row>
    <row r="59" spans="1:10" x14ac:dyDescent="0.25">
      <c r="A59" s="2"/>
      <c r="B59" s="82">
        <v>10</v>
      </c>
      <c r="C59" s="15"/>
      <c r="D59" s="886">
        <f t="shared" si="1"/>
        <v>0</v>
      </c>
      <c r="E59" s="669"/>
      <c r="F59" s="585">
        <f t="shared" si="0"/>
        <v>0</v>
      </c>
      <c r="G59" s="583"/>
      <c r="H59" s="584"/>
      <c r="I59" s="742">
        <f t="shared" si="4"/>
        <v>0</v>
      </c>
      <c r="J59" s="753">
        <f t="shared" si="5"/>
        <v>0</v>
      </c>
    </row>
    <row r="60" spans="1:10" x14ac:dyDescent="0.25">
      <c r="A60" s="2"/>
      <c r="B60" s="82">
        <v>10</v>
      </c>
      <c r="C60" s="15"/>
      <c r="D60" s="886">
        <f t="shared" si="1"/>
        <v>0</v>
      </c>
      <c r="E60" s="669"/>
      <c r="F60" s="585">
        <f t="shared" si="0"/>
        <v>0</v>
      </c>
      <c r="G60" s="583"/>
      <c r="H60" s="584"/>
      <c r="I60" s="742">
        <f t="shared" si="4"/>
        <v>0</v>
      </c>
      <c r="J60" s="753">
        <f t="shared" si="5"/>
        <v>0</v>
      </c>
    </row>
    <row r="61" spans="1:10" x14ac:dyDescent="0.25">
      <c r="A61" s="2"/>
      <c r="B61" s="82">
        <v>10</v>
      </c>
      <c r="C61" s="15"/>
      <c r="D61" s="886">
        <f t="shared" si="1"/>
        <v>0</v>
      </c>
      <c r="E61" s="669"/>
      <c r="F61" s="585">
        <f t="shared" si="0"/>
        <v>0</v>
      </c>
      <c r="G61" s="583"/>
      <c r="H61" s="584"/>
      <c r="I61" s="742">
        <f t="shared" si="4"/>
        <v>0</v>
      </c>
      <c r="J61" s="753">
        <f t="shared" si="5"/>
        <v>0</v>
      </c>
    </row>
    <row r="62" spans="1:10" x14ac:dyDescent="0.25">
      <c r="A62" s="2"/>
      <c r="B62" s="82">
        <v>10</v>
      </c>
      <c r="C62" s="15"/>
      <c r="D62" s="886">
        <f t="shared" si="1"/>
        <v>0</v>
      </c>
      <c r="E62" s="669"/>
      <c r="F62" s="585">
        <f t="shared" si="0"/>
        <v>0</v>
      </c>
      <c r="G62" s="583"/>
      <c r="H62" s="584"/>
      <c r="I62" s="742">
        <f t="shared" si="4"/>
        <v>0</v>
      </c>
      <c r="J62" s="75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3"/>
      <c r="H63" s="584"/>
      <c r="I63" s="742">
        <f t="shared" si="4"/>
        <v>0</v>
      </c>
      <c r="J63" s="75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3"/>
      <c r="H64" s="584"/>
      <c r="I64" s="742">
        <f t="shared" si="4"/>
        <v>0</v>
      </c>
      <c r="J64" s="75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3"/>
      <c r="H65" s="584"/>
      <c r="I65" s="742">
        <f t="shared" si="4"/>
        <v>0</v>
      </c>
      <c r="J65" s="75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3"/>
      <c r="H66" s="584"/>
      <c r="I66" s="742">
        <f t="shared" si="4"/>
        <v>0</v>
      </c>
      <c r="J66" s="75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3"/>
      <c r="H67" s="584"/>
      <c r="I67" s="742">
        <f t="shared" si="4"/>
        <v>0</v>
      </c>
      <c r="J67" s="75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3"/>
      <c r="H68" s="584"/>
      <c r="I68" s="742">
        <f t="shared" si="4"/>
        <v>0</v>
      </c>
      <c r="J68" s="75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3"/>
      <c r="H69" s="584"/>
      <c r="I69" s="742">
        <f t="shared" si="4"/>
        <v>0</v>
      </c>
      <c r="J69" s="75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7"/>
      <c r="H70" s="584"/>
      <c r="I70" s="614"/>
      <c r="J70" s="61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15" t="s">
        <v>11</v>
      </c>
      <c r="D74" s="1416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8" sqref="C17:C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57"/>
      <c r="B1" s="1357"/>
      <c r="C1" s="1357"/>
      <c r="D1" s="1357"/>
      <c r="E1" s="1357"/>
      <c r="F1" s="1357"/>
      <c r="G1" s="1357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1"/>
      <c r="H4" s="144"/>
      <c r="I4" s="375"/>
    </row>
    <row r="5" spans="1:11" ht="15" customHeight="1" x14ac:dyDescent="0.25">
      <c r="A5" s="1370" t="s">
        <v>94</v>
      </c>
      <c r="B5" s="1385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2"/>
    </row>
    <row r="6" spans="1:11" ht="15.75" thickBot="1" x14ac:dyDescent="0.3">
      <c r="A6" s="1370"/>
      <c r="B6" s="1463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6">
        <f>F4+F5+F6-C9+F7</f>
        <v>0</v>
      </c>
      <c r="C9" s="647"/>
      <c r="D9" s="585"/>
      <c r="E9" s="672"/>
      <c r="F9" s="582">
        <f t="shared" ref="F9:F37" si="0">D9</f>
        <v>0</v>
      </c>
      <c r="G9" s="583"/>
      <c r="H9" s="584"/>
      <c r="I9" s="233"/>
      <c r="J9" s="615">
        <f>H9*F9</f>
        <v>0</v>
      </c>
      <c r="K9" s="614"/>
    </row>
    <row r="10" spans="1:11" x14ac:dyDescent="0.25">
      <c r="A10" s="74"/>
      <c r="B10" s="696">
        <f>B9-C10</f>
        <v>0</v>
      </c>
      <c r="C10" s="647"/>
      <c r="D10" s="585"/>
      <c r="E10" s="671"/>
      <c r="F10" s="582">
        <f t="shared" si="0"/>
        <v>0</v>
      </c>
      <c r="G10" s="583"/>
      <c r="H10" s="584"/>
      <c r="I10" s="233">
        <f>I9-F10</f>
        <v>0</v>
      </c>
      <c r="J10" s="615">
        <f t="shared" ref="J10:J37" si="1">H10*F10</f>
        <v>0</v>
      </c>
      <c r="K10" s="614"/>
    </row>
    <row r="11" spans="1:11" x14ac:dyDescent="0.25">
      <c r="A11" s="74"/>
      <c r="B11" s="696">
        <f t="shared" ref="B11:B36" si="2">B10-C11</f>
        <v>0</v>
      </c>
      <c r="C11" s="647"/>
      <c r="D11" s="585"/>
      <c r="E11" s="672"/>
      <c r="F11" s="582">
        <f t="shared" si="0"/>
        <v>0</v>
      </c>
      <c r="G11" s="583"/>
      <c r="H11" s="584"/>
      <c r="I11" s="233">
        <f t="shared" ref="I11:I37" si="3">I10-F11</f>
        <v>0</v>
      </c>
      <c r="J11" s="615">
        <f t="shared" si="1"/>
        <v>0</v>
      </c>
      <c r="K11" s="614"/>
    </row>
    <row r="12" spans="1:11" x14ac:dyDescent="0.25">
      <c r="A12" s="60"/>
      <c r="B12" s="696">
        <f t="shared" si="2"/>
        <v>0</v>
      </c>
      <c r="C12" s="647"/>
      <c r="D12" s="585"/>
      <c r="E12" s="672"/>
      <c r="F12" s="582">
        <f t="shared" si="0"/>
        <v>0</v>
      </c>
      <c r="G12" s="583"/>
      <c r="H12" s="584"/>
      <c r="I12" s="233">
        <f t="shared" si="3"/>
        <v>0</v>
      </c>
      <c r="J12" s="615">
        <f t="shared" si="1"/>
        <v>0</v>
      </c>
      <c r="K12" s="614"/>
    </row>
    <row r="13" spans="1:11" x14ac:dyDescent="0.25">
      <c r="A13" s="74"/>
      <c r="B13" s="696">
        <f t="shared" si="2"/>
        <v>0</v>
      </c>
      <c r="C13" s="647"/>
      <c r="D13" s="585"/>
      <c r="E13" s="672"/>
      <c r="F13" s="582">
        <f t="shared" si="0"/>
        <v>0</v>
      </c>
      <c r="G13" s="583"/>
      <c r="H13" s="584"/>
      <c r="I13" s="233">
        <f t="shared" si="3"/>
        <v>0</v>
      </c>
      <c r="J13" s="615">
        <f t="shared" si="1"/>
        <v>0</v>
      </c>
      <c r="K13" s="614"/>
    </row>
    <row r="14" spans="1:11" x14ac:dyDescent="0.25">
      <c r="A14" s="74"/>
      <c r="B14" s="696">
        <f t="shared" si="2"/>
        <v>0</v>
      </c>
      <c r="C14" s="647"/>
      <c r="D14" s="585"/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  <c r="K14" s="614"/>
    </row>
    <row r="15" spans="1:11" x14ac:dyDescent="0.25">
      <c r="A15" s="74"/>
      <c r="B15" s="696">
        <f t="shared" si="2"/>
        <v>0</v>
      </c>
      <c r="C15" s="647"/>
      <c r="D15" s="582"/>
      <c r="E15" s="666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  <c r="K15" s="614"/>
    </row>
    <row r="16" spans="1:11" x14ac:dyDescent="0.25">
      <c r="A16" s="74"/>
      <c r="B16" s="696">
        <f t="shared" si="2"/>
        <v>0</v>
      </c>
      <c r="C16" s="647"/>
      <c r="D16" s="585"/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  <c r="K16" s="614"/>
    </row>
    <row r="17" spans="1:11" x14ac:dyDescent="0.25">
      <c r="A17" s="74"/>
      <c r="B17" s="696">
        <f t="shared" si="2"/>
        <v>0</v>
      </c>
      <c r="C17" s="647"/>
      <c r="D17" s="585"/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  <c r="K17" s="614"/>
    </row>
    <row r="18" spans="1:11" x14ac:dyDescent="0.25">
      <c r="A18" s="74"/>
      <c r="B18" s="696">
        <f t="shared" si="2"/>
        <v>0</v>
      </c>
      <c r="C18" s="647"/>
      <c r="D18" s="585"/>
      <c r="E18" s="672"/>
      <c r="F18" s="582">
        <f t="shared" si="0"/>
        <v>0</v>
      </c>
      <c r="G18" s="583"/>
      <c r="H18" s="584"/>
      <c r="I18" s="233">
        <f t="shared" si="3"/>
        <v>0</v>
      </c>
      <c r="J18" s="615">
        <f t="shared" si="1"/>
        <v>0</v>
      </c>
      <c r="K18" s="614"/>
    </row>
    <row r="19" spans="1:11" x14ac:dyDescent="0.25">
      <c r="A19" s="74"/>
      <c r="B19" s="696">
        <f t="shared" si="2"/>
        <v>0</v>
      </c>
      <c r="C19" s="647"/>
      <c r="D19" s="585"/>
      <c r="E19" s="672"/>
      <c r="F19" s="582">
        <f t="shared" si="0"/>
        <v>0</v>
      </c>
      <c r="G19" s="583"/>
      <c r="H19" s="584"/>
      <c r="I19" s="233">
        <f t="shared" si="3"/>
        <v>0</v>
      </c>
      <c r="J19" s="615">
        <f t="shared" si="1"/>
        <v>0</v>
      </c>
      <c r="K19" s="614"/>
    </row>
    <row r="20" spans="1:11" x14ac:dyDescent="0.25">
      <c r="A20" s="74"/>
      <c r="B20" s="696">
        <f t="shared" si="2"/>
        <v>0</v>
      </c>
      <c r="C20" s="647"/>
      <c r="D20" s="585"/>
      <c r="E20" s="672"/>
      <c r="F20" s="582">
        <f t="shared" si="0"/>
        <v>0</v>
      </c>
      <c r="G20" s="583"/>
      <c r="H20" s="584"/>
      <c r="I20" s="233">
        <f t="shared" si="3"/>
        <v>0</v>
      </c>
      <c r="J20" s="615">
        <f t="shared" si="1"/>
        <v>0</v>
      </c>
      <c r="K20" s="614"/>
    </row>
    <row r="21" spans="1:11" x14ac:dyDescent="0.25">
      <c r="A21" s="74"/>
      <c r="B21" s="696">
        <f t="shared" si="2"/>
        <v>0</v>
      </c>
      <c r="C21" s="647"/>
      <c r="D21" s="585"/>
      <c r="E21" s="672"/>
      <c r="F21" s="582">
        <f t="shared" si="0"/>
        <v>0</v>
      </c>
      <c r="G21" s="583"/>
      <c r="H21" s="584"/>
      <c r="I21" s="233">
        <f t="shared" si="3"/>
        <v>0</v>
      </c>
      <c r="J21" s="615">
        <f t="shared" si="1"/>
        <v>0</v>
      </c>
      <c r="K21" s="614"/>
    </row>
    <row r="22" spans="1:11" x14ac:dyDescent="0.25">
      <c r="A22" s="74"/>
      <c r="B22" s="696">
        <f t="shared" si="2"/>
        <v>0</v>
      </c>
      <c r="C22" s="647"/>
      <c r="D22" s="585"/>
      <c r="E22" s="672"/>
      <c r="F22" s="582">
        <f t="shared" si="0"/>
        <v>0</v>
      </c>
      <c r="G22" s="583"/>
      <c r="H22" s="584"/>
      <c r="I22" s="233">
        <f t="shared" si="3"/>
        <v>0</v>
      </c>
      <c r="J22" s="615">
        <f t="shared" si="1"/>
        <v>0</v>
      </c>
      <c r="K22" s="61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59" t="s">
        <v>21</v>
      </c>
      <c r="E75" s="1360"/>
      <c r="F75" s="137">
        <f>G5-F73</f>
        <v>0</v>
      </c>
    </row>
    <row r="76" spans="1:10" ht="15.75" thickBot="1" x14ac:dyDescent="0.3">
      <c r="A76" s="121"/>
      <c r="D76" s="749" t="s">
        <v>4</v>
      </c>
      <c r="E76" s="75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74"/>
      <c r="B5" s="146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74"/>
      <c r="B6" s="146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4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68" t="s">
        <v>11</v>
      </c>
      <c r="D60" s="136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57"/>
      <c r="B1" s="1357"/>
      <c r="C1" s="1357"/>
      <c r="D1" s="1357"/>
      <c r="E1" s="1357"/>
      <c r="F1" s="1357"/>
      <c r="G1" s="1357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0" ht="15.75" thickTop="1" x14ac:dyDescent="0.25">
      <c r="A4" s="74"/>
      <c r="B4" s="74"/>
      <c r="C4" s="368"/>
      <c r="D4" s="130"/>
      <c r="E4" s="85"/>
      <c r="F4" s="72"/>
      <c r="G4" s="227"/>
      <c r="H4" s="144"/>
      <c r="I4" s="375"/>
    </row>
    <row r="5" spans="1:10" ht="15" customHeight="1" x14ac:dyDescent="0.25">
      <c r="A5" s="1374"/>
      <c r="B5" s="1385" t="s">
        <v>97</v>
      </c>
      <c r="C5" s="233"/>
      <c r="D5" s="130"/>
      <c r="E5" s="128"/>
      <c r="F5" s="72"/>
      <c r="G5" s="48"/>
      <c r="H5" s="134">
        <f>E5-G5</f>
        <v>0</v>
      </c>
      <c r="I5" s="372"/>
    </row>
    <row r="6" spans="1:10" x14ac:dyDescent="0.25">
      <c r="A6" s="1374"/>
      <c r="B6" s="1385"/>
      <c r="C6" s="369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85"/>
      <c r="C7" s="369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69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696">
        <f t="shared" si="2"/>
        <v>0</v>
      </c>
      <c r="C14" s="647"/>
      <c r="D14" s="585">
        <v>0</v>
      </c>
      <c r="E14" s="672"/>
      <c r="F14" s="582">
        <f t="shared" si="0"/>
        <v>0</v>
      </c>
      <c r="G14" s="583"/>
      <c r="H14" s="584"/>
      <c r="I14" s="233">
        <f t="shared" si="3"/>
        <v>0</v>
      </c>
      <c r="J14" s="615">
        <f t="shared" si="1"/>
        <v>0</v>
      </c>
    </row>
    <row r="15" spans="1:10" x14ac:dyDescent="0.25">
      <c r="A15" s="74"/>
      <c r="B15" s="696">
        <f t="shared" si="2"/>
        <v>0</v>
      </c>
      <c r="C15" s="647"/>
      <c r="D15" s="585">
        <v>0</v>
      </c>
      <c r="E15" s="672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</row>
    <row r="16" spans="1:10" x14ac:dyDescent="0.25">
      <c r="A16" s="74"/>
      <c r="B16" s="696">
        <f t="shared" si="2"/>
        <v>0</v>
      </c>
      <c r="C16" s="647"/>
      <c r="D16" s="585">
        <v>0</v>
      </c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</row>
    <row r="17" spans="1:10" x14ac:dyDescent="0.25">
      <c r="A17" s="74"/>
      <c r="B17" s="696">
        <f t="shared" si="2"/>
        <v>0</v>
      </c>
      <c r="C17" s="647"/>
      <c r="D17" s="585">
        <v>0</v>
      </c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</row>
    <row r="18" spans="1:10" x14ac:dyDescent="0.25">
      <c r="A18" s="74"/>
      <c r="B18" s="696">
        <f t="shared" si="2"/>
        <v>0</v>
      </c>
      <c r="C18" s="647"/>
      <c r="D18" s="585">
        <v>0</v>
      </c>
      <c r="E18" s="672"/>
      <c r="F18" s="582">
        <f t="shared" si="0"/>
        <v>0</v>
      </c>
      <c r="G18" s="583"/>
      <c r="H18" s="584"/>
      <c r="I18" s="233">
        <f>I17-F18</f>
        <v>0</v>
      </c>
      <c r="J18" s="615">
        <f t="shared" si="1"/>
        <v>0</v>
      </c>
    </row>
    <row r="19" spans="1:10" x14ac:dyDescent="0.25">
      <c r="A19" s="74"/>
      <c r="B19" s="696">
        <f t="shared" si="2"/>
        <v>0</v>
      </c>
      <c r="C19" s="647"/>
      <c r="D19" s="585">
        <v>0</v>
      </c>
      <c r="E19" s="803"/>
      <c r="F19" s="734">
        <f t="shared" si="0"/>
        <v>0</v>
      </c>
      <c r="G19" s="784"/>
      <c r="H19" s="613"/>
      <c r="I19" s="794">
        <f t="shared" si="3"/>
        <v>0</v>
      </c>
      <c r="J19" s="615">
        <f t="shared" si="1"/>
        <v>0</v>
      </c>
    </row>
    <row r="20" spans="1:10" x14ac:dyDescent="0.25">
      <c r="A20" s="74"/>
      <c r="B20" s="696">
        <f t="shared" si="2"/>
        <v>0</v>
      </c>
      <c r="C20" s="647"/>
      <c r="D20" s="585">
        <v>0</v>
      </c>
      <c r="E20" s="803"/>
      <c r="F20" s="734">
        <f t="shared" si="0"/>
        <v>0</v>
      </c>
      <c r="G20" s="784"/>
      <c r="H20" s="613"/>
      <c r="I20" s="794">
        <f t="shared" si="3"/>
        <v>0</v>
      </c>
      <c r="J20" s="615">
        <f t="shared" si="1"/>
        <v>0</v>
      </c>
    </row>
    <row r="21" spans="1:10" x14ac:dyDescent="0.25">
      <c r="A21" s="74"/>
      <c r="B21" s="696">
        <f t="shared" si="2"/>
        <v>0</v>
      </c>
      <c r="C21" s="647"/>
      <c r="D21" s="585">
        <v>0</v>
      </c>
      <c r="E21" s="803"/>
      <c r="F21" s="734">
        <f t="shared" si="0"/>
        <v>0</v>
      </c>
      <c r="G21" s="784"/>
      <c r="H21" s="613"/>
      <c r="I21" s="794">
        <f t="shared" si="3"/>
        <v>0</v>
      </c>
      <c r="J21" s="615">
        <f t="shared" si="1"/>
        <v>0</v>
      </c>
    </row>
    <row r="22" spans="1:10" x14ac:dyDescent="0.25">
      <c r="A22" s="74"/>
      <c r="B22" s="696">
        <f t="shared" si="2"/>
        <v>0</v>
      </c>
      <c r="C22" s="647"/>
      <c r="D22" s="585">
        <v>0</v>
      </c>
      <c r="E22" s="803"/>
      <c r="F22" s="734">
        <f t="shared" si="0"/>
        <v>0</v>
      </c>
      <c r="G22" s="784"/>
      <c r="H22" s="613"/>
      <c r="I22" s="794">
        <f t="shared" si="3"/>
        <v>0</v>
      </c>
      <c r="J22" s="615">
        <f t="shared" si="1"/>
        <v>0</v>
      </c>
    </row>
    <row r="23" spans="1:10" x14ac:dyDescent="0.25">
      <c r="A23" s="19"/>
      <c r="B23" s="696">
        <f t="shared" si="2"/>
        <v>0</v>
      </c>
      <c r="C23" s="596"/>
      <c r="D23" s="585">
        <v>0</v>
      </c>
      <c r="E23" s="804"/>
      <c r="F23" s="734">
        <f t="shared" si="0"/>
        <v>0</v>
      </c>
      <c r="G23" s="784"/>
      <c r="H23" s="613"/>
      <c r="I23" s="794">
        <f t="shared" si="3"/>
        <v>0</v>
      </c>
      <c r="J23" s="615">
        <f t="shared" si="1"/>
        <v>0</v>
      </c>
    </row>
    <row r="24" spans="1:10" x14ac:dyDescent="0.25">
      <c r="A24" s="19"/>
      <c r="B24" s="696">
        <f t="shared" si="2"/>
        <v>0</v>
      </c>
      <c r="C24" s="596"/>
      <c r="D24" s="585">
        <v>0</v>
      </c>
      <c r="E24" s="804"/>
      <c r="F24" s="734">
        <f t="shared" si="0"/>
        <v>0</v>
      </c>
      <c r="G24" s="784"/>
      <c r="H24" s="613"/>
      <c r="I24" s="794">
        <f t="shared" si="3"/>
        <v>0</v>
      </c>
      <c r="J24" s="615">
        <f t="shared" si="1"/>
        <v>0</v>
      </c>
    </row>
    <row r="25" spans="1:10" x14ac:dyDescent="0.25">
      <c r="A25" s="19"/>
      <c r="B25" s="696">
        <f t="shared" si="2"/>
        <v>0</v>
      </c>
      <c r="C25" s="596"/>
      <c r="D25" s="585">
        <v>0</v>
      </c>
      <c r="E25" s="804"/>
      <c r="F25" s="734">
        <f t="shared" si="0"/>
        <v>0</v>
      </c>
      <c r="G25" s="784"/>
      <c r="H25" s="613"/>
      <c r="I25" s="794">
        <f t="shared" si="3"/>
        <v>0</v>
      </c>
      <c r="J25" s="615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804"/>
      <c r="F26" s="734">
        <f t="shared" si="0"/>
        <v>0</v>
      </c>
      <c r="G26" s="784"/>
      <c r="H26" s="613"/>
      <c r="I26" s="794">
        <f t="shared" si="3"/>
        <v>0</v>
      </c>
      <c r="J26" s="615">
        <f t="shared" si="1"/>
        <v>0</v>
      </c>
    </row>
    <row r="27" spans="1:10" x14ac:dyDescent="0.25">
      <c r="A27" s="19"/>
      <c r="B27" s="696">
        <f t="shared" si="2"/>
        <v>0</v>
      </c>
      <c r="C27" s="647"/>
      <c r="D27" s="585">
        <v>0</v>
      </c>
      <c r="E27" s="804"/>
      <c r="F27" s="734">
        <f t="shared" si="0"/>
        <v>0</v>
      </c>
      <c r="G27" s="784"/>
      <c r="H27" s="613"/>
      <c r="I27" s="794">
        <f t="shared" si="3"/>
        <v>0</v>
      </c>
      <c r="J27" s="615">
        <f t="shared" si="1"/>
        <v>0</v>
      </c>
    </row>
    <row r="28" spans="1:10" x14ac:dyDescent="0.25">
      <c r="A28" s="19"/>
      <c r="B28" s="696">
        <f t="shared" si="2"/>
        <v>0</v>
      </c>
      <c r="C28" s="647"/>
      <c r="D28" s="585">
        <v>0</v>
      </c>
      <c r="E28" s="804"/>
      <c r="F28" s="734">
        <f t="shared" si="0"/>
        <v>0</v>
      </c>
      <c r="G28" s="784"/>
      <c r="H28" s="613"/>
      <c r="I28" s="794">
        <f t="shared" si="3"/>
        <v>0</v>
      </c>
      <c r="J28" s="615">
        <f t="shared" si="1"/>
        <v>0</v>
      </c>
    </row>
    <row r="29" spans="1:10" x14ac:dyDescent="0.25">
      <c r="A29" s="19"/>
      <c r="B29" s="696">
        <f t="shared" si="2"/>
        <v>0</v>
      </c>
      <c r="C29" s="647"/>
      <c r="D29" s="585">
        <v>0</v>
      </c>
      <c r="E29" s="804"/>
      <c r="F29" s="734">
        <f t="shared" si="0"/>
        <v>0</v>
      </c>
      <c r="G29" s="784"/>
      <c r="H29" s="613"/>
      <c r="I29" s="794">
        <f t="shared" si="3"/>
        <v>0</v>
      </c>
      <c r="J29" s="615">
        <f t="shared" si="1"/>
        <v>0</v>
      </c>
    </row>
    <row r="30" spans="1:10" x14ac:dyDescent="0.25">
      <c r="A30" s="19"/>
      <c r="B30" s="696">
        <f t="shared" si="2"/>
        <v>0</v>
      </c>
      <c r="C30" s="647"/>
      <c r="D30" s="585">
        <v>0</v>
      </c>
      <c r="E30" s="804"/>
      <c r="F30" s="734">
        <f t="shared" si="0"/>
        <v>0</v>
      </c>
      <c r="G30" s="784"/>
      <c r="H30" s="613"/>
      <c r="I30" s="794">
        <f t="shared" si="3"/>
        <v>0</v>
      </c>
      <c r="J30" s="615">
        <f t="shared" si="1"/>
        <v>0</v>
      </c>
    </row>
    <row r="31" spans="1:10" x14ac:dyDescent="0.25">
      <c r="A31" s="19"/>
      <c r="B31" s="696">
        <f t="shared" si="2"/>
        <v>0</v>
      </c>
      <c r="C31" s="647"/>
      <c r="D31" s="585">
        <v>0</v>
      </c>
      <c r="E31" s="804"/>
      <c r="F31" s="734">
        <f t="shared" si="0"/>
        <v>0</v>
      </c>
      <c r="G31" s="784"/>
      <c r="H31" s="613"/>
      <c r="I31" s="794">
        <f t="shared" si="3"/>
        <v>0</v>
      </c>
      <c r="J31" s="615">
        <f t="shared" si="1"/>
        <v>0</v>
      </c>
    </row>
    <row r="32" spans="1:10" x14ac:dyDescent="0.25">
      <c r="A32" s="19"/>
      <c r="B32" s="696">
        <f t="shared" si="2"/>
        <v>0</v>
      </c>
      <c r="C32" s="647"/>
      <c r="D32" s="585">
        <v>0</v>
      </c>
      <c r="E32" s="804"/>
      <c r="F32" s="734">
        <f t="shared" si="0"/>
        <v>0</v>
      </c>
      <c r="G32" s="784"/>
      <c r="H32" s="613"/>
      <c r="I32" s="794">
        <f t="shared" si="3"/>
        <v>0</v>
      </c>
      <c r="J32" s="615">
        <f t="shared" si="1"/>
        <v>0</v>
      </c>
    </row>
    <row r="33" spans="1:10" x14ac:dyDescent="0.25">
      <c r="A33" s="19"/>
      <c r="B33" s="696">
        <f t="shared" si="2"/>
        <v>0</v>
      </c>
      <c r="C33" s="647"/>
      <c r="D33" s="585">
        <v>0</v>
      </c>
      <c r="E33" s="804"/>
      <c r="F33" s="734">
        <f t="shared" si="0"/>
        <v>0</v>
      </c>
      <c r="G33" s="784"/>
      <c r="H33" s="613"/>
      <c r="I33" s="794">
        <f t="shared" si="3"/>
        <v>0</v>
      </c>
      <c r="J33" s="615">
        <f t="shared" si="1"/>
        <v>0</v>
      </c>
    </row>
    <row r="34" spans="1:10" x14ac:dyDescent="0.25">
      <c r="A34" s="19"/>
      <c r="B34" s="696">
        <f t="shared" si="2"/>
        <v>0</v>
      </c>
      <c r="C34" s="647"/>
      <c r="D34" s="585">
        <v>0</v>
      </c>
      <c r="E34" s="804"/>
      <c r="F34" s="734">
        <f t="shared" si="0"/>
        <v>0</v>
      </c>
      <c r="G34" s="784"/>
      <c r="H34" s="613"/>
      <c r="I34" s="794">
        <f t="shared" si="3"/>
        <v>0</v>
      </c>
      <c r="J34" s="615">
        <f t="shared" si="1"/>
        <v>0</v>
      </c>
    </row>
    <row r="35" spans="1:10" x14ac:dyDescent="0.25">
      <c r="A35" s="19"/>
      <c r="B35" s="696">
        <f t="shared" si="2"/>
        <v>0</v>
      </c>
      <c r="C35" s="647"/>
      <c r="D35" s="585">
        <v>0</v>
      </c>
      <c r="E35" s="804"/>
      <c r="F35" s="734">
        <f t="shared" si="0"/>
        <v>0</v>
      </c>
      <c r="G35" s="784"/>
      <c r="H35" s="613"/>
      <c r="I35" s="794">
        <f t="shared" si="3"/>
        <v>0</v>
      </c>
      <c r="J35" s="615">
        <f t="shared" si="1"/>
        <v>0</v>
      </c>
    </row>
    <row r="36" spans="1:10" x14ac:dyDescent="0.25">
      <c r="A36" s="19"/>
      <c r="B36" s="696">
        <f t="shared" si="2"/>
        <v>0</v>
      </c>
      <c r="C36" s="647"/>
      <c r="D36" s="585">
        <v>0</v>
      </c>
      <c r="E36" s="804"/>
      <c r="F36" s="734">
        <f t="shared" si="0"/>
        <v>0</v>
      </c>
      <c r="G36" s="784"/>
      <c r="H36" s="613"/>
      <c r="I36" s="794">
        <f t="shared" si="3"/>
        <v>0</v>
      </c>
      <c r="J36" s="615">
        <f t="shared" si="1"/>
        <v>0</v>
      </c>
    </row>
    <row r="37" spans="1:10" x14ac:dyDescent="0.25">
      <c r="B37" s="696">
        <f>B27-C37</f>
        <v>0</v>
      </c>
      <c r="C37" s="647"/>
      <c r="D37" s="585">
        <v>0</v>
      </c>
      <c r="E37" s="804"/>
      <c r="F37" s="734">
        <f t="shared" si="0"/>
        <v>0</v>
      </c>
      <c r="G37" s="784"/>
      <c r="H37" s="613"/>
      <c r="I37" s="794">
        <f t="shared" si="3"/>
        <v>0</v>
      </c>
      <c r="J37" s="615">
        <f t="shared" si="1"/>
        <v>0</v>
      </c>
    </row>
    <row r="38" spans="1:10" ht="15.75" thickBot="1" x14ac:dyDescent="0.3">
      <c r="A38" s="117"/>
      <c r="B38" s="696">
        <f t="shared" ref="B38" si="4">B37-C38</f>
        <v>0</v>
      </c>
      <c r="C38" s="677"/>
      <c r="D38" s="585">
        <v>0</v>
      </c>
      <c r="E38" s="805"/>
      <c r="F38" s="582">
        <f t="shared" si="0"/>
        <v>0</v>
      </c>
      <c r="G38" s="757"/>
      <c r="H38" s="806"/>
      <c r="I38" s="233">
        <f t="shared" si="3"/>
        <v>0</v>
      </c>
      <c r="J38" s="615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59" t="s">
        <v>21</v>
      </c>
      <c r="E41" s="1360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71" t="s">
        <v>111</v>
      </c>
      <c r="C5" s="368"/>
      <c r="D5" s="130"/>
      <c r="E5" s="200"/>
      <c r="F5" s="61"/>
      <c r="G5" s="5"/>
    </row>
    <row r="6" spans="1:9" ht="20.25" x14ac:dyDescent="0.3">
      <c r="A6" s="758"/>
      <c r="B6" s="1371"/>
      <c r="C6" s="219"/>
      <c r="D6" s="130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585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5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5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5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5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8" t="s">
        <v>11</v>
      </c>
      <c r="D83" s="136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65"/>
      <c r="B4" s="450"/>
      <c r="C4" s="124"/>
      <c r="D4" s="131"/>
      <c r="E4" s="85"/>
      <c r="F4" s="72"/>
      <c r="G4" s="1107"/>
    </row>
    <row r="5" spans="1:9" ht="15" customHeight="1" x14ac:dyDescent="0.25">
      <c r="A5" s="1466"/>
      <c r="B5" s="1468" t="s">
        <v>68</v>
      </c>
      <c r="C5" s="124"/>
      <c r="D5" s="600"/>
      <c r="E5" s="599"/>
      <c r="F5" s="596"/>
      <c r="G5" s="48">
        <f>F62</f>
        <v>0</v>
      </c>
      <c r="H5" s="134">
        <f>E5-G5+E4+E6+E7+E8</f>
        <v>0</v>
      </c>
    </row>
    <row r="6" spans="1:9" ht="16.5" thickBot="1" x14ac:dyDescent="0.3">
      <c r="A6" s="1467"/>
      <c r="B6" s="1469"/>
      <c r="C6" s="503"/>
      <c r="D6" s="600"/>
      <c r="E6" s="599"/>
      <c r="F6" s="596"/>
      <c r="G6" s="72"/>
    </row>
    <row r="7" spans="1:9" ht="21.75" customHeight="1" x14ac:dyDescent="0.25">
      <c r="A7" s="596"/>
      <c r="C7" s="503"/>
      <c r="D7" s="600"/>
      <c r="E7" s="616"/>
      <c r="F7" s="59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9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6"/>
      <c r="B10" s="852">
        <f>F4+F5+F6+F7+F8-C10</f>
        <v>0</v>
      </c>
      <c r="C10" s="712"/>
      <c r="D10" s="619"/>
      <c r="E10" s="713"/>
      <c r="F10" s="619">
        <f t="shared" ref="F10:F57" si="0">D10</f>
        <v>0</v>
      </c>
      <c r="G10" s="714"/>
      <c r="H10" s="715"/>
      <c r="I10" s="580">
        <f>E6+E5+E4-F10+E7+E8</f>
        <v>0</v>
      </c>
    </row>
    <row r="11" spans="1:9" x14ac:dyDescent="0.25">
      <c r="A11" s="74"/>
      <c r="B11" s="716">
        <f>B10-C11</f>
        <v>0</v>
      </c>
      <c r="C11" s="712"/>
      <c r="D11" s="619"/>
      <c r="E11" s="713"/>
      <c r="F11" s="619">
        <f t="shared" si="0"/>
        <v>0</v>
      </c>
      <c r="G11" s="714"/>
      <c r="H11" s="715"/>
      <c r="I11" s="580">
        <f>I10-F11</f>
        <v>0</v>
      </c>
    </row>
    <row r="12" spans="1:9" x14ac:dyDescent="0.25">
      <c r="A12" s="74"/>
      <c r="B12" s="716">
        <f t="shared" ref="B12:B58" si="1">B11-C12</f>
        <v>0</v>
      </c>
      <c r="C12" s="712"/>
      <c r="D12" s="619"/>
      <c r="E12" s="713"/>
      <c r="F12" s="619">
        <f t="shared" si="0"/>
        <v>0</v>
      </c>
      <c r="G12" s="714"/>
      <c r="H12" s="715"/>
      <c r="I12" s="580">
        <f t="shared" ref="I12:I13" si="2">I11-F12</f>
        <v>0</v>
      </c>
    </row>
    <row r="13" spans="1:9" x14ac:dyDescent="0.25">
      <c r="A13" s="54"/>
      <c r="B13" s="716">
        <f t="shared" si="1"/>
        <v>0</v>
      </c>
      <c r="C13" s="712"/>
      <c r="D13" s="619"/>
      <c r="E13" s="713"/>
      <c r="F13" s="619">
        <f t="shared" si="0"/>
        <v>0</v>
      </c>
      <c r="G13" s="714"/>
      <c r="H13" s="715"/>
      <c r="I13" s="580">
        <f t="shared" si="2"/>
        <v>0</v>
      </c>
    </row>
    <row r="14" spans="1:9" x14ac:dyDescent="0.25">
      <c r="A14" s="74"/>
      <c r="B14" s="716">
        <f t="shared" si="1"/>
        <v>0</v>
      </c>
      <c r="C14" s="712"/>
      <c r="D14" s="619"/>
      <c r="E14" s="713"/>
      <c r="F14" s="619">
        <f t="shared" si="0"/>
        <v>0</v>
      </c>
      <c r="G14" s="714"/>
      <c r="H14" s="715"/>
      <c r="I14" s="580">
        <f>I13-F14</f>
        <v>0</v>
      </c>
    </row>
    <row r="15" spans="1:9" x14ac:dyDescent="0.25">
      <c r="A15" s="74"/>
      <c r="B15" s="716">
        <f t="shared" si="1"/>
        <v>0</v>
      </c>
      <c r="C15" s="712"/>
      <c r="D15" s="619"/>
      <c r="E15" s="713"/>
      <c r="F15" s="619">
        <f t="shared" si="0"/>
        <v>0</v>
      </c>
      <c r="G15" s="714"/>
      <c r="H15" s="715"/>
      <c r="I15" s="580">
        <f t="shared" ref="I15:I58" si="3">I14-F15</f>
        <v>0</v>
      </c>
    </row>
    <row r="16" spans="1:9" x14ac:dyDescent="0.25">
      <c r="B16" s="716">
        <f t="shared" si="1"/>
        <v>0</v>
      </c>
      <c r="C16" s="712"/>
      <c r="D16" s="619"/>
      <c r="E16" s="713"/>
      <c r="F16" s="619">
        <f t="shared" si="0"/>
        <v>0</v>
      </c>
      <c r="G16" s="714"/>
      <c r="H16" s="715"/>
      <c r="I16" s="580">
        <f t="shared" si="3"/>
        <v>0</v>
      </c>
    </row>
    <row r="17" spans="2:9" x14ac:dyDescent="0.25">
      <c r="B17" s="716">
        <f t="shared" si="1"/>
        <v>0</v>
      </c>
      <c r="C17" s="712"/>
      <c r="D17" s="619"/>
      <c r="E17" s="713"/>
      <c r="F17" s="619">
        <f t="shared" si="0"/>
        <v>0</v>
      </c>
      <c r="G17" s="714"/>
      <c r="H17" s="715"/>
      <c r="I17" s="580">
        <f t="shared" si="3"/>
        <v>0</v>
      </c>
    </row>
    <row r="18" spans="2:9" x14ac:dyDescent="0.25">
      <c r="B18" s="716">
        <f t="shared" si="1"/>
        <v>0</v>
      </c>
      <c r="C18" s="712"/>
      <c r="D18" s="619"/>
      <c r="E18" s="713"/>
      <c r="F18" s="619">
        <f t="shared" si="0"/>
        <v>0</v>
      </c>
      <c r="G18" s="714"/>
      <c r="H18" s="715"/>
      <c r="I18" s="580">
        <f t="shared" si="3"/>
        <v>0</v>
      </c>
    </row>
    <row r="19" spans="2:9" x14ac:dyDescent="0.25">
      <c r="B19" s="716">
        <f t="shared" si="1"/>
        <v>0</v>
      </c>
      <c r="C19" s="712"/>
      <c r="D19" s="619"/>
      <c r="E19" s="713"/>
      <c r="F19" s="619">
        <f t="shared" si="0"/>
        <v>0</v>
      </c>
      <c r="G19" s="714"/>
      <c r="H19" s="715"/>
      <c r="I19" s="580">
        <f t="shared" si="3"/>
        <v>0</v>
      </c>
    </row>
    <row r="20" spans="2:9" x14ac:dyDescent="0.25">
      <c r="B20" s="716">
        <f t="shared" si="1"/>
        <v>0</v>
      </c>
      <c r="C20" s="712"/>
      <c r="D20" s="619"/>
      <c r="E20" s="713"/>
      <c r="F20" s="619">
        <f t="shared" si="0"/>
        <v>0</v>
      </c>
      <c r="G20" s="714"/>
      <c r="H20" s="715"/>
      <c r="I20" s="580">
        <f t="shared" si="3"/>
        <v>0</v>
      </c>
    </row>
    <row r="21" spans="2:9" x14ac:dyDescent="0.25">
      <c r="B21" s="716">
        <f t="shared" si="1"/>
        <v>0</v>
      </c>
      <c r="C21" s="712"/>
      <c r="D21" s="619"/>
      <c r="E21" s="717"/>
      <c r="F21" s="619">
        <f t="shared" si="0"/>
        <v>0</v>
      </c>
      <c r="G21" s="714"/>
      <c r="H21" s="715"/>
      <c r="I21" s="580">
        <f t="shared" si="3"/>
        <v>0</v>
      </c>
    </row>
    <row r="22" spans="2:9" x14ac:dyDescent="0.25">
      <c r="B22" s="716">
        <f t="shared" si="1"/>
        <v>0</v>
      </c>
      <c r="C22" s="712"/>
      <c r="D22" s="619"/>
      <c r="E22" s="717"/>
      <c r="F22" s="619">
        <f t="shared" si="0"/>
        <v>0</v>
      </c>
      <c r="G22" s="714"/>
      <c r="H22" s="715"/>
      <c r="I22" s="580">
        <f t="shared" si="3"/>
        <v>0</v>
      </c>
    </row>
    <row r="23" spans="2:9" x14ac:dyDescent="0.25">
      <c r="B23" s="716">
        <f t="shared" si="1"/>
        <v>0</v>
      </c>
      <c r="C23" s="712"/>
      <c r="D23" s="619"/>
      <c r="E23" s="717"/>
      <c r="F23" s="619">
        <f t="shared" si="0"/>
        <v>0</v>
      </c>
      <c r="G23" s="714"/>
      <c r="H23" s="715"/>
      <c r="I23" s="580">
        <f t="shared" si="3"/>
        <v>0</v>
      </c>
    </row>
    <row r="24" spans="2:9" x14ac:dyDescent="0.25">
      <c r="B24" s="716">
        <f t="shared" si="1"/>
        <v>0</v>
      </c>
      <c r="C24" s="712"/>
      <c r="D24" s="619"/>
      <c r="E24" s="717"/>
      <c r="F24" s="619">
        <f t="shared" si="0"/>
        <v>0</v>
      </c>
      <c r="G24" s="714"/>
      <c r="H24" s="715"/>
      <c r="I24" s="580">
        <f t="shared" si="3"/>
        <v>0</v>
      </c>
    </row>
    <row r="25" spans="2:9" x14ac:dyDescent="0.25">
      <c r="B25" s="716">
        <f t="shared" si="1"/>
        <v>0</v>
      </c>
      <c r="C25" s="712"/>
      <c r="D25" s="619"/>
      <c r="E25" s="717"/>
      <c r="F25" s="619">
        <f t="shared" si="0"/>
        <v>0</v>
      </c>
      <c r="G25" s="714"/>
      <c r="H25" s="715"/>
      <c r="I25" s="580">
        <f t="shared" si="3"/>
        <v>0</v>
      </c>
    </row>
    <row r="26" spans="2:9" x14ac:dyDescent="0.25">
      <c r="B26" s="716">
        <f t="shared" si="1"/>
        <v>0</v>
      </c>
      <c r="C26" s="712"/>
      <c r="D26" s="619"/>
      <c r="E26" s="717"/>
      <c r="F26" s="619">
        <f t="shared" si="0"/>
        <v>0</v>
      </c>
      <c r="G26" s="714"/>
      <c r="H26" s="715"/>
      <c r="I26" s="580">
        <f t="shared" si="3"/>
        <v>0</v>
      </c>
    </row>
    <row r="27" spans="2:9" x14ac:dyDescent="0.25">
      <c r="B27" s="716">
        <f t="shared" si="1"/>
        <v>0</v>
      </c>
      <c r="C27" s="712"/>
      <c r="D27" s="619"/>
      <c r="E27" s="717"/>
      <c r="F27" s="619">
        <f t="shared" si="0"/>
        <v>0</v>
      </c>
      <c r="G27" s="714"/>
      <c r="H27" s="715"/>
      <c r="I27" s="580">
        <f t="shared" si="3"/>
        <v>0</v>
      </c>
    </row>
    <row r="28" spans="2:9" x14ac:dyDescent="0.25">
      <c r="B28" s="716">
        <f t="shared" si="1"/>
        <v>0</v>
      </c>
      <c r="C28" s="712"/>
      <c r="D28" s="619"/>
      <c r="E28" s="717"/>
      <c r="F28" s="619">
        <f t="shared" si="0"/>
        <v>0</v>
      </c>
      <c r="G28" s="714"/>
      <c r="H28" s="715"/>
      <c r="I28" s="580">
        <f t="shared" si="3"/>
        <v>0</v>
      </c>
    </row>
    <row r="29" spans="2:9" x14ac:dyDescent="0.25">
      <c r="B29" s="716">
        <f t="shared" si="1"/>
        <v>0</v>
      </c>
      <c r="C29" s="712"/>
      <c r="D29" s="619"/>
      <c r="E29" s="717"/>
      <c r="F29" s="619">
        <f t="shared" si="0"/>
        <v>0</v>
      </c>
      <c r="G29" s="714"/>
      <c r="H29" s="715"/>
      <c r="I29" s="580">
        <f t="shared" si="3"/>
        <v>0</v>
      </c>
    </row>
    <row r="30" spans="2:9" x14ac:dyDescent="0.25">
      <c r="B30" s="716">
        <f t="shared" si="1"/>
        <v>0</v>
      </c>
      <c r="C30" s="712"/>
      <c r="D30" s="619"/>
      <c r="E30" s="717"/>
      <c r="F30" s="619">
        <f t="shared" si="0"/>
        <v>0</v>
      </c>
      <c r="G30" s="714"/>
      <c r="H30" s="715"/>
      <c r="I30" s="580">
        <f t="shared" si="3"/>
        <v>0</v>
      </c>
    </row>
    <row r="31" spans="2:9" x14ac:dyDescent="0.25">
      <c r="B31" s="716">
        <f t="shared" si="1"/>
        <v>0</v>
      </c>
      <c r="C31" s="712"/>
      <c r="D31" s="619"/>
      <c r="E31" s="713"/>
      <c r="F31" s="619">
        <f t="shared" si="0"/>
        <v>0</v>
      </c>
      <c r="G31" s="714"/>
      <c r="H31" s="715"/>
      <c r="I31" s="580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5"/>
      <c r="F32" s="326">
        <f t="shared" si="0"/>
        <v>0</v>
      </c>
      <c r="G32" s="570"/>
      <c r="H32" s="574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5"/>
      <c r="F33" s="326">
        <f t="shared" si="0"/>
        <v>0</v>
      </c>
      <c r="G33" s="570"/>
      <c r="H33" s="574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5"/>
      <c r="F34" s="326">
        <f t="shared" si="0"/>
        <v>0</v>
      </c>
      <c r="G34" s="570"/>
      <c r="H34" s="574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5"/>
      <c r="F35" s="326">
        <f t="shared" si="0"/>
        <v>0</v>
      </c>
      <c r="G35" s="570"/>
      <c r="H35" s="574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5"/>
      <c r="F36" s="326">
        <f t="shared" si="0"/>
        <v>0</v>
      </c>
      <c r="G36" s="570"/>
      <c r="H36" s="574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5"/>
      <c r="F37" s="326">
        <f t="shared" si="0"/>
        <v>0</v>
      </c>
      <c r="G37" s="570"/>
      <c r="H37" s="574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5"/>
      <c r="F38" s="326">
        <f t="shared" si="0"/>
        <v>0</v>
      </c>
      <c r="G38" s="570"/>
      <c r="H38" s="574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5"/>
      <c r="F39" s="326">
        <f t="shared" si="0"/>
        <v>0</v>
      </c>
      <c r="G39" s="570"/>
      <c r="H39" s="574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5"/>
      <c r="F40" s="326">
        <f t="shared" si="0"/>
        <v>0</v>
      </c>
      <c r="G40" s="570"/>
      <c r="H40" s="574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5"/>
      <c r="F41" s="326">
        <f t="shared" si="0"/>
        <v>0</v>
      </c>
      <c r="G41" s="570"/>
      <c r="H41" s="574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5"/>
      <c r="F42" s="326">
        <f t="shared" si="0"/>
        <v>0</v>
      </c>
      <c r="G42" s="570"/>
      <c r="H42" s="574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5"/>
      <c r="F43" s="326">
        <f t="shared" si="0"/>
        <v>0</v>
      </c>
      <c r="G43" s="570"/>
      <c r="H43" s="574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5"/>
      <c r="F44" s="326">
        <f t="shared" si="0"/>
        <v>0</v>
      </c>
      <c r="G44" s="570"/>
      <c r="H44" s="574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5"/>
      <c r="F45" s="326">
        <f t="shared" si="0"/>
        <v>0</v>
      </c>
      <c r="G45" s="570"/>
      <c r="H45" s="574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5"/>
      <c r="F46" s="326">
        <f t="shared" si="0"/>
        <v>0</v>
      </c>
      <c r="G46" s="570"/>
      <c r="H46" s="574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5"/>
      <c r="F47" s="326">
        <f t="shared" si="0"/>
        <v>0</v>
      </c>
      <c r="G47" s="570"/>
      <c r="H47" s="574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5"/>
      <c r="F48" s="326">
        <f t="shared" si="0"/>
        <v>0</v>
      </c>
      <c r="G48" s="570"/>
      <c r="H48" s="574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5"/>
      <c r="F49" s="326">
        <f t="shared" si="0"/>
        <v>0</v>
      </c>
      <c r="G49" s="570"/>
      <c r="H49" s="574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5"/>
      <c r="F50" s="326">
        <f t="shared" si="0"/>
        <v>0</v>
      </c>
      <c r="G50" s="570"/>
      <c r="H50" s="574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5"/>
      <c r="F51" s="326">
        <f t="shared" si="0"/>
        <v>0</v>
      </c>
      <c r="G51" s="570"/>
      <c r="H51" s="574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5"/>
      <c r="F52" s="326">
        <f t="shared" si="0"/>
        <v>0</v>
      </c>
      <c r="G52" s="570"/>
      <c r="H52" s="574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5"/>
      <c r="F53" s="326">
        <f t="shared" si="0"/>
        <v>0</v>
      </c>
      <c r="G53" s="570"/>
      <c r="H53" s="574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5"/>
      <c r="F54" s="326">
        <f t="shared" si="0"/>
        <v>0</v>
      </c>
      <c r="G54" s="570"/>
      <c r="H54" s="574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5"/>
      <c r="F55" s="326">
        <f t="shared" si="0"/>
        <v>0</v>
      </c>
      <c r="G55" s="570"/>
      <c r="H55" s="574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5"/>
      <c r="F56" s="326">
        <f t="shared" si="0"/>
        <v>0</v>
      </c>
      <c r="G56" s="570"/>
      <c r="H56" s="574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5"/>
      <c r="F57" s="326">
        <f t="shared" si="0"/>
        <v>0</v>
      </c>
      <c r="G57" s="570"/>
      <c r="H57" s="574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70"/>
      <c r="H58" s="574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6"/>
      <c r="H59" s="452"/>
      <c r="I59" s="128"/>
    </row>
    <row r="60" spans="1:9" x14ac:dyDescent="0.25">
      <c r="B60" s="336"/>
      <c r="C60" s="325"/>
      <c r="D60" s="326"/>
      <c r="E60" s="452"/>
      <c r="F60" s="326"/>
      <c r="G60" s="576"/>
      <c r="H60" s="452"/>
      <c r="I60" s="128"/>
    </row>
    <row r="61" spans="1:9" ht="15.75" thickBot="1" x14ac:dyDescent="0.3">
      <c r="B61" s="73"/>
      <c r="C61" s="327"/>
      <c r="D61" s="500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87"/>
      <c r="D63" s="586"/>
      <c r="E63" s="586"/>
      <c r="F63" s="588"/>
      <c r="G63" s="74"/>
      <c r="H63" s="74"/>
    </row>
    <row r="64" spans="1:9" ht="15.75" thickBot="1" x14ac:dyDescent="0.3">
      <c r="A64" s="74"/>
      <c r="B64" s="74"/>
      <c r="C64" s="587"/>
      <c r="D64" s="586"/>
      <c r="E64" s="586"/>
      <c r="F64" s="586"/>
      <c r="G64" s="74"/>
      <c r="H64" s="74"/>
    </row>
    <row r="65" spans="1:8" ht="29.25" customHeight="1" x14ac:dyDescent="0.25">
      <c r="A65" s="74"/>
      <c r="B65" s="74"/>
      <c r="C65" s="74"/>
      <c r="D65" s="589" t="s">
        <v>21</v>
      </c>
      <c r="E65" s="590"/>
      <c r="F65" s="59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2" t="s">
        <v>4</v>
      </c>
      <c r="E66" s="593"/>
      <c r="F66" s="59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G1" workbookViewId="0">
      <selection activeCell="M14" sqref="M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373" t="s">
        <v>298</v>
      </c>
      <c r="B1" s="1373"/>
      <c r="C1" s="1373"/>
      <c r="D1" s="1373"/>
      <c r="E1" s="1373"/>
      <c r="F1" s="1373"/>
      <c r="G1" s="1373"/>
      <c r="H1" s="11">
        <v>1</v>
      </c>
      <c r="K1" s="1366" t="s">
        <v>300</v>
      </c>
      <c r="L1" s="1366"/>
      <c r="M1" s="1366"/>
      <c r="N1" s="1366"/>
      <c r="O1" s="1366"/>
      <c r="P1" s="1366"/>
      <c r="Q1" s="1366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470" t="s">
        <v>89</v>
      </c>
      <c r="C4" s="99"/>
      <c r="D4" s="131"/>
      <c r="E4" s="85"/>
      <c r="F4" s="72"/>
      <c r="G4" s="1071"/>
      <c r="L4" s="1470" t="s">
        <v>89</v>
      </c>
      <c r="M4" s="99"/>
      <c r="N4" s="131"/>
      <c r="O4" s="85"/>
      <c r="P4" s="1210"/>
      <c r="Q4" s="1211"/>
    </row>
    <row r="5" spans="1:20" x14ac:dyDescent="0.25">
      <c r="A5" s="74" t="s">
        <v>52</v>
      </c>
      <c r="B5" s="1471"/>
      <c r="C5" s="124">
        <v>68</v>
      </c>
      <c r="D5" s="131">
        <v>45043</v>
      </c>
      <c r="E5" s="85">
        <v>977.64</v>
      </c>
      <c r="F5" s="72">
        <v>40</v>
      </c>
      <c r="G5" s="48">
        <f>F32</f>
        <v>0</v>
      </c>
      <c r="H5" s="134">
        <f>E5-G5+E6</f>
        <v>977.64</v>
      </c>
      <c r="K5" s="74" t="s">
        <v>52</v>
      </c>
      <c r="L5" s="1471"/>
      <c r="M5" s="124">
        <v>76</v>
      </c>
      <c r="N5" s="131">
        <v>45062</v>
      </c>
      <c r="O5" s="85">
        <v>1958.43</v>
      </c>
      <c r="P5" s="1210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210"/>
      <c r="Q6" s="1210"/>
    </row>
    <row r="7" spans="1:20" ht="17.25" thickTop="1" thickBot="1" x14ac:dyDescent="0.3">
      <c r="B7" s="544" t="s">
        <v>7</v>
      </c>
      <c r="C7" s="545" t="s">
        <v>8</v>
      </c>
      <c r="D7" s="546" t="s">
        <v>17</v>
      </c>
      <c r="E7" s="547" t="s">
        <v>2</v>
      </c>
      <c r="F7" s="548" t="s">
        <v>18</v>
      </c>
      <c r="G7" s="549" t="s">
        <v>15</v>
      </c>
      <c r="H7" s="24"/>
      <c r="I7" s="1178"/>
      <c r="L7" s="1218" t="s">
        <v>7</v>
      </c>
      <c r="M7" s="1219" t="s">
        <v>8</v>
      </c>
      <c r="N7" s="1220" t="s">
        <v>17</v>
      </c>
      <c r="O7" s="1221" t="s">
        <v>2</v>
      </c>
      <c r="P7" s="1222" t="s">
        <v>18</v>
      </c>
      <c r="Q7" s="1223" t="s">
        <v>15</v>
      </c>
      <c r="R7" s="833"/>
      <c r="S7" s="601"/>
      <c r="T7" s="614"/>
    </row>
    <row r="8" spans="1:20" ht="15.75" thickTop="1" x14ac:dyDescent="0.25">
      <c r="A8" s="54"/>
      <c r="B8" s="668">
        <f>F4+F5+F6-C8</f>
        <v>40</v>
      </c>
      <c r="C8" s="1072">
        <v>0</v>
      </c>
      <c r="D8" s="619">
        <v>0</v>
      </c>
      <c r="E8" s="598"/>
      <c r="F8" s="582">
        <f t="shared" ref="F8:F28" si="0">D8</f>
        <v>0</v>
      </c>
      <c r="G8" s="1031">
        <v>0</v>
      </c>
      <c r="H8" s="233">
        <v>0</v>
      </c>
      <c r="I8" s="654">
        <f>E4+E5+E6-F8</f>
        <v>977.64</v>
      </c>
      <c r="K8" s="54"/>
      <c r="L8" s="754">
        <f>P4+P5+P6-M8</f>
        <v>85</v>
      </c>
      <c r="M8" s="1072">
        <v>0</v>
      </c>
      <c r="N8" s="619">
        <v>0</v>
      </c>
      <c r="O8" s="598"/>
      <c r="P8" s="582">
        <f t="shared" ref="P8:P28" si="1">N8</f>
        <v>0</v>
      </c>
      <c r="Q8" s="1031">
        <v>0</v>
      </c>
      <c r="R8" s="233">
        <v>0</v>
      </c>
      <c r="S8" s="580">
        <f>O4+O5+O6-P8</f>
        <v>1958.43</v>
      </c>
      <c r="T8" s="614"/>
    </row>
    <row r="9" spans="1:20" x14ac:dyDescent="0.25">
      <c r="A9" s="74"/>
      <c r="B9" s="754">
        <f>B8-C9</f>
        <v>40</v>
      </c>
      <c r="C9" s="1072"/>
      <c r="D9" s="619"/>
      <c r="E9" s="598"/>
      <c r="F9" s="582">
        <f t="shared" si="0"/>
        <v>0</v>
      </c>
      <c r="G9" s="1031"/>
      <c r="H9" s="233"/>
      <c r="I9" s="580">
        <f>I8-F9</f>
        <v>977.64</v>
      </c>
      <c r="K9" s="74"/>
      <c r="L9" s="754">
        <f>L8-M9</f>
        <v>85</v>
      </c>
      <c r="M9" s="1072"/>
      <c r="N9" s="619"/>
      <c r="O9" s="598"/>
      <c r="P9" s="582">
        <f t="shared" si="1"/>
        <v>0</v>
      </c>
      <c r="Q9" s="1031"/>
      <c r="R9" s="233"/>
      <c r="S9" s="580">
        <f>S8-P9</f>
        <v>1958.43</v>
      </c>
      <c r="T9" s="614"/>
    </row>
    <row r="10" spans="1:20" x14ac:dyDescent="0.25">
      <c r="A10" s="74"/>
      <c r="B10" s="754">
        <f t="shared" ref="B10:B28" si="2">B9-C10</f>
        <v>40</v>
      </c>
      <c r="C10" s="1073"/>
      <c r="D10" s="619"/>
      <c r="E10" s="598"/>
      <c r="F10" s="582">
        <f t="shared" si="0"/>
        <v>0</v>
      </c>
      <c r="G10" s="1031"/>
      <c r="H10" s="233"/>
      <c r="I10" s="580">
        <f t="shared" ref="I10:I28" si="3">I9-F10</f>
        <v>977.64</v>
      </c>
      <c r="K10" s="74"/>
      <c r="L10" s="754">
        <f t="shared" ref="L10:L28" si="4">L9-M10</f>
        <v>85</v>
      </c>
      <c r="M10" s="1073"/>
      <c r="N10" s="619"/>
      <c r="O10" s="598"/>
      <c r="P10" s="582">
        <f t="shared" si="1"/>
        <v>0</v>
      </c>
      <c r="Q10" s="1031"/>
      <c r="R10" s="233"/>
      <c r="S10" s="580">
        <f t="shared" ref="S10:S28" si="5">S9-P10</f>
        <v>1958.43</v>
      </c>
    </row>
    <row r="11" spans="1:20" x14ac:dyDescent="0.25">
      <c r="A11" s="54"/>
      <c r="B11" s="754">
        <f t="shared" si="2"/>
        <v>40</v>
      </c>
      <c r="C11" s="1073"/>
      <c r="D11" s="619"/>
      <c r="E11" s="598"/>
      <c r="F11" s="582">
        <f t="shared" si="0"/>
        <v>0</v>
      </c>
      <c r="G11" s="1031"/>
      <c r="H11" s="233"/>
      <c r="I11" s="580">
        <f t="shared" si="3"/>
        <v>977.64</v>
      </c>
      <c r="K11" s="54"/>
      <c r="L11" s="754">
        <f t="shared" si="4"/>
        <v>85</v>
      </c>
      <c r="M11" s="1073"/>
      <c r="N11" s="619"/>
      <c r="O11" s="598"/>
      <c r="P11" s="582">
        <f t="shared" si="1"/>
        <v>0</v>
      </c>
      <c r="Q11" s="1031"/>
      <c r="R11" s="233"/>
      <c r="S11" s="580">
        <f t="shared" si="5"/>
        <v>1958.43</v>
      </c>
    </row>
    <row r="12" spans="1:20" x14ac:dyDescent="0.25">
      <c r="A12" s="74"/>
      <c r="B12" s="754">
        <f t="shared" si="2"/>
        <v>40</v>
      </c>
      <c r="C12" s="1073"/>
      <c r="D12" s="619"/>
      <c r="E12" s="598"/>
      <c r="F12" s="582">
        <f t="shared" si="0"/>
        <v>0</v>
      </c>
      <c r="G12" s="1031"/>
      <c r="H12" s="233"/>
      <c r="I12" s="580">
        <f t="shared" si="3"/>
        <v>977.64</v>
      </c>
      <c r="K12" s="74"/>
      <c r="L12" s="754">
        <f t="shared" si="4"/>
        <v>85</v>
      </c>
      <c r="M12" s="1073"/>
      <c r="N12" s="619"/>
      <c r="O12" s="598"/>
      <c r="P12" s="582">
        <f t="shared" si="1"/>
        <v>0</v>
      </c>
      <c r="Q12" s="1031"/>
      <c r="R12" s="233"/>
      <c r="S12" s="580">
        <f t="shared" si="5"/>
        <v>1958.43</v>
      </c>
    </row>
    <row r="13" spans="1:20" x14ac:dyDescent="0.25">
      <c r="A13" s="74"/>
      <c r="B13" s="754">
        <f t="shared" si="2"/>
        <v>40</v>
      </c>
      <c r="C13" s="1073"/>
      <c r="D13" s="619"/>
      <c r="E13" s="598"/>
      <c r="F13" s="582">
        <f t="shared" si="0"/>
        <v>0</v>
      </c>
      <c r="G13" s="1031"/>
      <c r="H13" s="233"/>
      <c r="I13" s="580">
        <f t="shared" si="3"/>
        <v>977.64</v>
      </c>
      <c r="K13" s="74"/>
      <c r="L13" s="754">
        <f t="shared" si="4"/>
        <v>85</v>
      </c>
      <c r="M13" s="1073"/>
      <c r="N13" s="619"/>
      <c r="O13" s="598"/>
      <c r="P13" s="582">
        <f t="shared" si="1"/>
        <v>0</v>
      </c>
      <c r="Q13" s="1031"/>
      <c r="R13" s="233"/>
      <c r="S13" s="580">
        <f t="shared" si="5"/>
        <v>1958.43</v>
      </c>
    </row>
    <row r="14" spans="1:20" x14ac:dyDescent="0.25">
      <c r="B14" s="754">
        <f t="shared" si="2"/>
        <v>40</v>
      </c>
      <c r="C14" s="1073"/>
      <c r="D14" s="619"/>
      <c r="E14" s="598"/>
      <c r="F14" s="582">
        <f t="shared" si="0"/>
        <v>0</v>
      </c>
      <c r="G14" s="1031"/>
      <c r="H14" s="233"/>
      <c r="I14" s="580">
        <f t="shared" si="3"/>
        <v>977.64</v>
      </c>
      <c r="L14" s="754">
        <f t="shared" si="4"/>
        <v>85</v>
      </c>
      <c r="M14" s="1073"/>
      <c r="N14" s="619"/>
      <c r="O14" s="598"/>
      <c r="P14" s="582">
        <f t="shared" si="1"/>
        <v>0</v>
      </c>
      <c r="Q14" s="1031"/>
      <c r="R14" s="233"/>
      <c r="S14" s="580">
        <f t="shared" si="5"/>
        <v>1958.43</v>
      </c>
    </row>
    <row r="15" spans="1:20" x14ac:dyDescent="0.25">
      <c r="B15" s="754">
        <f t="shared" si="2"/>
        <v>40</v>
      </c>
      <c r="C15" s="1073"/>
      <c r="D15" s="619"/>
      <c r="E15" s="598"/>
      <c r="F15" s="582">
        <f t="shared" si="0"/>
        <v>0</v>
      </c>
      <c r="G15" s="1031"/>
      <c r="H15" s="233"/>
      <c r="I15" s="580">
        <f t="shared" si="3"/>
        <v>977.64</v>
      </c>
      <c r="L15" s="754">
        <f t="shared" si="4"/>
        <v>85</v>
      </c>
      <c r="M15" s="1073"/>
      <c r="N15" s="619"/>
      <c r="O15" s="598"/>
      <c r="P15" s="582">
        <f t="shared" si="1"/>
        <v>0</v>
      </c>
      <c r="Q15" s="1031"/>
      <c r="R15" s="233"/>
      <c r="S15" s="580">
        <f t="shared" si="5"/>
        <v>1958.43</v>
      </c>
    </row>
    <row r="16" spans="1:20" x14ac:dyDescent="0.25">
      <c r="B16" s="754">
        <f t="shared" si="2"/>
        <v>40</v>
      </c>
      <c r="C16" s="1073"/>
      <c r="D16" s="619"/>
      <c r="E16" s="598"/>
      <c r="F16" s="582">
        <f t="shared" si="0"/>
        <v>0</v>
      </c>
      <c r="G16" s="1031"/>
      <c r="H16" s="233"/>
      <c r="I16" s="580">
        <f t="shared" si="3"/>
        <v>977.64</v>
      </c>
      <c r="L16" s="754">
        <f t="shared" si="4"/>
        <v>85</v>
      </c>
      <c r="M16" s="1073"/>
      <c r="N16" s="619"/>
      <c r="O16" s="598"/>
      <c r="P16" s="582">
        <f t="shared" si="1"/>
        <v>0</v>
      </c>
      <c r="Q16" s="1031"/>
      <c r="R16" s="233"/>
      <c r="S16" s="580">
        <f t="shared" si="5"/>
        <v>1958.43</v>
      </c>
    </row>
    <row r="17" spans="1:19" x14ac:dyDescent="0.25">
      <c r="B17" s="754">
        <f t="shared" si="2"/>
        <v>40</v>
      </c>
      <c r="C17" s="1073"/>
      <c r="D17" s="619"/>
      <c r="E17" s="598"/>
      <c r="F17" s="582">
        <f t="shared" si="0"/>
        <v>0</v>
      </c>
      <c r="G17" s="1031"/>
      <c r="H17" s="233"/>
      <c r="I17" s="580">
        <f t="shared" si="3"/>
        <v>977.64</v>
      </c>
      <c r="L17" s="754">
        <f t="shared" si="4"/>
        <v>85</v>
      </c>
      <c r="M17" s="1073"/>
      <c r="N17" s="619"/>
      <c r="O17" s="598"/>
      <c r="P17" s="582">
        <f t="shared" si="1"/>
        <v>0</v>
      </c>
      <c r="Q17" s="1031"/>
      <c r="R17" s="233"/>
      <c r="S17" s="580">
        <f t="shared" si="5"/>
        <v>1958.43</v>
      </c>
    </row>
    <row r="18" spans="1:19" x14ac:dyDescent="0.25">
      <c r="B18" s="754">
        <f t="shared" si="2"/>
        <v>40</v>
      </c>
      <c r="C18" s="1073"/>
      <c r="D18" s="619"/>
      <c r="E18" s="598"/>
      <c r="F18" s="582">
        <f t="shared" si="0"/>
        <v>0</v>
      </c>
      <c r="G18" s="1031"/>
      <c r="H18" s="233"/>
      <c r="I18" s="580">
        <f t="shared" si="3"/>
        <v>977.64</v>
      </c>
      <c r="L18" s="754">
        <f t="shared" si="4"/>
        <v>85</v>
      </c>
      <c r="M18" s="1073"/>
      <c r="N18" s="619"/>
      <c r="O18" s="598"/>
      <c r="P18" s="582">
        <f t="shared" si="1"/>
        <v>0</v>
      </c>
      <c r="Q18" s="1031"/>
      <c r="R18" s="233"/>
      <c r="S18" s="580">
        <f t="shared" si="5"/>
        <v>1958.43</v>
      </c>
    </row>
    <row r="19" spans="1:19" x14ac:dyDescent="0.25">
      <c r="B19" s="754">
        <f t="shared" si="2"/>
        <v>40</v>
      </c>
      <c r="C19" s="1073"/>
      <c r="D19" s="619"/>
      <c r="E19" s="598"/>
      <c r="F19" s="582">
        <f t="shared" si="0"/>
        <v>0</v>
      </c>
      <c r="G19" s="1031"/>
      <c r="H19" s="233"/>
      <c r="I19" s="580">
        <f t="shared" si="3"/>
        <v>977.64</v>
      </c>
      <c r="L19" s="754">
        <f t="shared" si="4"/>
        <v>85</v>
      </c>
      <c r="M19" s="1073"/>
      <c r="N19" s="619"/>
      <c r="O19" s="598"/>
      <c r="P19" s="582">
        <f t="shared" si="1"/>
        <v>0</v>
      </c>
      <c r="Q19" s="1031"/>
      <c r="R19" s="233"/>
      <c r="S19" s="580">
        <f t="shared" si="5"/>
        <v>1958.43</v>
      </c>
    </row>
    <row r="20" spans="1:19" x14ac:dyDescent="0.25">
      <c r="B20" s="754">
        <f t="shared" si="2"/>
        <v>40</v>
      </c>
      <c r="C20" s="1073"/>
      <c r="D20" s="619"/>
      <c r="E20" s="598"/>
      <c r="F20" s="582">
        <f t="shared" si="0"/>
        <v>0</v>
      </c>
      <c r="G20" s="1031"/>
      <c r="H20" s="233"/>
      <c r="I20" s="580">
        <f t="shared" si="3"/>
        <v>977.64</v>
      </c>
      <c r="L20" s="754">
        <f t="shared" si="4"/>
        <v>85</v>
      </c>
      <c r="M20" s="1073"/>
      <c r="N20" s="619"/>
      <c r="O20" s="598"/>
      <c r="P20" s="582">
        <f t="shared" si="1"/>
        <v>0</v>
      </c>
      <c r="Q20" s="1031"/>
      <c r="R20" s="233"/>
      <c r="S20" s="580">
        <f t="shared" si="5"/>
        <v>1958.43</v>
      </c>
    </row>
    <row r="21" spans="1:19" x14ac:dyDescent="0.25">
      <c r="B21" s="389">
        <f t="shared" si="2"/>
        <v>40</v>
      </c>
      <c r="C21" s="538"/>
      <c r="D21" s="326"/>
      <c r="E21" s="130"/>
      <c r="F21" s="91">
        <f t="shared" si="0"/>
        <v>0</v>
      </c>
      <c r="G21" s="278"/>
      <c r="H21" s="148"/>
      <c r="I21" s="128">
        <f t="shared" si="3"/>
        <v>977.64</v>
      </c>
      <c r="L21" s="389">
        <f t="shared" si="4"/>
        <v>85</v>
      </c>
      <c r="M21" s="538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40</v>
      </c>
      <c r="C22" s="538"/>
      <c r="D22" s="326"/>
      <c r="E22" s="130"/>
      <c r="F22" s="91">
        <f t="shared" si="0"/>
        <v>0</v>
      </c>
      <c r="G22" s="278"/>
      <c r="H22" s="148"/>
      <c r="I22" s="128">
        <f t="shared" si="3"/>
        <v>977.64</v>
      </c>
      <c r="L22" s="389">
        <f t="shared" si="4"/>
        <v>85</v>
      </c>
      <c r="M22" s="538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40</v>
      </c>
      <c r="C23" s="538"/>
      <c r="D23" s="326"/>
      <c r="E23" s="130"/>
      <c r="F23" s="91">
        <f t="shared" si="0"/>
        <v>0</v>
      </c>
      <c r="G23" s="278"/>
      <c r="H23" s="148"/>
      <c r="I23" s="128">
        <f t="shared" si="3"/>
        <v>977.64</v>
      </c>
      <c r="L23" s="389">
        <f t="shared" si="4"/>
        <v>85</v>
      </c>
      <c r="M23" s="538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40</v>
      </c>
      <c r="C24" s="538"/>
      <c r="D24" s="326"/>
      <c r="E24" s="130"/>
      <c r="F24" s="91">
        <f t="shared" si="0"/>
        <v>0</v>
      </c>
      <c r="G24" s="278"/>
      <c r="H24" s="148"/>
      <c r="I24" s="128">
        <f t="shared" si="3"/>
        <v>977.64</v>
      </c>
      <c r="L24" s="389">
        <f t="shared" si="4"/>
        <v>85</v>
      </c>
      <c r="M24" s="538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40</v>
      </c>
      <c r="C25" s="538"/>
      <c r="D25" s="326"/>
      <c r="E25" s="130"/>
      <c r="F25" s="91">
        <f t="shared" si="0"/>
        <v>0</v>
      </c>
      <c r="G25" s="278"/>
      <c r="H25" s="148"/>
      <c r="I25" s="128">
        <f t="shared" si="3"/>
        <v>977.64</v>
      </c>
      <c r="L25" s="389">
        <f t="shared" si="4"/>
        <v>85</v>
      </c>
      <c r="M25" s="538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40</v>
      </c>
      <c r="C26" s="538"/>
      <c r="D26" s="326"/>
      <c r="E26" s="130"/>
      <c r="F26" s="91">
        <f t="shared" si="0"/>
        <v>0</v>
      </c>
      <c r="G26" s="800"/>
      <c r="H26" s="148"/>
      <c r="I26" s="128">
        <f t="shared" si="3"/>
        <v>977.64</v>
      </c>
      <c r="L26" s="389">
        <f t="shared" si="4"/>
        <v>85</v>
      </c>
      <c r="M26" s="538"/>
      <c r="N26" s="326"/>
      <c r="O26" s="130"/>
      <c r="P26" s="91">
        <f t="shared" si="1"/>
        <v>0</v>
      </c>
      <c r="Q26" s="800"/>
      <c r="R26" s="148"/>
      <c r="S26" s="128">
        <f t="shared" si="5"/>
        <v>1958.43</v>
      </c>
    </row>
    <row r="27" spans="1:19" x14ac:dyDescent="0.25">
      <c r="B27" s="389">
        <f t="shared" si="2"/>
        <v>40</v>
      </c>
      <c r="C27" s="538"/>
      <c r="D27" s="801"/>
      <c r="E27" s="130"/>
      <c r="F27" s="91">
        <f t="shared" si="0"/>
        <v>0</v>
      </c>
      <c r="G27" s="94"/>
      <c r="H27" s="64"/>
      <c r="I27" s="128">
        <f t="shared" si="3"/>
        <v>977.64</v>
      </c>
      <c r="L27" s="389">
        <f t="shared" si="4"/>
        <v>85</v>
      </c>
      <c r="M27" s="538"/>
      <c r="N27" s="801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40</v>
      </c>
      <c r="C28" s="538"/>
      <c r="D28" s="801"/>
      <c r="E28" s="802"/>
      <c r="F28" s="91">
        <f t="shared" si="0"/>
        <v>0</v>
      </c>
      <c r="G28" s="94"/>
      <c r="H28" s="64"/>
      <c r="I28" s="128">
        <f t="shared" si="3"/>
        <v>977.64</v>
      </c>
      <c r="L28" s="389">
        <f t="shared" si="4"/>
        <v>85</v>
      </c>
      <c r="M28" s="538"/>
      <c r="N28" s="801"/>
      <c r="O28" s="802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8"/>
      <c r="D29" s="1075"/>
      <c r="E29" s="802"/>
      <c r="F29" s="413"/>
      <c r="G29" s="1076"/>
      <c r="H29" s="64"/>
      <c r="L29" s="390"/>
      <c r="M29" s="538"/>
      <c r="N29" s="1075"/>
      <c r="O29" s="802"/>
      <c r="P29" s="413"/>
      <c r="Q29" s="1076"/>
      <c r="R29" s="64"/>
    </row>
    <row r="30" spans="1:19" x14ac:dyDescent="0.25">
      <c r="B30" s="390"/>
      <c r="C30" s="538"/>
      <c r="D30" s="494"/>
      <c r="E30" s="114"/>
      <c r="F30" s="6"/>
      <c r="L30" s="390"/>
      <c r="M30" s="538"/>
      <c r="N30" s="494"/>
      <c r="O30" s="114"/>
      <c r="P30" s="6"/>
    </row>
    <row r="31" spans="1:19" ht="15.75" thickBot="1" x14ac:dyDescent="0.3">
      <c r="B31" s="458"/>
      <c r="C31" s="539"/>
      <c r="D31" s="536"/>
      <c r="E31" s="4"/>
      <c r="F31" s="75"/>
      <c r="G31" s="24"/>
      <c r="L31" s="458"/>
      <c r="M31" s="539"/>
      <c r="N31" s="536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67" t="s">
        <v>21</v>
      </c>
      <c r="E33" s="1068"/>
      <c r="F33" s="137">
        <f>E5-D32</f>
        <v>977.64</v>
      </c>
      <c r="G33" s="74"/>
      <c r="H33" s="74"/>
      <c r="K33" s="74"/>
      <c r="L33" s="74"/>
      <c r="M33" s="74"/>
      <c r="N33" s="1206" t="s">
        <v>21</v>
      </c>
      <c r="O33" s="1207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69" t="s">
        <v>4</v>
      </c>
      <c r="E34" s="1070"/>
      <c r="F34" s="49">
        <f>F4+F5-C32</f>
        <v>40</v>
      </c>
      <c r="G34" s="74"/>
      <c r="H34" s="74"/>
      <c r="K34" s="74"/>
      <c r="L34" s="74"/>
      <c r="M34" s="74"/>
      <c r="N34" s="1208" t="s">
        <v>4</v>
      </c>
      <c r="O34" s="1209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0" t="s">
        <v>92</v>
      </c>
      <c r="C4" s="99"/>
      <c r="D4" s="131"/>
      <c r="E4" s="85"/>
      <c r="F4" s="72"/>
      <c r="G4" s="227"/>
    </row>
    <row r="5" spans="1:9" x14ac:dyDescent="0.25">
      <c r="A5" s="1370"/>
      <c r="B5" s="147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7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8">
        <f>F4+F5+F6-C8</f>
        <v>0</v>
      </c>
      <c r="C8" s="647"/>
      <c r="D8" s="582"/>
      <c r="E8" s="600"/>
      <c r="F8" s="582">
        <f t="shared" ref="F8:F28" si="0">D8</f>
        <v>0</v>
      </c>
      <c r="G8" s="719"/>
      <c r="H8" s="584"/>
      <c r="I8" s="580">
        <f>E4+E5+E6-D8</f>
        <v>0</v>
      </c>
    </row>
    <row r="9" spans="1:9" x14ac:dyDescent="0.25">
      <c r="A9" s="74"/>
      <c r="B9" s="1030">
        <f>B8-C9</f>
        <v>0</v>
      </c>
      <c r="C9" s="647"/>
      <c r="D9" s="582"/>
      <c r="E9" s="600"/>
      <c r="F9" s="582">
        <f t="shared" si="0"/>
        <v>0</v>
      </c>
      <c r="G9" s="719"/>
      <c r="H9" s="584"/>
      <c r="I9" s="580">
        <f>I8-D9</f>
        <v>0</v>
      </c>
    </row>
    <row r="10" spans="1:9" x14ac:dyDescent="0.25">
      <c r="A10" s="74"/>
      <c r="B10" s="1030">
        <f t="shared" ref="B10:B26" si="1">B9-C10</f>
        <v>0</v>
      </c>
      <c r="C10" s="647"/>
      <c r="D10" s="582"/>
      <c r="E10" s="600"/>
      <c r="F10" s="582">
        <f t="shared" si="0"/>
        <v>0</v>
      </c>
      <c r="G10" s="596"/>
      <c r="H10" s="1031"/>
      <c r="I10" s="580">
        <f t="shared" ref="I10:I28" si="2">I9-D10</f>
        <v>0</v>
      </c>
    </row>
    <row r="11" spans="1:9" x14ac:dyDescent="0.25">
      <c r="A11" s="54"/>
      <c r="B11" s="1030">
        <f t="shared" si="1"/>
        <v>0</v>
      </c>
      <c r="C11" s="647"/>
      <c r="D11" s="582"/>
      <c r="E11" s="600"/>
      <c r="F11" s="582">
        <f t="shared" si="0"/>
        <v>0</v>
      </c>
      <c r="G11" s="596"/>
      <c r="H11" s="584"/>
      <c r="I11" s="580">
        <f t="shared" si="2"/>
        <v>0</v>
      </c>
    </row>
    <row r="12" spans="1:9" x14ac:dyDescent="0.25">
      <c r="A12" s="74"/>
      <c r="B12" s="1030">
        <f t="shared" si="1"/>
        <v>0</v>
      </c>
      <c r="C12" s="647"/>
      <c r="D12" s="582"/>
      <c r="E12" s="600"/>
      <c r="F12" s="582">
        <f t="shared" si="0"/>
        <v>0</v>
      </c>
      <c r="G12" s="596"/>
      <c r="H12" s="584"/>
      <c r="I12" s="580">
        <f t="shared" si="2"/>
        <v>0</v>
      </c>
    </row>
    <row r="13" spans="1:9" x14ac:dyDescent="0.25">
      <c r="A13" s="74"/>
      <c r="B13" s="1030">
        <f t="shared" si="1"/>
        <v>0</v>
      </c>
      <c r="C13" s="647"/>
      <c r="D13" s="582"/>
      <c r="E13" s="600"/>
      <c r="F13" s="582">
        <f t="shared" si="0"/>
        <v>0</v>
      </c>
      <c r="G13" s="596"/>
      <c r="H13" s="584"/>
      <c r="I13" s="580">
        <f t="shared" si="2"/>
        <v>0</v>
      </c>
    </row>
    <row r="14" spans="1:9" x14ac:dyDescent="0.25">
      <c r="B14" s="1030">
        <f t="shared" si="1"/>
        <v>0</v>
      </c>
      <c r="C14" s="647"/>
      <c r="D14" s="582"/>
      <c r="E14" s="600"/>
      <c r="F14" s="582">
        <f t="shared" si="0"/>
        <v>0</v>
      </c>
      <c r="G14" s="596"/>
      <c r="H14" s="584"/>
      <c r="I14" s="580">
        <f t="shared" si="2"/>
        <v>0</v>
      </c>
    </row>
    <row r="15" spans="1:9" x14ac:dyDescent="0.25">
      <c r="B15" s="1030">
        <f t="shared" si="1"/>
        <v>0</v>
      </c>
      <c r="C15" s="647"/>
      <c r="D15" s="582"/>
      <c r="E15" s="600"/>
      <c r="F15" s="582">
        <f t="shared" si="0"/>
        <v>0</v>
      </c>
      <c r="G15" s="596"/>
      <c r="H15" s="584"/>
      <c r="I15" s="580">
        <f t="shared" si="2"/>
        <v>0</v>
      </c>
    </row>
    <row r="16" spans="1:9" x14ac:dyDescent="0.25">
      <c r="B16" s="1030">
        <f t="shared" si="1"/>
        <v>0</v>
      </c>
      <c r="C16" s="647"/>
      <c r="D16" s="582"/>
      <c r="E16" s="600"/>
      <c r="F16" s="582">
        <f t="shared" si="0"/>
        <v>0</v>
      </c>
      <c r="G16" s="596"/>
      <c r="H16" s="584"/>
      <c r="I16" s="580">
        <f t="shared" si="2"/>
        <v>0</v>
      </c>
    </row>
    <row r="17" spans="1:9" x14ac:dyDescent="0.25">
      <c r="B17" s="1030">
        <f t="shared" si="1"/>
        <v>0</v>
      </c>
      <c r="C17" s="647"/>
      <c r="D17" s="585"/>
      <c r="E17" s=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escent="0.25">
      <c r="B18" s="1030">
        <f t="shared" si="1"/>
        <v>0</v>
      </c>
      <c r="C18" s="647"/>
      <c r="D18" s="582"/>
      <c r="E18" s="600"/>
      <c r="F18" s="582">
        <f t="shared" si="0"/>
        <v>0</v>
      </c>
      <c r="G18" s="596"/>
      <c r="H18" s="584"/>
      <c r="I18" s="580">
        <f t="shared" si="2"/>
        <v>0</v>
      </c>
    </row>
    <row r="19" spans="1:9" x14ac:dyDescent="0.25">
      <c r="B19" s="1030">
        <f t="shared" si="1"/>
        <v>0</v>
      </c>
      <c r="C19" s="647"/>
      <c r="D19" s="582"/>
      <c r="E19" s="600"/>
      <c r="F19" s="582">
        <f t="shared" si="0"/>
        <v>0</v>
      </c>
      <c r="G19" s="596"/>
      <c r="H19" s="584"/>
      <c r="I19" s="580">
        <f t="shared" si="2"/>
        <v>0</v>
      </c>
    </row>
    <row r="20" spans="1:9" x14ac:dyDescent="0.25">
      <c r="B20" s="1030">
        <f t="shared" si="1"/>
        <v>0</v>
      </c>
      <c r="C20" s="647"/>
      <c r="D20" s="582"/>
      <c r="E20" s="600"/>
      <c r="F20" s="582">
        <f t="shared" si="0"/>
        <v>0</v>
      </c>
      <c r="G20" s="596"/>
      <c r="H20" s="584"/>
      <c r="I20" s="580">
        <f t="shared" si="2"/>
        <v>0</v>
      </c>
    </row>
    <row r="21" spans="1:9" x14ac:dyDescent="0.25">
      <c r="B21" s="1030">
        <f t="shared" si="1"/>
        <v>0</v>
      </c>
      <c r="C21" s="647"/>
      <c r="D21" s="582"/>
      <c r="E21" s="600"/>
      <c r="F21" s="582">
        <f t="shared" si="0"/>
        <v>0</v>
      </c>
      <c r="G21" s="596"/>
      <c r="H21" s="584"/>
      <c r="I21" s="580">
        <f t="shared" si="2"/>
        <v>0</v>
      </c>
    </row>
    <row r="22" spans="1:9" x14ac:dyDescent="0.25">
      <c r="B22" s="1030">
        <f t="shared" si="1"/>
        <v>0</v>
      </c>
      <c r="C22" s="647"/>
      <c r="D22" s="582"/>
      <c r="E22" s="600"/>
      <c r="F22" s="582">
        <f t="shared" si="0"/>
        <v>0</v>
      </c>
      <c r="G22" s="596"/>
      <c r="H22" s="584"/>
      <c r="I22" s="580">
        <f t="shared" si="2"/>
        <v>0</v>
      </c>
    </row>
    <row r="23" spans="1:9" x14ac:dyDescent="0.25">
      <c r="B23" s="1030">
        <f t="shared" si="1"/>
        <v>0</v>
      </c>
      <c r="C23" s="647"/>
      <c r="D23" s="582"/>
      <c r="E23" s="600"/>
      <c r="F23" s="582">
        <f t="shared" si="0"/>
        <v>0</v>
      </c>
      <c r="G23" s="596"/>
      <c r="H23" s="584"/>
      <c r="I23" s="580">
        <f t="shared" si="2"/>
        <v>0</v>
      </c>
    </row>
    <row r="24" spans="1:9" x14ac:dyDescent="0.25">
      <c r="B24" s="1030">
        <f t="shared" si="1"/>
        <v>0</v>
      </c>
      <c r="C24" s="647"/>
      <c r="D24" s="582"/>
      <c r="E24" s="600"/>
      <c r="F24" s="582">
        <f t="shared" si="0"/>
        <v>0</v>
      </c>
      <c r="G24" s="719"/>
      <c r="H24" s="584"/>
      <c r="I24" s="580">
        <f t="shared" si="2"/>
        <v>0</v>
      </c>
    </row>
    <row r="25" spans="1:9" x14ac:dyDescent="0.25">
      <c r="B25" s="1030">
        <f t="shared" si="1"/>
        <v>0</v>
      </c>
      <c r="C25" s="647"/>
      <c r="D25" s="582"/>
      <c r="E25" s="600"/>
      <c r="F25" s="582">
        <f t="shared" si="0"/>
        <v>0</v>
      </c>
      <c r="G25" s="719"/>
      <c r="H25" s="584"/>
      <c r="I25" s="580">
        <f t="shared" si="2"/>
        <v>0</v>
      </c>
    </row>
    <row r="26" spans="1:9" x14ac:dyDescent="0.25">
      <c r="B26" s="1030">
        <f t="shared" si="1"/>
        <v>0</v>
      </c>
      <c r="C26" s="647"/>
      <c r="D26" s="582"/>
      <c r="E26" s="600"/>
      <c r="F26" s="582">
        <f t="shared" si="0"/>
        <v>0</v>
      </c>
      <c r="G26" s="719"/>
      <c r="H26" s="584"/>
      <c r="I26" s="580">
        <f t="shared" si="2"/>
        <v>0</v>
      </c>
    </row>
    <row r="27" spans="1:9" x14ac:dyDescent="0.25">
      <c r="B27" s="1030"/>
      <c r="C27" s="647"/>
      <c r="D27" s="582"/>
      <c r="E27" s="600"/>
      <c r="F27" s="582">
        <f t="shared" si="0"/>
        <v>0</v>
      </c>
      <c r="G27" s="719"/>
      <c r="H27" s="1032"/>
      <c r="I27" s="580">
        <f t="shared" si="2"/>
        <v>0</v>
      </c>
    </row>
    <row r="28" spans="1:9" x14ac:dyDescent="0.25">
      <c r="B28" s="889"/>
      <c r="C28" s="647"/>
      <c r="D28" s="582"/>
      <c r="E28" s="600"/>
      <c r="F28" s="582">
        <f t="shared" si="0"/>
        <v>0</v>
      </c>
      <c r="G28" s="719"/>
      <c r="H28" s="1032"/>
      <c r="I28" s="580">
        <f t="shared" si="2"/>
        <v>0</v>
      </c>
    </row>
    <row r="29" spans="1:9" x14ac:dyDescent="0.25">
      <c r="B29" s="889"/>
      <c r="C29" s="647"/>
      <c r="D29" s="582"/>
      <c r="E29" s="600"/>
      <c r="F29" s="890"/>
      <c r="G29" s="1033"/>
      <c r="H29" s="1032"/>
      <c r="I29" s="614"/>
    </row>
    <row r="30" spans="1:9" x14ac:dyDescent="0.25">
      <c r="B30" s="2"/>
      <c r="C30" s="15"/>
      <c r="D30" s="6"/>
      <c r="E30" s="644"/>
      <c r="F30" s="6"/>
    </row>
    <row r="31" spans="1:9" ht="15.75" thickBot="1" x14ac:dyDescent="0.3">
      <c r="B31" s="73"/>
      <c r="C31" s="86"/>
      <c r="D31" s="75"/>
      <c r="E31" s="64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373" t="s">
        <v>299</v>
      </c>
      <c r="B1" s="1373"/>
      <c r="C1" s="1373"/>
      <c r="D1" s="1373"/>
      <c r="E1" s="1373"/>
      <c r="F1" s="1373"/>
      <c r="G1" s="1373"/>
      <c r="H1" s="11">
        <v>1</v>
      </c>
      <c r="K1" s="1373" t="str">
        <f>A1</f>
        <v>INVENTARIO    DEL MES DE   ABRIL     2023</v>
      </c>
      <c r="L1" s="1373"/>
      <c r="M1" s="1373"/>
      <c r="N1" s="1373"/>
      <c r="O1" s="1373"/>
      <c r="P1" s="1373"/>
      <c r="Q1" s="1373"/>
      <c r="R1" s="11">
        <v>2</v>
      </c>
      <c r="U1" s="1373" t="str">
        <f>K1</f>
        <v>INVENTARIO    DEL MES DE   ABRIL     2023</v>
      </c>
      <c r="V1" s="1373"/>
      <c r="W1" s="1373"/>
      <c r="X1" s="1373"/>
      <c r="Y1" s="1373"/>
      <c r="Z1" s="1373"/>
      <c r="AA1" s="1373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470" t="s">
        <v>146</v>
      </c>
      <c r="C4" s="99"/>
      <c r="D4" s="131"/>
      <c r="E4" s="85"/>
      <c r="F4" s="72"/>
      <c r="G4" s="227"/>
      <c r="L4" s="1474" t="s">
        <v>124</v>
      </c>
      <c r="M4" s="99"/>
      <c r="N4" s="131"/>
      <c r="O4" s="85"/>
      <c r="P4" s="72"/>
      <c r="Q4" s="913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374" t="s">
        <v>105</v>
      </c>
      <c r="B5" s="1471"/>
      <c r="C5" s="124">
        <v>105</v>
      </c>
      <c r="D5" s="131">
        <v>45013</v>
      </c>
      <c r="E5" s="85">
        <v>854.6</v>
      </c>
      <c r="F5" s="72">
        <v>35</v>
      </c>
      <c r="G5" s="763">
        <f>F32</f>
        <v>772.03</v>
      </c>
      <c r="H5" s="134">
        <f>E5-G5</f>
        <v>82.57000000000005</v>
      </c>
      <c r="K5" s="1374" t="s">
        <v>105</v>
      </c>
      <c r="L5" s="1475"/>
      <c r="M5" s="124">
        <v>116</v>
      </c>
      <c r="N5" s="946">
        <v>45013</v>
      </c>
      <c r="O5" s="947">
        <v>35.72</v>
      </c>
      <c r="P5" s="72">
        <v>1</v>
      </c>
      <c r="Q5" s="763">
        <f>P32</f>
        <v>0</v>
      </c>
      <c r="R5" s="134">
        <f>O5-Q5</f>
        <v>35.72</v>
      </c>
      <c r="U5" s="1459" t="s">
        <v>105</v>
      </c>
      <c r="V5" s="1472" t="s">
        <v>155</v>
      </c>
      <c r="W5" s="503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374"/>
      <c r="B6" s="1000"/>
      <c r="G6" s="72"/>
      <c r="K6" s="1374"/>
      <c r="L6" s="659"/>
      <c r="Q6" s="72"/>
      <c r="U6" s="1460"/>
      <c r="V6" s="1473"/>
      <c r="W6" s="215"/>
      <c r="X6" s="114"/>
      <c r="Y6" s="140"/>
      <c r="Z6" s="230"/>
      <c r="AC6" s="1440" t="s">
        <v>3</v>
      </c>
      <c r="AD6" s="1436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41"/>
      <c r="AD7" s="1437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91">
        <v>45014</v>
      </c>
      <c r="F8" s="91">
        <f t="shared" ref="F8:F28" si="0">D8</f>
        <v>121.72</v>
      </c>
      <c r="G8" s="1001" t="s">
        <v>145</v>
      </c>
      <c r="H8" s="1002">
        <v>107</v>
      </c>
      <c r="I8" s="47">
        <f>I7-D8+E5</f>
        <v>732.88</v>
      </c>
      <c r="K8" s="54"/>
      <c r="L8" s="93"/>
      <c r="M8" s="1035">
        <v>1</v>
      </c>
      <c r="N8" s="91"/>
      <c r="O8" s="130"/>
      <c r="P8" s="91">
        <f t="shared" ref="P8:P28" si="1">N8</f>
        <v>0</v>
      </c>
      <c r="Q8" s="94"/>
      <c r="R8" s="70"/>
      <c r="S8" s="65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5">
        <f t="shared" ref="Z8:Z13" si="2">X8</f>
        <v>118.29</v>
      </c>
      <c r="AA8" s="583" t="s">
        <v>159</v>
      </c>
      <c r="AB8" s="597">
        <v>107</v>
      </c>
      <c r="AC8" s="661">
        <f>Y5+Y4-Z8+Y6</f>
        <v>304.33</v>
      </c>
      <c r="AD8" s="662">
        <f>Z4+Z5+Z6-W8</f>
        <v>8</v>
      </c>
    </row>
    <row r="9" spans="1:30" x14ac:dyDescent="0.25">
      <c r="A9" s="74"/>
      <c r="B9" s="389">
        <f>B8-C9</f>
        <v>29</v>
      </c>
      <c r="C9" s="538">
        <v>1</v>
      </c>
      <c r="D9" s="992">
        <v>35.72</v>
      </c>
      <c r="E9" s="993">
        <v>45014</v>
      </c>
      <c r="F9" s="91">
        <f t="shared" si="0"/>
        <v>35.72</v>
      </c>
      <c r="G9" s="1003" t="s">
        <v>142</v>
      </c>
      <c r="H9" s="1004">
        <v>107</v>
      </c>
      <c r="I9" s="47">
        <f>I8-D9</f>
        <v>697.16</v>
      </c>
      <c r="K9" s="74"/>
      <c r="L9" s="2"/>
      <c r="M9" s="495"/>
      <c r="N9" s="102"/>
      <c r="O9" s="496"/>
      <c r="P9" s="91">
        <f t="shared" si="1"/>
        <v>0</v>
      </c>
      <c r="Q9" s="497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585">
        <f t="shared" si="2"/>
        <v>0</v>
      </c>
      <c r="AA9" s="583"/>
      <c r="AB9" s="597"/>
      <c r="AC9" s="742">
        <f>AC8-Z9</f>
        <v>304.33</v>
      </c>
      <c r="AD9" s="753">
        <f>AD8-W9</f>
        <v>8</v>
      </c>
    </row>
    <row r="10" spans="1:30" x14ac:dyDescent="0.25">
      <c r="A10" s="74"/>
      <c r="B10" s="389">
        <f t="shared" ref="B10:B28" si="3">B9-C10</f>
        <v>19</v>
      </c>
      <c r="C10" s="538">
        <v>10</v>
      </c>
      <c r="D10" s="992">
        <v>247.19</v>
      </c>
      <c r="E10" s="993">
        <v>45014</v>
      </c>
      <c r="F10" s="91">
        <f t="shared" si="0"/>
        <v>247.19</v>
      </c>
      <c r="G10" s="1003" t="s">
        <v>142</v>
      </c>
      <c r="H10" s="1004">
        <v>107</v>
      </c>
      <c r="I10" s="47">
        <f t="shared" ref="I10:I28" si="4">I9-D10</f>
        <v>449.96999999999997</v>
      </c>
      <c r="K10" s="74"/>
      <c r="L10" s="2"/>
      <c r="M10" s="495"/>
      <c r="N10" s="102"/>
      <c r="O10" s="496"/>
      <c r="P10" s="91">
        <f t="shared" si="1"/>
        <v>0</v>
      </c>
      <c r="Q10" s="497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585">
        <f t="shared" si="2"/>
        <v>0</v>
      </c>
      <c r="AA10" s="583"/>
      <c r="AB10" s="597"/>
      <c r="AC10" s="742">
        <f t="shared" ref="AC10:AC28" si="6">AC9-Z10</f>
        <v>304.33</v>
      </c>
      <c r="AD10" s="753">
        <f t="shared" ref="AD10:AD28" si="7">AD9-W10</f>
        <v>8</v>
      </c>
    </row>
    <row r="11" spans="1:30" x14ac:dyDescent="0.25">
      <c r="A11" s="54"/>
      <c r="B11" s="668">
        <f t="shared" si="3"/>
        <v>17</v>
      </c>
      <c r="C11" s="538">
        <v>2</v>
      </c>
      <c r="D11" s="992">
        <v>47.61</v>
      </c>
      <c r="E11" s="993">
        <v>45015</v>
      </c>
      <c r="F11" s="91">
        <f t="shared" si="0"/>
        <v>47.61</v>
      </c>
      <c r="G11" s="1003" t="s">
        <v>147</v>
      </c>
      <c r="H11" s="1004">
        <v>107</v>
      </c>
      <c r="I11" s="1034">
        <f t="shared" si="4"/>
        <v>402.35999999999996</v>
      </c>
      <c r="K11" s="54"/>
      <c r="L11" s="2"/>
      <c r="M11" s="495"/>
      <c r="N11" s="102"/>
      <c r="O11" s="496"/>
      <c r="P11" s="91">
        <f t="shared" si="1"/>
        <v>0</v>
      </c>
      <c r="Q11" s="497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585">
        <f t="shared" si="2"/>
        <v>0</v>
      </c>
      <c r="AA11" s="583"/>
      <c r="AB11" s="597"/>
      <c r="AC11" s="742">
        <f t="shared" si="6"/>
        <v>304.33</v>
      </c>
      <c r="AD11" s="753">
        <f t="shared" si="7"/>
        <v>8</v>
      </c>
    </row>
    <row r="12" spans="1:30" x14ac:dyDescent="0.25">
      <c r="A12" s="74"/>
      <c r="B12" s="389">
        <f t="shared" si="3"/>
        <v>16</v>
      </c>
      <c r="C12" s="538">
        <v>1</v>
      </c>
      <c r="D12" s="1099">
        <v>24.77</v>
      </c>
      <c r="E12" s="1100">
        <v>45026</v>
      </c>
      <c r="F12" s="543">
        <f t="shared" si="0"/>
        <v>24.77</v>
      </c>
      <c r="G12" s="1101" t="s">
        <v>165</v>
      </c>
      <c r="H12" s="1102">
        <v>107</v>
      </c>
      <c r="I12" s="47">
        <f t="shared" si="4"/>
        <v>377.59</v>
      </c>
      <c r="K12" s="74"/>
      <c r="L12" s="2"/>
      <c r="M12" s="495"/>
      <c r="N12" s="102"/>
      <c r="O12" s="496"/>
      <c r="P12" s="91">
        <f t="shared" si="1"/>
        <v>0</v>
      </c>
      <c r="Q12" s="497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585">
        <f t="shared" si="2"/>
        <v>0</v>
      </c>
      <c r="AA12" s="583"/>
      <c r="AB12" s="597"/>
      <c r="AC12" s="742">
        <f t="shared" si="6"/>
        <v>304.33</v>
      </c>
      <c r="AD12" s="753">
        <f t="shared" si="7"/>
        <v>8</v>
      </c>
    </row>
    <row r="13" spans="1:30" x14ac:dyDescent="0.25">
      <c r="A13" s="74"/>
      <c r="B13" s="668">
        <f t="shared" si="3"/>
        <v>4</v>
      </c>
      <c r="C13" s="538">
        <v>12</v>
      </c>
      <c r="D13" s="1099">
        <v>295.02</v>
      </c>
      <c r="E13" s="1100">
        <v>45033</v>
      </c>
      <c r="F13" s="543">
        <f t="shared" si="0"/>
        <v>295.02</v>
      </c>
      <c r="G13" s="1101" t="s">
        <v>181</v>
      </c>
      <c r="H13" s="1102">
        <v>107</v>
      </c>
      <c r="I13" s="1034">
        <f t="shared" si="4"/>
        <v>82.57</v>
      </c>
      <c r="K13" s="74"/>
      <c r="L13" s="2"/>
      <c r="M13" s="495"/>
      <c r="N13" s="102"/>
      <c r="O13" s="496"/>
      <c r="P13" s="91">
        <f t="shared" si="1"/>
        <v>0</v>
      </c>
      <c r="Q13" s="497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585">
        <f t="shared" si="2"/>
        <v>0</v>
      </c>
      <c r="AA13" s="583"/>
      <c r="AB13" s="597"/>
      <c r="AC13" s="742">
        <f t="shared" si="6"/>
        <v>304.33</v>
      </c>
      <c r="AD13" s="753">
        <f t="shared" si="7"/>
        <v>8</v>
      </c>
    </row>
    <row r="14" spans="1:30" x14ac:dyDescent="0.25">
      <c r="B14" s="389">
        <f t="shared" si="3"/>
        <v>4</v>
      </c>
      <c r="C14" s="538"/>
      <c r="D14" s="1099"/>
      <c r="E14" s="1100"/>
      <c r="F14" s="543">
        <f t="shared" si="0"/>
        <v>0</v>
      </c>
      <c r="G14" s="1101"/>
      <c r="H14" s="1102"/>
      <c r="I14" s="47">
        <f t="shared" si="4"/>
        <v>82.57</v>
      </c>
      <c r="L14" s="2"/>
      <c r="M14" s="495"/>
      <c r="N14" s="102"/>
      <c r="O14" s="496"/>
      <c r="P14" s="91">
        <f t="shared" si="1"/>
        <v>0</v>
      </c>
      <c r="Q14" s="497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585">
        <f>X14</f>
        <v>0</v>
      </c>
      <c r="AA14" s="583"/>
      <c r="AB14" s="597"/>
      <c r="AC14" s="742">
        <f t="shared" si="6"/>
        <v>304.33</v>
      </c>
      <c r="AD14" s="753">
        <f t="shared" si="7"/>
        <v>8</v>
      </c>
    </row>
    <row r="15" spans="1:30" x14ac:dyDescent="0.25">
      <c r="B15" s="389">
        <f t="shared" si="3"/>
        <v>4</v>
      </c>
      <c r="C15" s="538"/>
      <c r="D15" s="1099"/>
      <c r="E15" s="1100"/>
      <c r="F15" s="543">
        <f t="shared" si="0"/>
        <v>0</v>
      </c>
      <c r="G15" s="1101"/>
      <c r="H15" s="1102"/>
      <c r="I15" s="47">
        <f t="shared" si="4"/>
        <v>82.57</v>
      </c>
      <c r="L15" s="2"/>
      <c r="M15" s="495"/>
      <c r="N15" s="102"/>
      <c r="O15" s="496"/>
      <c r="P15" s="91">
        <f t="shared" si="1"/>
        <v>0</v>
      </c>
      <c r="Q15" s="497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585">
        <f>X15</f>
        <v>0</v>
      </c>
      <c r="AA15" s="583"/>
      <c r="AB15" s="597"/>
      <c r="AC15" s="742">
        <f t="shared" si="6"/>
        <v>304.33</v>
      </c>
      <c r="AD15" s="753">
        <f t="shared" si="7"/>
        <v>8</v>
      </c>
    </row>
    <row r="16" spans="1:30" x14ac:dyDescent="0.25">
      <c r="B16" s="389">
        <f t="shared" si="3"/>
        <v>4</v>
      </c>
      <c r="C16" s="538"/>
      <c r="D16" s="1099"/>
      <c r="E16" s="1100"/>
      <c r="F16" s="543">
        <f t="shared" si="0"/>
        <v>0</v>
      </c>
      <c r="G16" s="1101"/>
      <c r="H16" s="1102"/>
      <c r="I16" s="47">
        <f t="shared" si="4"/>
        <v>82.57</v>
      </c>
      <c r="L16" s="2"/>
      <c r="M16" s="495"/>
      <c r="N16" s="102"/>
      <c r="O16" s="496"/>
      <c r="P16" s="91">
        <f t="shared" si="1"/>
        <v>0</v>
      </c>
      <c r="Q16" s="497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89">
        <f t="shared" si="3"/>
        <v>4</v>
      </c>
      <c r="C17" s="538"/>
      <c r="D17" s="1099"/>
      <c r="E17" s="1100"/>
      <c r="F17" s="543">
        <f t="shared" si="0"/>
        <v>0</v>
      </c>
      <c r="G17" s="1101"/>
      <c r="H17" s="1102"/>
      <c r="I17" s="47">
        <f t="shared" si="4"/>
        <v>82.57</v>
      </c>
      <c r="L17" s="2"/>
      <c r="M17" s="53"/>
      <c r="N17" s="102"/>
      <c r="O17" s="496"/>
      <c r="P17" s="91">
        <f t="shared" si="1"/>
        <v>0</v>
      </c>
      <c r="Q17" s="497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1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89">
        <f t="shared" si="3"/>
        <v>4</v>
      </c>
      <c r="C18" s="538"/>
      <c r="D18" s="1099"/>
      <c r="E18" s="1100"/>
      <c r="F18" s="543">
        <f t="shared" si="0"/>
        <v>0</v>
      </c>
      <c r="G18" s="1101"/>
      <c r="H18" s="1102"/>
      <c r="I18" s="47">
        <f t="shared" si="4"/>
        <v>82.57</v>
      </c>
      <c r="L18" s="2"/>
      <c r="M18" s="495"/>
      <c r="N18" s="102"/>
      <c r="O18" s="496"/>
      <c r="P18" s="91">
        <f t="shared" si="1"/>
        <v>0</v>
      </c>
      <c r="Q18" s="497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89">
        <f t="shared" si="3"/>
        <v>4</v>
      </c>
      <c r="C19" s="538"/>
      <c r="D19" s="1099"/>
      <c r="E19" s="1100"/>
      <c r="F19" s="543">
        <f t="shared" si="0"/>
        <v>0</v>
      </c>
      <c r="G19" s="1101"/>
      <c r="H19" s="1102"/>
      <c r="I19" s="47">
        <f t="shared" si="4"/>
        <v>82.57</v>
      </c>
      <c r="L19" s="2"/>
      <c r="M19" s="495"/>
      <c r="N19" s="102"/>
      <c r="O19" s="496"/>
      <c r="P19" s="91">
        <f t="shared" si="1"/>
        <v>0</v>
      </c>
      <c r="Q19" s="497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89">
        <f t="shared" si="3"/>
        <v>4</v>
      </c>
      <c r="C20" s="538"/>
      <c r="D20" s="1099"/>
      <c r="E20" s="1100"/>
      <c r="F20" s="543">
        <f t="shared" si="0"/>
        <v>0</v>
      </c>
      <c r="G20" s="1101"/>
      <c r="H20" s="1102"/>
      <c r="I20" s="47">
        <f t="shared" si="4"/>
        <v>82.57</v>
      </c>
      <c r="L20" s="2"/>
      <c r="M20" s="495"/>
      <c r="N20" s="102"/>
      <c r="O20" s="496"/>
      <c r="P20" s="91">
        <f t="shared" si="1"/>
        <v>0</v>
      </c>
      <c r="Q20" s="497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89">
        <f t="shared" si="3"/>
        <v>4</v>
      </c>
      <c r="C21" s="538"/>
      <c r="D21" s="1099"/>
      <c r="E21" s="1100"/>
      <c r="F21" s="543">
        <f t="shared" si="0"/>
        <v>0</v>
      </c>
      <c r="G21" s="1101"/>
      <c r="H21" s="1102"/>
      <c r="I21" s="47">
        <f t="shared" si="4"/>
        <v>82.57</v>
      </c>
      <c r="L21" s="2"/>
      <c r="M21" s="495"/>
      <c r="N21" s="102"/>
      <c r="O21" s="496"/>
      <c r="P21" s="91">
        <f t="shared" si="1"/>
        <v>0</v>
      </c>
      <c r="Q21" s="497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89">
        <f t="shared" si="3"/>
        <v>4</v>
      </c>
      <c r="C22" s="538"/>
      <c r="D22" s="1099"/>
      <c r="E22" s="1100"/>
      <c r="F22" s="543">
        <f t="shared" si="0"/>
        <v>0</v>
      </c>
      <c r="G22" s="1101"/>
      <c r="H22" s="1102"/>
      <c r="I22" s="47">
        <f t="shared" si="4"/>
        <v>82.57</v>
      </c>
      <c r="L22" s="2"/>
      <c r="M22" s="495"/>
      <c r="N22" s="102"/>
      <c r="O22" s="496"/>
      <c r="P22" s="91">
        <f t="shared" si="1"/>
        <v>0</v>
      </c>
      <c r="Q22" s="497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89">
        <f t="shared" si="3"/>
        <v>4</v>
      </c>
      <c r="C23" s="538"/>
      <c r="D23" s="1099"/>
      <c r="E23" s="1100"/>
      <c r="F23" s="543">
        <f t="shared" si="0"/>
        <v>0</v>
      </c>
      <c r="G23" s="1101"/>
      <c r="H23" s="1102"/>
      <c r="I23" s="47">
        <f t="shared" si="4"/>
        <v>82.57</v>
      </c>
      <c r="L23" s="2"/>
      <c r="M23" s="495"/>
      <c r="N23" s="102"/>
      <c r="O23" s="496"/>
      <c r="P23" s="91">
        <f t="shared" si="1"/>
        <v>0</v>
      </c>
      <c r="Q23" s="497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89">
        <f t="shared" si="3"/>
        <v>4</v>
      </c>
      <c r="C24" s="538"/>
      <c r="D24" s="1099"/>
      <c r="E24" s="1100"/>
      <c r="F24" s="543">
        <f t="shared" si="0"/>
        <v>0</v>
      </c>
      <c r="G24" s="1101"/>
      <c r="H24" s="1102"/>
      <c r="I24" s="47">
        <f t="shared" si="4"/>
        <v>82.57</v>
      </c>
      <c r="L24" s="2"/>
      <c r="M24" s="495"/>
      <c r="N24" s="102"/>
      <c r="O24" s="496"/>
      <c r="P24" s="91">
        <f t="shared" si="1"/>
        <v>0</v>
      </c>
      <c r="Q24" s="497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89">
        <f t="shared" si="3"/>
        <v>4</v>
      </c>
      <c r="C25" s="538"/>
      <c r="D25" s="1099"/>
      <c r="E25" s="1100"/>
      <c r="F25" s="543">
        <f t="shared" si="0"/>
        <v>0</v>
      </c>
      <c r="G25" s="1101"/>
      <c r="H25" s="1102"/>
      <c r="I25" s="47">
        <f t="shared" si="4"/>
        <v>82.57</v>
      </c>
      <c r="L25" s="2"/>
      <c r="M25" s="495"/>
      <c r="N25" s="102"/>
      <c r="O25" s="496"/>
      <c r="P25" s="91">
        <f t="shared" si="1"/>
        <v>0</v>
      </c>
      <c r="Q25" s="497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89">
        <f t="shared" si="3"/>
        <v>4</v>
      </c>
      <c r="C26" s="538"/>
      <c r="D26" s="992"/>
      <c r="E26" s="993"/>
      <c r="F26" s="91">
        <f t="shared" si="0"/>
        <v>0</v>
      </c>
      <c r="G26" s="1005"/>
      <c r="H26" s="1004"/>
      <c r="I26" s="47">
        <f t="shared" si="4"/>
        <v>82.57</v>
      </c>
      <c r="L26" s="106"/>
      <c r="M26" s="495"/>
      <c r="N26" s="102"/>
      <c r="O26" s="496"/>
      <c r="P26" s="91">
        <f t="shared" si="1"/>
        <v>0</v>
      </c>
      <c r="Q26" s="498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89">
        <f t="shared" si="3"/>
        <v>4</v>
      </c>
      <c r="C27" s="325"/>
      <c r="D27" s="994"/>
      <c r="E27" s="995"/>
      <c r="F27" s="91">
        <f t="shared" si="0"/>
        <v>0</v>
      </c>
      <c r="G27" s="1006"/>
      <c r="H27" s="1004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89">
        <f t="shared" si="3"/>
        <v>4</v>
      </c>
      <c r="C28" s="325"/>
      <c r="D28" s="994"/>
      <c r="E28" s="995"/>
      <c r="F28" s="91">
        <f t="shared" si="0"/>
        <v>0</v>
      </c>
      <c r="G28" s="1006"/>
      <c r="H28" s="1007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994"/>
      <c r="E29" s="573"/>
      <c r="F29" s="14"/>
      <c r="G29" s="1008"/>
      <c r="H29" s="1007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94"/>
      <c r="E30" s="494"/>
      <c r="F30" s="6"/>
      <c r="G30" s="1009"/>
      <c r="H30" s="1010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996"/>
      <c r="E31" s="536"/>
      <c r="F31" s="75"/>
      <c r="G31" s="1011"/>
      <c r="H31" s="1010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909" t="s">
        <v>21</v>
      </c>
      <c r="O33" s="910"/>
      <c r="P33" s="137">
        <f>O5-N32</f>
        <v>35.72</v>
      </c>
      <c r="Q33" s="74"/>
      <c r="R33" s="74"/>
      <c r="U33" s="47"/>
      <c r="W33" s="1415" t="s">
        <v>11</v>
      </c>
      <c r="X33" s="1416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911" t="s">
        <v>4</v>
      </c>
      <c r="O34" s="912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0" t="s">
        <v>86</v>
      </c>
      <c r="C4" s="99"/>
      <c r="D4" s="131"/>
      <c r="E4" s="85"/>
      <c r="F4" s="72"/>
      <c r="G4" s="227"/>
    </row>
    <row r="5" spans="1:9" x14ac:dyDescent="0.25">
      <c r="A5" s="1374"/>
      <c r="B5" s="147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74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76" t="s">
        <v>87</v>
      </c>
      <c r="C4" s="99"/>
      <c r="D4" s="131"/>
      <c r="E4" s="85"/>
      <c r="F4" s="72"/>
      <c r="G4" s="227"/>
    </row>
    <row r="5" spans="1:10" x14ac:dyDescent="0.25">
      <c r="A5" s="1374"/>
      <c r="B5" s="14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74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8">
        <f>F5-C8</f>
        <v>0</v>
      </c>
      <c r="C8" s="647"/>
      <c r="D8" s="582"/>
      <c r="E8" s="666"/>
      <c r="F8" s="582">
        <f t="shared" ref="F8:F28" si="0">D8</f>
        <v>0</v>
      </c>
      <c r="G8" s="719"/>
      <c r="H8" s="584"/>
      <c r="I8" s="580">
        <f>E4+E5+E6-D8</f>
        <v>0</v>
      </c>
      <c r="J8" s="614"/>
    </row>
    <row r="9" spans="1:10" x14ac:dyDescent="0.25">
      <c r="A9" s="74"/>
      <c r="B9" s="889">
        <f>B8-C9</f>
        <v>0</v>
      </c>
      <c r="C9" s="647"/>
      <c r="D9" s="582"/>
      <c r="E9" s="666"/>
      <c r="F9" s="582">
        <f t="shared" si="0"/>
        <v>0</v>
      </c>
      <c r="G9" s="719"/>
      <c r="H9" s="584"/>
      <c r="I9" s="580">
        <f>I8-D9</f>
        <v>0</v>
      </c>
      <c r="J9" s="614"/>
    </row>
    <row r="10" spans="1:10" x14ac:dyDescent="0.25">
      <c r="A10" s="74"/>
      <c r="B10" s="889">
        <f t="shared" ref="B10:B28" si="1">B9-C10</f>
        <v>0</v>
      </c>
      <c r="C10" s="647"/>
      <c r="D10" s="582"/>
      <c r="E10" s="666"/>
      <c r="F10" s="582">
        <f t="shared" si="0"/>
        <v>0</v>
      </c>
      <c r="G10" s="719"/>
      <c r="H10" s="584"/>
      <c r="I10" s="580">
        <f t="shared" ref="I10:I27" si="2">I9-D10</f>
        <v>0</v>
      </c>
      <c r="J10" s="614"/>
    </row>
    <row r="11" spans="1:10" x14ac:dyDescent="0.25">
      <c r="A11" s="54"/>
      <c r="B11" s="889">
        <f t="shared" si="1"/>
        <v>0</v>
      </c>
      <c r="C11" s="647"/>
      <c r="D11" s="582"/>
      <c r="E11" s="666"/>
      <c r="F11" s="582">
        <f t="shared" si="0"/>
        <v>0</v>
      </c>
      <c r="G11" s="719"/>
      <c r="H11" s="584"/>
      <c r="I11" s="580">
        <f t="shared" si="2"/>
        <v>0</v>
      </c>
      <c r="J11" s="614"/>
    </row>
    <row r="12" spans="1:10" x14ac:dyDescent="0.25">
      <c r="A12" s="74"/>
      <c r="B12" s="889">
        <f t="shared" si="1"/>
        <v>0</v>
      </c>
      <c r="C12" s="647"/>
      <c r="D12" s="582"/>
      <c r="E12" s="666"/>
      <c r="F12" s="582">
        <f t="shared" si="0"/>
        <v>0</v>
      </c>
      <c r="G12" s="719"/>
      <c r="H12" s="584"/>
      <c r="I12" s="580">
        <f t="shared" si="2"/>
        <v>0</v>
      </c>
      <c r="J12" s="614"/>
    </row>
    <row r="13" spans="1:10" x14ac:dyDescent="0.25">
      <c r="A13" s="74"/>
      <c r="B13" s="889">
        <f t="shared" si="1"/>
        <v>0</v>
      </c>
      <c r="C13" s="647"/>
      <c r="D13" s="582"/>
      <c r="E13" s="666"/>
      <c r="F13" s="582">
        <f t="shared" si="0"/>
        <v>0</v>
      </c>
      <c r="G13" s="719"/>
      <c r="H13" s="584"/>
      <c r="I13" s="580">
        <f t="shared" si="2"/>
        <v>0</v>
      </c>
      <c r="J13" s="614"/>
    </row>
    <row r="14" spans="1:10" x14ac:dyDescent="0.25">
      <c r="B14" s="889">
        <f t="shared" si="1"/>
        <v>0</v>
      </c>
      <c r="C14" s="647"/>
      <c r="D14" s="582"/>
      <c r="E14" s="666"/>
      <c r="F14" s="582">
        <f t="shared" si="0"/>
        <v>0</v>
      </c>
      <c r="G14" s="719"/>
      <c r="H14" s="584"/>
      <c r="I14" s="580">
        <f t="shared" si="2"/>
        <v>0</v>
      </c>
      <c r="J14" s="614"/>
    </row>
    <row r="15" spans="1:10" x14ac:dyDescent="0.25">
      <c r="B15" s="889">
        <f t="shared" si="1"/>
        <v>0</v>
      </c>
      <c r="C15" s="647"/>
      <c r="D15" s="582"/>
      <c r="E15" s="666"/>
      <c r="F15" s="582">
        <f t="shared" si="0"/>
        <v>0</v>
      </c>
      <c r="G15" s="719"/>
      <c r="H15" s="584"/>
      <c r="I15" s="580">
        <f t="shared" si="2"/>
        <v>0</v>
      </c>
      <c r="J15" s="614"/>
    </row>
    <row r="16" spans="1:10" x14ac:dyDescent="0.25">
      <c r="B16" s="889">
        <f t="shared" si="1"/>
        <v>0</v>
      </c>
      <c r="C16" s="647"/>
      <c r="D16" s="582"/>
      <c r="E16" s="666"/>
      <c r="F16" s="582">
        <f t="shared" si="0"/>
        <v>0</v>
      </c>
      <c r="G16" s="719"/>
      <c r="H16" s="584"/>
      <c r="I16" s="580">
        <f t="shared" si="2"/>
        <v>0</v>
      </c>
      <c r="J16" s="614"/>
    </row>
    <row r="17" spans="1:10" x14ac:dyDescent="0.25">
      <c r="B17" s="889">
        <f t="shared" si="1"/>
        <v>0</v>
      </c>
      <c r="C17" s="647"/>
      <c r="D17" s="585"/>
      <c r="E17" s="666"/>
      <c r="F17" s="582">
        <f t="shared" si="0"/>
        <v>0</v>
      </c>
      <c r="G17" s="719"/>
      <c r="H17" s="584"/>
      <c r="I17" s="580">
        <f t="shared" si="2"/>
        <v>0</v>
      </c>
      <c r="J17" s="614"/>
    </row>
    <row r="18" spans="1:10" x14ac:dyDescent="0.25">
      <c r="B18" s="889">
        <f t="shared" si="1"/>
        <v>0</v>
      </c>
      <c r="C18" s="647"/>
      <c r="D18" s="582"/>
      <c r="E18" s="666"/>
      <c r="F18" s="582">
        <f t="shared" si="0"/>
        <v>0</v>
      </c>
      <c r="G18" s="719"/>
      <c r="H18" s="584"/>
      <c r="I18" s="580">
        <f t="shared" si="2"/>
        <v>0</v>
      </c>
      <c r="J18" s="614"/>
    </row>
    <row r="19" spans="1:10" x14ac:dyDescent="0.25">
      <c r="B19" s="889">
        <f t="shared" si="1"/>
        <v>0</v>
      </c>
      <c r="C19" s="647"/>
      <c r="D19" s="582"/>
      <c r="E19" s="666"/>
      <c r="F19" s="582">
        <f t="shared" si="0"/>
        <v>0</v>
      </c>
      <c r="G19" s="719"/>
      <c r="H19" s="584"/>
      <c r="I19" s="580">
        <f t="shared" si="2"/>
        <v>0</v>
      </c>
      <c r="J19" s="614"/>
    </row>
    <row r="20" spans="1:10" x14ac:dyDescent="0.25">
      <c r="B20" s="889">
        <f t="shared" si="1"/>
        <v>0</v>
      </c>
      <c r="C20" s="647"/>
      <c r="D20" s="582"/>
      <c r="E20" s="666"/>
      <c r="F20" s="582">
        <f t="shared" si="0"/>
        <v>0</v>
      </c>
      <c r="G20" s="719"/>
      <c r="H20" s="584"/>
      <c r="I20" s="580">
        <f t="shared" si="2"/>
        <v>0</v>
      </c>
      <c r="J20" s="614"/>
    </row>
    <row r="21" spans="1:10" x14ac:dyDescent="0.25">
      <c r="B21" s="889">
        <f t="shared" si="1"/>
        <v>0</v>
      </c>
      <c r="C21" s="647"/>
      <c r="D21" s="582"/>
      <c r="E21" s="666"/>
      <c r="F21" s="582">
        <f t="shared" si="0"/>
        <v>0</v>
      </c>
      <c r="G21" s="719"/>
      <c r="H21" s="584"/>
      <c r="I21" s="580">
        <f t="shared" si="2"/>
        <v>0</v>
      </c>
      <c r="J21" s="614"/>
    </row>
    <row r="22" spans="1:10" x14ac:dyDescent="0.25">
      <c r="B22" s="889">
        <f t="shared" si="1"/>
        <v>0</v>
      </c>
      <c r="C22" s="647"/>
      <c r="D22" s="890"/>
      <c r="E22" s="891"/>
      <c r="F22" s="582">
        <f t="shared" si="0"/>
        <v>0</v>
      </c>
      <c r="G22" s="719"/>
      <c r="H22" s="584"/>
      <c r="I22" s="580">
        <f t="shared" si="2"/>
        <v>0</v>
      </c>
      <c r="J22" s="614"/>
    </row>
    <row r="23" spans="1:10" x14ac:dyDescent="0.25">
      <c r="B23" s="889">
        <f t="shared" si="1"/>
        <v>0</v>
      </c>
      <c r="C23" s="647"/>
      <c r="D23" s="890"/>
      <c r="E23" s="891"/>
      <c r="F23" s="582">
        <f t="shared" si="0"/>
        <v>0</v>
      </c>
      <c r="G23" s="719"/>
      <c r="H23" s="584"/>
      <c r="I23" s="580">
        <f t="shared" si="2"/>
        <v>0</v>
      </c>
      <c r="J23" s="614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6"/>
      <c r="B1" s="1366"/>
      <c r="C1" s="1366"/>
      <c r="D1" s="1366"/>
      <c r="E1" s="1366"/>
      <c r="F1" s="1366"/>
      <c r="G1" s="13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72" t="s">
        <v>96</v>
      </c>
      <c r="C5" s="368"/>
      <c r="D5" s="598"/>
      <c r="E5" s="742"/>
      <c r="F5" s="690"/>
      <c r="G5" s="5"/>
    </row>
    <row r="6" spans="1:9" ht="20.25" x14ac:dyDescent="0.3">
      <c r="A6" s="758"/>
      <c r="B6" s="1372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8"/>
      <c r="E7" s="585"/>
      <c r="F7" s="59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7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8" t="s">
        <v>11</v>
      </c>
      <c r="D83" s="136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9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9"/>
  </cols>
  <sheetData>
    <row r="1" spans="1:19" ht="40.5" x14ac:dyDescent="0.55000000000000004">
      <c r="A1" s="1373" t="s">
        <v>281</v>
      </c>
      <c r="B1" s="1373"/>
      <c r="C1" s="1373"/>
      <c r="D1" s="1373"/>
      <c r="E1" s="1373"/>
      <c r="F1" s="1373"/>
      <c r="G1" s="1373"/>
      <c r="H1" s="11">
        <v>1</v>
      </c>
      <c r="K1" s="1366" t="s">
        <v>300</v>
      </c>
      <c r="L1" s="1366"/>
      <c r="M1" s="1366"/>
      <c r="N1" s="1366"/>
      <c r="O1" s="1366"/>
      <c r="P1" s="1366"/>
      <c r="Q1" s="136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1281"/>
      <c r="Q4" s="151"/>
      <c r="R4" s="151"/>
    </row>
    <row r="5" spans="1:19" ht="15" customHeight="1" x14ac:dyDescent="0.25">
      <c r="A5" s="1374" t="s">
        <v>116</v>
      </c>
      <c r="B5" s="1375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374" t="s">
        <v>116</v>
      </c>
      <c r="L5" s="1375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374"/>
      <c r="B6" s="1375"/>
      <c r="C6" s="449"/>
      <c r="D6" s="130"/>
      <c r="E6" s="68">
        <v>103.06</v>
      </c>
      <c r="F6" s="72">
        <v>9</v>
      </c>
      <c r="G6" s="47">
        <f>F48</f>
        <v>269.98</v>
      </c>
      <c r="H6" s="7">
        <f>E6-G6+E7+E5-G5</f>
        <v>341.64</v>
      </c>
      <c r="K6" s="1374"/>
      <c r="L6" s="1375"/>
      <c r="M6" s="449"/>
      <c r="N6" s="130"/>
      <c r="O6" s="68"/>
      <c r="P6" s="1281"/>
      <c r="Q6" s="47">
        <f>P48</f>
        <v>0</v>
      </c>
      <c r="R6" s="7">
        <f>O6-Q6+O7+O5-Q5</f>
        <v>496.38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2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199</v>
      </c>
      <c r="H9" s="70">
        <v>90</v>
      </c>
      <c r="I9" s="616">
        <f>E6-F9+E5+E7+E4</f>
        <v>497.39</v>
      </c>
      <c r="K9" s="79" t="s">
        <v>32</v>
      </c>
      <c r="L9" s="702">
        <f>P6-M9+P5+P7+P4</f>
        <v>40</v>
      </c>
      <c r="M9" s="15"/>
      <c r="N9" s="68"/>
      <c r="O9" s="194"/>
      <c r="P9" s="68">
        <f t="shared" ref="P9" si="1">N9</f>
        <v>0</v>
      </c>
      <c r="Q9" s="69"/>
      <c r="R9" s="70"/>
      <c r="S9" s="616">
        <f>O6-P9+O5+O7+O4</f>
        <v>496.38</v>
      </c>
    </row>
    <row r="10" spans="1:19" x14ac:dyDescent="0.25">
      <c r="A10" s="186"/>
      <c r="B10" s="82">
        <f>B9-C10</f>
        <v>36</v>
      </c>
      <c r="C10" s="647">
        <v>5</v>
      </c>
      <c r="D10" s="585">
        <v>60.35</v>
      </c>
      <c r="E10" s="612">
        <v>45044</v>
      </c>
      <c r="F10" s="68">
        <f>D10</f>
        <v>60.35</v>
      </c>
      <c r="G10" s="69" t="s">
        <v>218</v>
      </c>
      <c r="H10" s="70">
        <v>90</v>
      </c>
      <c r="I10" s="616">
        <f>I9-F10</f>
        <v>437.03999999999996</v>
      </c>
      <c r="K10" s="186"/>
      <c r="L10" s="702">
        <f>L9-M10</f>
        <v>40</v>
      </c>
      <c r="M10" s="647"/>
      <c r="N10" s="585"/>
      <c r="O10" s="612"/>
      <c r="P10" s="585">
        <f>N10</f>
        <v>0</v>
      </c>
      <c r="Q10" s="583"/>
      <c r="R10" s="584"/>
      <c r="S10" s="616">
        <f>S9-P10</f>
        <v>496.38</v>
      </c>
    </row>
    <row r="11" spans="1:19" x14ac:dyDescent="0.25">
      <c r="A11" s="174"/>
      <c r="B11" s="82">
        <f t="shared" ref="B11:B45" si="2">B10-C11</f>
        <v>35</v>
      </c>
      <c r="C11" s="647">
        <v>1</v>
      </c>
      <c r="D11" s="585">
        <v>12.03</v>
      </c>
      <c r="E11" s="612">
        <v>45045</v>
      </c>
      <c r="F11" s="68">
        <f>D11</f>
        <v>12.03</v>
      </c>
      <c r="G11" s="69" t="s">
        <v>233</v>
      </c>
      <c r="H11" s="70">
        <v>90</v>
      </c>
      <c r="I11" s="616">
        <f t="shared" ref="I11:I45" si="3">I10-F11</f>
        <v>425.01</v>
      </c>
      <c r="K11" s="174"/>
      <c r="L11" s="702">
        <f t="shared" ref="L11:L45" si="4">L10-M11</f>
        <v>40</v>
      </c>
      <c r="M11" s="647"/>
      <c r="N11" s="585"/>
      <c r="O11" s="612"/>
      <c r="P11" s="585">
        <f>N11</f>
        <v>0</v>
      </c>
      <c r="Q11" s="583"/>
      <c r="R11" s="584"/>
      <c r="S11" s="616">
        <f t="shared" ref="S11:S45" si="5">S10-P11</f>
        <v>496.38</v>
      </c>
    </row>
    <row r="12" spans="1:19" x14ac:dyDescent="0.25">
      <c r="A12" s="174"/>
      <c r="B12" s="82">
        <f t="shared" si="2"/>
        <v>30</v>
      </c>
      <c r="C12" s="647">
        <v>5</v>
      </c>
      <c r="D12" s="585">
        <v>59.88</v>
      </c>
      <c r="E12" s="612">
        <v>45055</v>
      </c>
      <c r="F12" s="68">
        <f>D12</f>
        <v>59.88</v>
      </c>
      <c r="G12" s="69" t="s">
        <v>271</v>
      </c>
      <c r="H12" s="70">
        <v>90</v>
      </c>
      <c r="I12" s="616">
        <f t="shared" si="3"/>
        <v>365.13</v>
      </c>
      <c r="K12" s="174"/>
      <c r="L12" s="702">
        <f t="shared" si="4"/>
        <v>40</v>
      </c>
      <c r="M12" s="647"/>
      <c r="N12" s="585"/>
      <c r="O12" s="612"/>
      <c r="P12" s="585">
        <f>N12</f>
        <v>0</v>
      </c>
      <c r="Q12" s="583"/>
      <c r="R12" s="584"/>
      <c r="S12" s="616">
        <f t="shared" si="5"/>
        <v>496.38</v>
      </c>
    </row>
    <row r="13" spans="1:19" x14ac:dyDescent="0.25">
      <c r="A13" s="81" t="s">
        <v>33</v>
      </c>
      <c r="B13" s="1061">
        <f t="shared" si="2"/>
        <v>29</v>
      </c>
      <c r="C13" s="1124">
        <v>1</v>
      </c>
      <c r="D13" s="1125">
        <v>12.04</v>
      </c>
      <c r="E13" s="1126">
        <v>45056</v>
      </c>
      <c r="F13" s="1125">
        <f t="shared" ref="F13:F45" si="6">D13</f>
        <v>12.04</v>
      </c>
      <c r="G13" s="1127" t="s">
        <v>277</v>
      </c>
      <c r="H13" s="1128">
        <v>90</v>
      </c>
      <c r="I13" s="1062">
        <f t="shared" si="3"/>
        <v>353.09</v>
      </c>
      <c r="K13" s="81" t="s">
        <v>33</v>
      </c>
      <c r="L13" s="1061">
        <f t="shared" si="4"/>
        <v>40</v>
      </c>
      <c r="M13" s="1063"/>
      <c r="N13" s="1287"/>
      <c r="O13" s="1288"/>
      <c r="P13" s="1287">
        <f t="shared" ref="P13:P45" si="7">N13</f>
        <v>0</v>
      </c>
      <c r="Q13" s="1289"/>
      <c r="R13" s="1290"/>
      <c r="S13" s="1062">
        <f t="shared" si="5"/>
        <v>496.38</v>
      </c>
    </row>
    <row r="14" spans="1:19" x14ac:dyDescent="0.25">
      <c r="A14" s="72"/>
      <c r="B14" s="1165">
        <f t="shared" si="2"/>
        <v>28</v>
      </c>
      <c r="C14" s="1124">
        <v>1</v>
      </c>
      <c r="D14" s="1125">
        <v>11.45</v>
      </c>
      <c r="E14" s="1126">
        <v>45056</v>
      </c>
      <c r="F14" s="1125">
        <f t="shared" si="6"/>
        <v>11.45</v>
      </c>
      <c r="G14" s="1127" t="s">
        <v>277</v>
      </c>
      <c r="H14" s="1128">
        <v>90</v>
      </c>
      <c r="I14" s="1166">
        <f t="shared" si="3"/>
        <v>341.64</v>
      </c>
      <c r="K14" s="1281"/>
      <c r="L14" s="1061">
        <f t="shared" si="4"/>
        <v>40</v>
      </c>
      <c r="M14" s="1063"/>
      <c r="N14" s="1287"/>
      <c r="O14" s="1288"/>
      <c r="P14" s="1287">
        <f t="shared" si="7"/>
        <v>0</v>
      </c>
      <c r="Q14" s="1289"/>
      <c r="R14" s="1290"/>
      <c r="S14" s="1062">
        <f t="shared" si="5"/>
        <v>496.38</v>
      </c>
    </row>
    <row r="15" spans="1:19" x14ac:dyDescent="0.25">
      <c r="A15" s="72"/>
      <c r="B15" s="1061">
        <f t="shared" si="2"/>
        <v>28</v>
      </c>
      <c r="C15" s="1063"/>
      <c r="D15" s="1157"/>
      <c r="E15" s="1158"/>
      <c r="F15" s="1157">
        <f t="shared" si="6"/>
        <v>0</v>
      </c>
      <c r="G15" s="1159"/>
      <c r="H15" s="1160"/>
      <c r="I15" s="1062">
        <f t="shared" si="3"/>
        <v>341.64</v>
      </c>
      <c r="K15" s="1281"/>
      <c r="L15" s="1061">
        <f t="shared" si="4"/>
        <v>40</v>
      </c>
      <c r="M15" s="1063"/>
      <c r="N15" s="1157"/>
      <c r="O15" s="1158"/>
      <c r="P15" s="1157">
        <f t="shared" si="7"/>
        <v>0</v>
      </c>
      <c r="Q15" s="1159"/>
      <c r="R15" s="1160"/>
      <c r="S15" s="1062">
        <f t="shared" si="5"/>
        <v>496.38</v>
      </c>
    </row>
    <row r="16" spans="1:19" x14ac:dyDescent="0.25">
      <c r="B16" s="1061">
        <f t="shared" si="2"/>
        <v>28</v>
      </c>
      <c r="C16" s="1063"/>
      <c r="D16" s="1157"/>
      <c r="E16" s="1158"/>
      <c r="F16" s="1157">
        <f t="shared" si="6"/>
        <v>0</v>
      </c>
      <c r="G16" s="1159"/>
      <c r="H16" s="1160"/>
      <c r="I16" s="1062">
        <f t="shared" si="3"/>
        <v>341.64</v>
      </c>
      <c r="L16" s="1061">
        <f t="shared" si="4"/>
        <v>40</v>
      </c>
      <c r="M16" s="1063"/>
      <c r="N16" s="1157"/>
      <c r="O16" s="1158"/>
      <c r="P16" s="1157">
        <f t="shared" si="7"/>
        <v>0</v>
      </c>
      <c r="Q16" s="1159"/>
      <c r="R16" s="1160"/>
      <c r="S16" s="1062">
        <f t="shared" si="5"/>
        <v>496.38</v>
      </c>
    </row>
    <row r="17" spans="1:19" x14ac:dyDescent="0.25">
      <c r="B17" s="1061">
        <f t="shared" si="2"/>
        <v>28</v>
      </c>
      <c r="C17" s="1063"/>
      <c r="D17" s="1157"/>
      <c r="E17" s="1158"/>
      <c r="F17" s="1157">
        <f t="shared" si="6"/>
        <v>0</v>
      </c>
      <c r="G17" s="1159"/>
      <c r="H17" s="1160"/>
      <c r="I17" s="1062">
        <f t="shared" si="3"/>
        <v>341.64</v>
      </c>
      <c r="L17" s="1061">
        <f t="shared" si="4"/>
        <v>40</v>
      </c>
      <c r="M17" s="1063"/>
      <c r="N17" s="1157"/>
      <c r="O17" s="1158"/>
      <c r="P17" s="1157">
        <f t="shared" si="7"/>
        <v>0</v>
      </c>
      <c r="Q17" s="1159"/>
      <c r="R17" s="1160"/>
      <c r="S17" s="1062">
        <f t="shared" si="5"/>
        <v>496.38</v>
      </c>
    </row>
    <row r="18" spans="1:19" x14ac:dyDescent="0.25">
      <c r="A18" s="118"/>
      <c r="B18" s="1061">
        <f t="shared" si="2"/>
        <v>28</v>
      </c>
      <c r="C18" s="1063"/>
      <c r="D18" s="1157"/>
      <c r="E18" s="1158"/>
      <c r="F18" s="1157">
        <f t="shared" si="6"/>
        <v>0</v>
      </c>
      <c r="G18" s="1159"/>
      <c r="H18" s="1160"/>
      <c r="I18" s="1062">
        <f t="shared" si="3"/>
        <v>341.64</v>
      </c>
      <c r="K18" s="118"/>
      <c r="L18" s="1061">
        <f t="shared" si="4"/>
        <v>40</v>
      </c>
      <c r="M18" s="1063"/>
      <c r="N18" s="1157"/>
      <c r="O18" s="1158"/>
      <c r="P18" s="1157">
        <f t="shared" si="7"/>
        <v>0</v>
      </c>
      <c r="Q18" s="1159"/>
      <c r="R18" s="1160"/>
      <c r="S18" s="1062">
        <f t="shared" si="5"/>
        <v>496.38</v>
      </c>
    </row>
    <row r="19" spans="1:19" x14ac:dyDescent="0.25">
      <c r="A19" s="118"/>
      <c r="B19" s="1061">
        <f t="shared" si="2"/>
        <v>28</v>
      </c>
      <c r="C19" s="1063"/>
      <c r="D19" s="1157"/>
      <c r="E19" s="1158"/>
      <c r="F19" s="1157">
        <f t="shared" si="6"/>
        <v>0</v>
      </c>
      <c r="G19" s="1159"/>
      <c r="H19" s="1160"/>
      <c r="I19" s="1062">
        <f t="shared" si="3"/>
        <v>341.64</v>
      </c>
      <c r="K19" s="118"/>
      <c r="L19" s="1061">
        <f t="shared" si="4"/>
        <v>40</v>
      </c>
      <c r="M19" s="1063"/>
      <c r="N19" s="1157"/>
      <c r="O19" s="1158"/>
      <c r="P19" s="1157">
        <f t="shared" si="7"/>
        <v>0</v>
      </c>
      <c r="Q19" s="1159"/>
      <c r="R19" s="1160"/>
      <c r="S19" s="1062">
        <f t="shared" si="5"/>
        <v>496.38</v>
      </c>
    </row>
    <row r="20" spans="1:19" x14ac:dyDescent="0.25">
      <c r="A20" s="118"/>
      <c r="B20" s="1061">
        <f t="shared" si="2"/>
        <v>28</v>
      </c>
      <c r="C20" s="1063"/>
      <c r="D20" s="1157"/>
      <c r="E20" s="1158"/>
      <c r="F20" s="1157">
        <f t="shared" si="6"/>
        <v>0</v>
      </c>
      <c r="G20" s="1159"/>
      <c r="H20" s="1160"/>
      <c r="I20" s="1062">
        <f t="shared" si="3"/>
        <v>341.64</v>
      </c>
      <c r="K20" s="118"/>
      <c r="L20" s="1061">
        <f t="shared" si="4"/>
        <v>40</v>
      </c>
      <c r="M20" s="1063"/>
      <c r="N20" s="1157"/>
      <c r="O20" s="1158"/>
      <c r="P20" s="1157">
        <f t="shared" si="7"/>
        <v>0</v>
      </c>
      <c r="Q20" s="1159"/>
      <c r="R20" s="1160"/>
      <c r="S20" s="1062">
        <f t="shared" si="5"/>
        <v>496.38</v>
      </c>
    </row>
    <row r="21" spans="1:19" x14ac:dyDescent="0.25">
      <c r="A21" s="118"/>
      <c r="B21" s="82">
        <f t="shared" si="2"/>
        <v>28</v>
      </c>
      <c r="C21" s="1064"/>
      <c r="D21" s="1161"/>
      <c r="E21" s="1162"/>
      <c r="F21" s="1161">
        <f t="shared" si="6"/>
        <v>0</v>
      </c>
      <c r="G21" s="1163"/>
      <c r="H21" s="1164"/>
      <c r="I21" s="616">
        <f t="shared" si="3"/>
        <v>341.64</v>
      </c>
      <c r="K21" s="118"/>
      <c r="L21" s="702">
        <f t="shared" si="4"/>
        <v>40</v>
      </c>
      <c r="M21" s="1063"/>
      <c r="N21" s="1157"/>
      <c r="O21" s="1158"/>
      <c r="P21" s="1157">
        <f t="shared" si="7"/>
        <v>0</v>
      </c>
      <c r="Q21" s="1159"/>
      <c r="R21" s="1160"/>
      <c r="S21" s="616">
        <f t="shared" si="5"/>
        <v>496.38</v>
      </c>
    </row>
    <row r="22" spans="1:19" x14ac:dyDescent="0.25">
      <c r="A22" s="118"/>
      <c r="B22" s="222">
        <f t="shared" si="2"/>
        <v>28</v>
      </c>
      <c r="C22" s="1064"/>
      <c r="D22" s="1161"/>
      <c r="E22" s="1162"/>
      <c r="F22" s="1161">
        <f t="shared" si="6"/>
        <v>0</v>
      </c>
      <c r="G22" s="1163"/>
      <c r="H22" s="1164"/>
      <c r="I22" s="616">
        <f t="shared" si="3"/>
        <v>341.64</v>
      </c>
      <c r="K22" s="118"/>
      <c r="L22" s="748">
        <f t="shared" si="4"/>
        <v>40</v>
      </c>
      <c r="M22" s="1063"/>
      <c r="N22" s="1157"/>
      <c r="O22" s="1158"/>
      <c r="P22" s="1157">
        <f t="shared" si="7"/>
        <v>0</v>
      </c>
      <c r="Q22" s="1159"/>
      <c r="R22" s="1160"/>
      <c r="S22" s="616">
        <f t="shared" si="5"/>
        <v>496.38</v>
      </c>
    </row>
    <row r="23" spans="1:19" x14ac:dyDescent="0.25">
      <c r="A23" s="119"/>
      <c r="B23" s="222">
        <f t="shared" si="2"/>
        <v>28</v>
      </c>
      <c r="C23" s="1064"/>
      <c r="D23" s="1161"/>
      <c r="E23" s="1162"/>
      <c r="F23" s="1161">
        <f t="shared" si="6"/>
        <v>0</v>
      </c>
      <c r="G23" s="1163"/>
      <c r="H23" s="1164"/>
      <c r="I23" s="616">
        <f t="shared" si="3"/>
        <v>341.64</v>
      </c>
      <c r="K23" s="119"/>
      <c r="L23" s="222">
        <f t="shared" si="4"/>
        <v>40</v>
      </c>
      <c r="M23" s="1064"/>
      <c r="N23" s="1161"/>
      <c r="O23" s="1162"/>
      <c r="P23" s="1161">
        <f t="shared" si="7"/>
        <v>0</v>
      </c>
      <c r="Q23" s="1163"/>
      <c r="R23" s="1164"/>
      <c r="S23" s="616">
        <f t="shared" si="5"/>
        <v>496.38</v>
      </c>
    </row>
    <row r="24" spans="1:19" x14ac:dyDescent="0.25">
      <c r="A24" s="118"/>
      <c r="B24" s="222">
        <f t="shared" si="2"/>
        <v>28</v>
      </c>
      <c r="C24" s="15"/>
      <c r="D24" s="1161"/>
      <c r="E24" s="1162"/>
      <c r="F24" s="1161">
        <f t="shared" si="6"/>
        <v>0</v>
      </c>
      <c r="G24" s="1163"/>
      <c r="H24" s="1164"/>
      <c r="I24" s="616">
        <f t="shared" si="3"/>
        <v>341.64</v>
      </c>
      <c r="K24" s="118"/>
      <c r="L24" s="222">
        <f t="shared" si="4"/>
        <v>40</v>
      </c>
      <c r="M24" s="15"/>
      <c r="N24" s="1161"/>
      <c r="O24" s="1162"/>
      <c r="P24" s="1161">
        <f t="shared" si="7"/>
        <v>0</v>
      </c>
      <c r="Q24" s="1163"/>
      <c r="R24" s="1164"/>
      <c r="S24" s="616">
        <f t="shared" si="5"/>
        <v>496.38</v>
      </c>
    </row>
    <row r="25" spans="1:19" x14ac:dyDescent="0.25">
      <c r="A25" s="118"/>
      <c r="B25" s="222">
        <f t="shared" si="2"/>
        <v>28</v>
      </c>
      <c r="C25" s="15"/>
      <c r="D25" s="1161"/>
      <c r="E25" s="1162"/>
      <c r="F25" s="1161">
        <f t="shared" si="6"/>
        <v>0</v>
      </c>
      <c r="G25" s="1163"/>
      <c r="H25" s="1164"/>
      <c r="I25" s="616">
        <f t="shared" si="3"/>
        <v>341.64</v>
      </c>
      <c r="K25" s="118"/>
      <c r="L25" s="222">
        <f t="shared" si="4"/>
        <v>40</v>
      </c>
      <c r="M25" s="15"/>
      <c r="N25" s="1161"/>
      <c r="O25" s="1162"/>
      <c r="P25" s="1161">
        <f t="shared" si="7"/>
        <v>0</v>
      </c>
      <c r="Q25" s="1163"/>
      <c r="R25" s="1164"/>
      <c r="S25" s="616">
        <f t="shared" si="5"/>
        <v>496.38</v>
      </c>
    </row>
    <row r="26" spans="1:19" x14ac:dyDescent="0.25">
      <c r="A26" s="118"/>
      <c r="B26" s="174">
        <f t="shared" si="2"/>
        <v>28</v>
      </c>
      <c r="C26" s="15"/>
      <c r="D26" s="1161"/>
      <c r="E26" s="1162"/>
      <c r="F26" s="1161">
        <f t="shared" si="6"/>
        <v>0</v>
      </c>
      <c r="G26" s="1163"/>
      <c r="H26" s="1164"/>
      <c r="I26" s="616">
        <f t="shared" si="3"/>
        <v>341.64</v>
      </c>
      <c r="K26" s="118"/>
      <c r="L26" s="174">
        <f t="shared" si="4"/>
        <v>40</v>
      </c>
      <c r="M26" s="15"/>
      <c r="N26" s="1161"/>
      <c r="O26" s="1162"/>
      <c r="P26" s="1161">
        <f t="shared" si="7"/>
        <v>0</v>
      </c>
      <c r="Q26" s="1163"/>
      <c r="R26" s="1164"/>
      <c r="S26" s="616">
        <f t="shared" si="5"/>
        <v>496.38</v>
      </c>
    </row>
    <row r="27" spans="1:19" x14ac:dyDescent="0.25">
      <c r="A27" s="118"/>
      <c r="B27" s="222">
        <f t="shared" si="2"/>
        <v>28</v>
      </c>
      <c r="C27" s="15"/>
      <c r="D27" s="1161"/>
      <c r="E27" s="1162"/>
      <c r="F27" s="1161">
        <f t="shared" si="6"/>
        <v>0</v>
      </c>
      <c r="G27" s="1163"/>
      <c r="H27" s="1164"/>
      <c r="I27" s="616">
        <f t="shared" si="3"/>
        <v>341.64</v>
      </c>
      <c r="K27" s="118"/>
      <c r="L27" s="222">
        <f t="shared" si="4"/>
        <v>40</v>
      </c>
      <c r="M27" s="15"/>
      <c r="N27" s="1161"/>
      <c r="O27" s="1162"/>
      <c r="P27" s="1161">
        <f t="shared" si="7"/>
        <v>0</v>
      </c>
      <c r="Q27" s="1163"/>
      <c r="R27" s="1164"/>
      <c r="S27" s="616">
        <f t="shared" si="5"/>
        <v>496.38</v>
      </c>
    </row>
    <row r="28" spans="1:19" x14ac:dyDescent="0.25">
      <c r="A28" s="118"/>
      <c r="B28" s="174">
        <f t="shared" si="2"/>
        <v>28</v>
      </c>
      <c r="C28" s="15"/>
      <c r="D28" s="1161"/>
      <c r="E28" s="1162"/>
      <c r="F28" s="1161">
        <f t="shared" si="6"/>
        <v>0</v>
      </c>
      <c r="G28" s="1163"/>
      <c r="H28" s="1164"/>
      <c r="I28" s="616">
        <f t="shared" si="3"/>
        <v>341.64</v>
      </c>
      <c r="K28" s="118"/>
      <c r="L28" s="174">
        <f t="shared" si="4"/>
        <v>40</v>
      </c>
      <c r="M28" s="15"/>
      <c r="N28" s="1161"/>
      <c r="O28" s="1162"/>
      <c r="P28" s="1161">
        <f t="shared" si="7"/>
        <v>0</v>
      </c>
      <c r="Q28" s="1163"/>
      <c r="R28" s="1164"/>
      <c r="S28" s="616">
        <f t="shared" si="5"/>
        <v>496.38</v>
      </c>
    </row>
    <row r="29" spans="1:19" x14ac:dyDescent="0.25">
      <c r="A29" s="118"/>
      <c r="B29" s="222">
        <f t="shared" si="2"/>
        <v>28</v>
      </c>
      <c r="C29" s="15"/>
      <c r="D29" s="1161"/>
      <c r="E29" s="1162"/>
      <c r="F29" s="1161">
        <f t="shared" si="6"/>
        <v>0</v>
      </c>
      <c r="G29" s="1163"/>
      <c r="H29" s="1164"/>
      <c r="I29" s="616">
        <f t="shared" si="3"/>
        <v>341.64</v>
      </c>
      <c r="K29" s="118"/>
      <c r="L29" s="222">
        <f t="shared" si="4"/>
        <v>40</v>
      </c>
      <c r="M29" s="15"/>
      <c r="N29" s="1161"/>
      <c r="O29" s="1162"/>
      <c r="P29" s="1161">
        <f t="shared" si="7"/>
        <v>0</v>
      </c>
      <c r="Q29" s="1163"/>
      <c r="R29" s="1164"/>
      <c r="S29" s="616">
        <f t="shared" si="5"/>
        <v>496.38</v>
      </c>
    </row>
    <row r="30" spans="1:19" x14ac:dyDescent="0.25">
      <c r="A30" s="118"/>
      <c r="B30" s="222">
        <f t="shared" si="2"/>
        <v>28</v>
      </c>
      <c r="C30" s="15"/>
      <c r="D30" s="1161"/>
      <c r="E30" s="1162"/>
      <c r="F30" s="1161">
        <f t="shared" si="6"/>
        <v>0</v>
      </c>
      <c r="G30" s="1163"/>
      <c r="H30" s="1164"/>
      <c r="I30" s="616">
        <f t="shared" si="3"/>
        <v>341.64</v>
      </c>
      <c r="K30" s="118"/>
      <c r="L30" s="222">
        <f t="shared" si="4"/>
        <v>40</v>
      </c>
      <c r="M30" s="15"/>
      <c r="N30" s="1161"/>
      <c r="O30" s="1162"/>
      <c r="P30" s="1161">
        <f t="shared" si="7"/>
        <v>0</v>
      </c>
      <c r="Q30" s="1163"/>
      <c r="R30" s="1164"/>
      <c r="S30" s="616">
        <f t="shared" si="5"/>
        <v>496.38</v>
      </c>
    </row>
    <row r="31" spans="1:19" x14ac:dyDescent="0.25">
      <c r="A31" s="118"/>
      <c r="B31" s="222">
        <f t="shared" si="2"/>
        <v>28</v>
      </c>
      <c r="C31" s="15"/>
      <c r="D31" s="1161"/>
      <c r="E31" s="1162"/>
      <c r="F31" s="1161">
        <f t="shared" si="6"/>
        <v>0</v>
      </c>
      <c r="G31" s="1163"/>
      <c r="H31" s="1164"/>
      <c r="I31" s="616">
        <f t="shared" si="3"/>
        <v>341.64</v>
      </c>
      <c r="K31" s="118"/>
      <c r="L31" s="222">
        <f t="shared" si="4"/>
        <v>40</v>
      </c>
      <c r="M31" s="15"/>
      <c r="N31" s="1161"/>
      <c r="O31" s="1162"/>
      <c r="P31" s="1161">
        <f t="shared" si="7"/>
        <v>0</v>
      </c>
      <c r="Q31" s="1163"/>
      <c r="R31" s="1164"/>
      <c r="S31" s="616">
        <f t="shared" si="5"/>
        <v>496.38</v>
      </c>
    </row>
    <row r="32" spans="1:19" x14ac:dyDescent="0.25">
      <c r="A32" s="118"/>
      <c r="B32" s="222">
        <f t="shared" si="2"/>
        <v>28</v>
      </c>
      <c r="C32" s="15"/>
      <c r="D32" s="68"/>
      <c r="E32" s="194"/>
      <c r="F32" s="68">
        <f t="shared" si="6"/>
        <v>0</v>
      </c>
      <c r="G32" s="69"/>
      <c r="H32" s="70"/>
      <c r="I32" s="616">
        <f t="shared" si="3"/>
        <v>341.64</v>
      </c>
      <c r="K32" s="118"/>
      <c r="L32" s="222">
        <f t="shared" si="4"/>
        <v>40</v>
      </c>
      <c r="M32" s="15"/>
      <c r="N32" s="68"/>
      <c r="O32" s="194"/>
      <c r="P32" s="68">
        <f t="shared" si="7"/>
        <v>0</v>
      </c>
      <c r="Q32" s="69"/>
      <c r="R32" s="70"/>
      <c r="S32" s="616">
        <f t="shared" si="5"/>
        <v>496.38</v>
      </c>
    </row>
    <row r="33" spans="1:19" x14ac:dyDescent="0.25">
      <c r="A33" s="118"/>
      <c r="B33" s="222">
        <f t="shared" si="2"/>
        <v>28</v>
      </c>
      <c r="C33" s="15"/>
      <c r="D33" s="68"/>
      <c r="E33" s="194"/>
      <c r="F33" s="68">
        <f t="shared" si="6"/>
        <v>0</v>
      </c>
      <c r="G33" s="69"/>
      <c r="H33" s="70"/>
      <c r="I33" s="616">
        <f t="shared" si="3"/>
        <v>341.64</v>
      </c>
      <c r="K33" s="118"/>
      <c r="L33" s="222">
        <f t="shared" si="4"/>
        <v>40</v>
      </c>
      <c r="M33" s="15"/>
      <c r="N33" s="68"/>
      <c r="O33" s="194"/>
      <c r="P33" s="68">
        <f t="shared" si="7"/>
        <v>0</v>
      </c>
      <c r="Q33" s="69"/>
      <c r="R33" s="70"/>
      <c r="S33" s="616">
        <f t="shared" si="5"/>
        <v>496.38</v>
      </c>
    </row>
    <row r="34" spans="1:19" x14ac:dyDescent="0.25">
      <c r="A34" s="118"/>
      <c r="B34" s="222">
        <f t="shared" si="2"/>
        <v>28</v>
      </c>
      <c r="C34" s="15"/>
      <c r="D34" s="68"/>
      <c r="E34" s="194"/>
      <c r="F34" s="68">
        <f t="shared" si="6"/>
        <v>0</v>
      </c>
      <c r="G34" s="69"/>
      <c r="H34" s="70"/>
      <c r="I34" s="616">
        <f t="shared" si="3"/>
        <v>341.64</v>
      </c>
      <c r="K34" s="118"/>
      <c r="L34" s="222">
        <f t="shared" si="4"/>
        <v>40</v>
      </c>
      <c r="M34" s="15"/>
      <c r="N34" s="68"/>
      <c r="O34" s="194"/>
      <c r="P34" s="68">
        <f t="shared" si="7"/>
        <v>0</v>
      </c>
      <c r="Q34" s="69"/>
      <c r="R34" s="70"/>
      <c r="S34" s="616">
        <f t="shared" si="5"/>
        <v>496.38</v>
      </c>
    </row>
    <row r="35" spans="1:19" x14ac:dyDescent="0.25">
      <c r="A35" s="118"/>
      <c r="B35" s="222">
        <f t="shared" si="2"/>
        <v>28</v>
      </c>
      <c r="C35" s="15"/>
      <c r="D35" s="68"/>
      <c r="E35" s="194"/>
      <c r="F35" s="68">
        <f t="shared" si="6"/>
        <v>0</v>
      </c>
      <c r="G35" s="69"/>
      <c r="H35" s="70"/>
      <c r="I35" s="616">
        <f t="shared" si="3"/>
        <v>341.64</v>
      </c>
      <c r="K35" s="118"/>
      <c r="L35" s="222">
        <f t="shared" si="4"/>
        <v>40</v>
      </c>
      <c r="M35" s="15"/>
      <c r="N35" s="68"/>
      <c r="O35" s="194"/>
      <c r="P35" s="68">
        <f t="shared" si="7"/>
        <v>0</v>
      </c>
      <c r="Q35" s="69"/>
      <c r="R35" s="70"/>
      <c r="S35" s="616">
        <f t="shared" si="5"/>
        <v>496.38</v>
      </c>
    </row>
    <row r="36" spans="1:19" x14ac:dyDescent="0.25">
      <c r="A36" s="118" t="s">
        <v>22</v>
      </c>
      <c r="B36" s="222">
        <f t="shared" si="2"/>
        <v>28</v>
      </c>
      <c r="C36" s="15"/>
      <c r="D36" s="68"/>
      <c r="E36" s="194"/>
      <c r="F36" s="68">
        <f t="shared" si="6"/>
        <v>0</v>
      </c>
      <c r="G36" s="69"/>
      <c r="H36" s="70"/>
      <c r="I36" s="616">
        <f t="shared" si="3"/>
        <v>341.64</v>
      </c>
      <c r="K36" s="118" t="s">
        <v>22</v>
      </c>
      <c r="L36" s="222">
        <f t="shared" si="4"/>
        <v>40</v>
      </c>
      <c r="M36" s="15"/>
      <c r="N36" s="68"/>
      <c r="O36" s="194"/>
      <c r="P36" s="68">
        <f t="shared" si="7"/>
        <v>0</v>
      </c>
      <c r="Q36" s="69"/>
      <c r="R36" s="70"/>
      <c r="S36" s="616">
        <f t="shared" si="5"/>
        <v>496.38</v>
      </c>
    </row>
    <row r="37" spans="1:19" x14ac:dyDescent="0.25">
      <c r="A37" s="119"/>
      <c r="B37" s="222">
        <f t="shared" si="2"/>
        <v>28</v>
      </c>
      <c r="C37" s="15"/>
      <c r="D37" s="68"/>
      <c r="E37" s="194"/>
      <c r="F37" s="68">
        <f t="shared" si="6"/>
        <v>0</v>
      </c>
      <c r="G37" s="69"/>
      <c r="H37" s="70"/>
      <c r="I37" s="616">
        <f t="shared" si="3"/>
        <v>341.64</v>
      </c>
      <c r="K37" s="119"/>
      <c r="L37" s="222">
        <f t="shared" si="4"/>
        <v>40</v>
      </c>
      <c r="M37" s="15"/>
      <c r="N37" s="68"/>
      <c r="O37" s="194"/>
      <c r="P37" s="68">
        <f t="shared" si="7"/>
        <v>0</v>
      </c>
      <c r="Q37" s="69"/>
      <c r="R37" s="70"/>
      <c r="S37" s="616">
        <f t="shared" si="5"/>
        <v>496.38</v>
      </c>
    </row>
    <row r="38" spans="1:19" x14ac:dyDescent="0.25">
      <c r="A38" s="118"/>
      <c r="B38" s="222">
        <f t="shared" si="2"/>
        <v>28</v>
      </c>
      <c r="C38" s="15"/>
      <c r="D38" s="68"/>
      <c r="E38" s="194"/>
      <c r="F38" s="68">
        <f t="shared" si="6"/>
        <v>0</v>
      </c>
      <c r="G38" s="69"/>
      <c r="H38" s="70"/>
      <c r="I38" s="616">
        <f t="shared" si="3"/>
        <v>341.64</v>
      </c>
      <c r="K38" s="118"/>
      <c r="L38" s="222">
        <f t="shared" si="4"/>
        <v>40</v>
      </c>
      <c r="M38" s="15"/>
      <c r="N38" s="68"/>
      <c r="O38" s="194"/>
      <c r="P38" s="68">
        <f t="shared" si="7"/>
        <v>0</v>
      </c>
      <c r="Q38" s="69"/>
      <c r="R38" s="70"/>
      <c r="S38" s="616">
        <f t="shared" si="5"/>
        <v>496.38</v>
      </c>
    </row>
    <row r="39" spans="1:19" x14ac:dyDescent="0.25">
      <c r="A39" s="118"/>
      <c r="B39" s="82">
        <f t="shared" si="2"/>
        <v>28</v>
      </c>
      <c r="C39" s="15"/>
      <c r="D39" s="68"/>
      <c r="E39" s="194"/>
      <c r="F39" s="68">
        <f t="shared" si="6"/>
        <v>0</v>
      </c>
      <c r="G39" s="69"/>
      <c r="H39" s="70"/>
      <c r="I39" s="616">
        <f t="shared" si="3"/>
        <v>341.64</v>
      </c>
      <c r="K39" s="118"/>
      <c r="L39" s="82">
        <f t="shared" si="4"/>
        <v>40</v>
      </c>
      <c r="M39" s="15"/>
      <c r="N39" s="68"/>
      <c r="O39" s="194"/>
      <c r="P39" s="68">
        <f t="shared" si="7"/>
        <v>0</v>
      </c>
      <c r="Q39" s="69"/>
      <c r="R39" s="70"/>
      <c r="S39" s="616">
        <f t="shared" si="5"/>
        <v>496.38</v>
      </c>
    </row>
    <row r="40" spans="1:19" x14ac:dyDescent="0.25">
      <c r="A40" s="118"/>
      <c r="B40" s="82">
        <f t="shared" si="2"/>
        <v>28</v>
      </c>
      <c r="C40" s="15"/>
      <c r="D40" s="68"/>
      <c r="E40" s="194"/>
      <c r="F40" s="68">
        <f t="shared" si="6"/>
        <v>0</v>
      </c>
      <c r="G40" s="69"/>
      <c r="H40" s="70"/>
      <c r="I40" s="616">
        <f t="shared" si="3"/>
        <v>341.64</v>
      </c>
      <c r="K40" s="118"/>
      <c r="L40" s="82">
        <f t="shared" si="4"/>
        <v>40</v>
      </c>
      <c r="M40" s="15"/>
      <c r="N40" s="68"/>
      <c r="O40" s="194"/>
      <c r="P40" s="68">
        <f t="shared" si="7"/>
        <v>0</v>
      </c>
      <c r="Q40" s="69"/>
      <c r="R40" s="70"/>
      <c r="S40" s="616">
        <f t="shared" si="5"/>
        <v>496.38</v>
      </c>
    </row>
    <row r="41" spans="1:19" x14ac:dyDescent="0.25">
      <c r="A41" s="118"/>
      <c r="B41" s="82">
        <f t="shared" si="2"/>
        <v>28</v>
      </c>
      <c r="C41" s="15"/>
      <c r="D41" s="68"/>
      <c r="E41" s="194"/>
      <c r="F41" s="68">
        <f t="shared" si="6"/>
        <v>0</v>
      </c>
      <c r="G41" s="69"/>
      <c r="H41" s="70"/>
      <c r="I41" s="616">
        <f t="shared" si="3"/>
        <v>341.64</v>
      </c>
      <c r="K41" s="118"/>
      <c r="L41" s="82">
        <f t="shared" si="4"/>
        <v>40</v>
      </c>
      <c r="M41" s="15"/>
      <c r="N41" s="68"/>
      <c r="O41" s="194"/>
      <c r="P41" s="68">
        <f t="shared" si="7"/>
        <v>0</v>
      </c>
      <c r="Q41" s="69"/>
      <c r="R41" s="70"/>
      <c r="S41" s="616">
        <f t="shared" si="5"/>
        <v>496.38</v>
      </c>
    </row>
    <row r="42" spans="1:19" x14ac:dyDescent="0.25">
      <c r="A42" s="118"/>
      <c r="B42" s="82">
        <f t="shared" si="2"/>
        <v>28</v>
      </c>
      <c r="C42" s="15"/>
      <c r="D42" s="68"/>
      <c r="E42" s="194"/>
      <c r="F42" s="68">
        <f t="shared" si="6"/>
        <v>0</v>
      </c>
      <c r="G42" s="69"/>
      <c r="H42" s="70"/>
      <c r="I42" s="616">
        <f t="shared" si="3"/>
        <v>341.64</v>
      </c>
      <c r="K42" s="118"/>
      <c r="L42" s="82">
        <f t="shared" si="4"/>
        <v>40</v>
      </c>
      <c r="M42" s="15"/>
      <c r="N42" s="68"/>
      <c r="O42" s="194"/>
      <c r="P42" s="68">
        <f t="shared" si="7"/>
        <v>0</v>
      </c>
      <c r="Q42" s="69"/>
      <c r="R42" s="70"/>
      <c r="S42" s="616">
        <f t="shared" si="5"/>
        <v>496.38</v>
      </c>
    </row>
    <row r="43" spans="1:19" x14ac:dyDescent="0.25">
      <c r="A43" s="118"/>
      <c r="B43" s="82">
        <f t="shared" si="2"/>
        <v>28</v>
      </c>
      <c r="C43" s="15"/>
      <c r="D43" s="68"/>
      <c r="E43" s="194"/>
      <c r="F43" s="68">
        <f t="shared" si="6"/>
        <v>0</v>
      </c>
      <c r="G43" s="69"/>
      <c r="H43" s="70"/>
      <c r="I43" s="616">
        <f t="shared" si="3"/>
        <v>341.64</v>
      </c>
      <c r="K43" s="118"/>
      <c r="L43" s="82">
        <f t="shared" si="4"/>
        <v>40</v>
      </c>
      <c r="M43" s="15"/>
      <c r="N43" s="68"/>
      <c r="O43" s="194"/>
      <c r="P43" s="68">
        <f t="shared" si="7"/>
        <v>0</v>
      </c>
      <c r="Q43" s="69"/>
      <c r="R43" s="70"/>
      <c r="S43" s="616">
        <f t="shared" si="5"/>
        <v>496.38</v>
      </c>
    </row>
    <row r="44" spans="1:19" x14ac:dyDescent="0.25">
      <c r="A44" s="118"/>
      <c r="B44" s="82">
        <f t="shared" si="2"/>
        <v>28</v>
      </c>
      <c r="C44" s="15"/>
      <c r="D44" s="68"/>
      <c r="E44" s="194"/>
      <c r="F44" s="68">
        <f t="shared" si="6"/>
        <v>0</v>
      </c>
      <c r="G44" s="69"/>
      <c r="H44" s="70"/>
      <c r="I44" s="616">
        <f t="shared" si="3"/>
        <v>341.64</v>
      </c>
      <c r="K44" s="118"/>
      <c r="L44" s="82">
        <f t="shared" si="4"/>
        <v>40</v>
      </c>
      <c r="M44" s="15"/>
      <c r="N44" s="68"/>
      <c r="O44" s="194"/>
      <c r="P44" s="68">
        <f t="shared" si="7"/>
        <v>0</v>
      </c>
      <c r="Q44" s="69"/>
      <c r="R44" s="70"/>
      <c r="S44" s="616">
        <f t="shared" si="5"/>
        <v>496.38</v>
      </c>
    </row>
    <row r="45" spans="1:19" ht="14.25" customHeight="1" x14ac:dyDescent="0.25">
      <c r="A45" s="118"/>
      <c r="B45" s="82">
        <f t="shared" si="2"/>
        <v>28</v>
      </c>
      <c r="C45" s="15"/>
      <c r="D45" s="68"/>
      <c r="E45" s="194"/>
      <c r="F45" s="68">
        <f t="shared" si="6"/>
        <v>0</v>
      </c>
      <c r="G45" s="69"/>
      <c r="H45" s="70"/>
      <c r="I45" s="616">
        <f t="shared" si="3"/>
        <v>341.64</v>
      </c>
      <c r="K45" s="118"/>
      <c r="L45" s="82">
        <f t="shared" si="4"/>
        <v>40</v>
      </c>
      <c r="M45" s="15"/>
      <c r="N45" s="68"/>
      <c r="O45" s="194"/>
      <c r="P45" s="68">
        <f t="shared" si="7"/>
        <v>0</v>
      </c>
      <c r="Q45" s="69"/>
      <c r="R45" s="70"/>
      <c r="S45" s="616">
        <f t="shared" si="5"/>
        <v>496.38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6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23</v>
      </c>
      <c r="D48" s="6">
        <f>SUM(D9:D47)</f>
        <v>269.98</v>
      </c>
      <c r="F48" s="6">
        <f>SUM(F9:F47)</f>
        <v>269.98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28</v>
      </c>
      <c r="N51" s="45" t="s">
        <v>4</v>
      </c>
      <c r="O51" s="55">
        <f>P5+P6-M48+P7</f>
        <v>40</v>
      </c>
    </row>
    <row r="52" spans="3:16" ht="15.75" thickBot="1" x14ac:dyDescent="0.3"/>
    <row r="53" spans="3:16" ht="15.75" thickBot="1" x14ac:dyDescent="0.3">
      <c r="C53" s="1368" t="s">
        <v>11</v>
      </c>
      <c r="D53" s="1369"/>
      <c r="E53" s="56">
        <f>E5+E6-F48+E7</f>
        <v>341.64</v>
      </c>
      <c r="F53" s="72"/>
      <c r="M53" s="1368" t="s">
        <v>11</v>
      </c>
      <c r="N53" s="1369"/>
      <c r="O53" s="56">
        <f>O5+O6-P48+O7</f>
        <v>496.38</v>
      </c>
      <c r="P53" s="1281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3" t="s">
        <v>282</v>
      </c>
      <c r="B1" s="1373"/>
      <c r="C1" s="1373"/>
      <c r="D1" s="1373"/>
      <c r="E1" s="1373"/>
      <c r="F1" s="1373"/>
      <c r="G1" s="137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8"/>
      <c r="E4" s="718"/>
      <c r="F4" s="690"/>
      <c r="G4" s="151"/>
      <c r="H4" s="151"/>
    </row>
    <row r="5" spans="1:9" ht="15.75" customHeight="1" x14ac:dyDescent="0.25">
      <c r="A5" s="216" t="s">
        <v>61</v>
      </c>
      <c r="B5" s="1376" t="s">
        <v>69</v>
      </c>
      <c r="C5" s="524">
        <v>90</v>
      </c>
      <c r="D5" s="741">
        <v>45004</v>
      </c>
      <c r="E5" s="670">
        <v>552.76</v>
      </c>
      <c r="F5" s="690">
        <v>46</v>
      </c>
      <c r="G5" s="5"/>
    </row>
    <row r="6" spans="1:9" x14ac:dyDescent="0.25">
      <c r="A6" s="216"/>
      <c r="B6" s="1376"/>
      <c r="C6" s="368"/>
      <c r="D6" s="598"/>
      <c r="E6" s="742">
        <v>86.37</v>
      </c>
      <c r="F6" s="690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68"/>
      <c r="D7" s="598">
        <v>45036</v>
      </c>
      <c r="E7" s="743">
        <v>509.63</v>
      </c>
      <c r="F7" s="690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0">
        <f>F6-C9+F5+F7+F4</f>
        <v>80</v>
      </c>
      <c r="C9" s="785">
        <v>15</v>
      </c>
      <c r="D9" s="585">
        <v>182.12</v>
      </c>
      <c r="E9" s="612">
        <v>45022</v>
      </c>
      <c r="F9" s="585">
        <f t="shared" ref="F9:F40" si="0">D9</f>
        <v>182.12</v>
      </c>
      <c r="G9" s="583" t="s">
        <v>160</v>
      </c>
      <c r="H9" s="584">
        <v>97</v>
      </c>
      <c r="I9" s="649">
        <f>E6-F9+E5+E7+E4</f>
        <v>966.64</v>
      </c>
    </row>
    <row r="10" spans="1:9" x14ac:dyDescent="0.25">
      <c r="A10" s="186"/>
      <c r="B10" s="702">
        <f>B9-C10</f>
        <v>68</v>
      </c>
      <c r="C10" s="785">
        <v>12</v>
      </c>
      <c r="D10" s="585">
        <v>145.41999999999999</v>
      </c>
      <c r="E10" s="612">
        <v>45033</v>
      </c>
      <c r="F10" s="585">
        <f t="shared" si="0"/>
        <v>145.41999999999999</v>
      </c>
      <c r="G10" s="583" t="s">
        <v>179</v>
      </c>
      <c r="H10" s="584">
        <v>92</v>
      </c>
      <c r="I10" s="616">
        <f>I9-F10</f>
        <v>821.22</v>
      </c>
    </row>
    <row r="11" spans="1:9" x14ac:dyDescent="0.25">
      <c r="A11" s="174"/>
      <c r="B11" s="650">
        <f t="shared" ref="B11:B40" si="1">B10-C11</f>
        <v>58</v>
      </c>
      <c r="C11" s="785">
        <v>10</v>
      </c>
      <c r="D11" s="585">
        <v>122.84</v>
      </c>
      <c r="E11" s="612">
        <v>45038</v>
      </c>
      <c r="F11" s="585">
        <f t="shared" si="0"/>
        <v>122.84</v>
      </c>
      <c r="G11" s="583" t="s">
        <v>199</v>
      </c>
      <c r="H11" s="584">
        <v>92</v>
      </c>
      <c r="I11" s="649">
        <f t="shared" ref="I11:I40" si="2">I10-F11</f>
        <v>698.38</v>
      </c>
    </row>
    <row r="12" spans="1:9" x14ac:dyDescent="0.25">
      <c r="A12" s="174"/>
      <c r="B12" s="702">
        <f t="shared" si="1"/>
        <v>58</v>
      </c>
      <c r="C12" s="785"/>
      <c r="D12" s="585"/>
      <c r="E12" s="612"/>
      <c r="F12" s="585">
        <f t="shared" si="0"/>
        <v>0</v>
      </c>
      <c r="G12" s="583"/>
      <c r="H12" s="584"/>
      <c r="I12" s="616">
        <f t="shared" si="2"/>
        <v>698.38</v>
      </c>
    </row>
    <row r="13" spans="1:9" x14ac:dyDescent="0.25">
      <c r="A13" s="81" t="s">
        <v>33</v>
      </c>
      <c r="B13" s="702">
        <f t="shared" si="1"/>
        <v>58</v>
      </c>
      <c r="C13" s="785"/>
      <c r="D13" s="585"/>
      <c r="E13" s="612"/>
      <c r="F13" s="585">
        <f t="shared" si="0"/>
        <v>0</v>
      </c>
      <c r="G13" s="583"/>
      <c r="H13" s="584"/>
      <c r="I13" s="616">
        <f t="shared" si="2"/>
        <v>698.38</v>
      </c>
    </row>
    <row r="14" spans="1:9" x14ac:dyDescent="0.25">
      <c r="A14" s="72"/>
      <c r="B14" s="702">
        <f t="shared" si="1"/>
        <v>58</v>
      </c>
      <c r="C14" s="785"/>
      <c r="D14" s="585"/>
      <c r="E14" s="612"/>
      <c r="F14" s="585">
        <f t="shared" si="0"/>
        <v>0</v>
      </c>
      <c r="G14" s="583"/>
      <c r="H14" s="584"/>
      <c r="I14" s="616">
        <f t="shared" si="2"/>
        <v>698.38</v>
      </c>
    </row>
    <row r="15" spans="1:9" x14ac:dyDescent="0.25">
      <c r="A15" s="72"/>
      <c r="B15" s="702">
        <f t="shared" si="1"/>
        <v>58</v>
      </c>
      <c r="C15" s="785"/>
      <c r="D15" s="585"/>
      <c r="E15" s="612"/>
      <c r="F15" s="585">
        <f t="shared" si="0"/>
        <v>0</v>
      </c>
      <c r="G15" s="583"/>
      <c r="H15" s="584"/>
      <c r="I15" s="616">
        <f t="shared" si="2"/>
        <v>698.38</v>
      </c>
    </row>
    <row r="16" spans="1:9" x14ac:dyDescent="0.25">
      <c r="B16" s="702">
        <f t="shared" si="1"/>
        <v>58</v>
      </c>
      <c r="C16" s="785"/>
      <c r="D16" s="585"/>
      <c r="E16" s="612"/>
      <c r="F16" s="585">
        <f t="shared" si="0"/>
        <v>0</v>
      </c>
      <c r="G16" s="583"/>
      <c r="H16" s="584"/>
      <c r="I16" s="616">
        <f t="shared" si="2"/>
        <v>698.38</v>
      </c>
    </row>
    <row r="17" spans="1:9" x14ac:dyDescent="0.25">
      <c r="B17" s="702">
        <f t="shared" si="1"/>
        <v>58</v>
      </c>
      <c r="C17" s="785"/>
      <c r="D17" s="585"/>
      <c r="E17" s="612"/>
      <c r="F17" s="585">
        <f t="shared" si="0"/>
        <v>0</v>
      </c>
      <c r="G17" s="583"/>
      <c r="H17" s="584"/>
      <c r="I17" s="616">
        <f t="shared" si="2"/>
        <v>698.38</v>
      </c>
    </row>
    <row r="18" spans="1:9" x14ac:dyDescent="0.25">
      <c r="A18" s="118"/>
      <c r="B18" s="702">
        <f t="shared" si="1"/>
        <v>58</v>
      </c>
      <c r="C18" s="785"/>
      <c r="D18" s="585"/>
      <c r="E18" s="612"/>
      <c r="F18" s="585">
        <f t="shared" si="0"/>
        <v>0</v>
      </c>
      <c r="G18" s="583"/>
      <c r="H18" s="584"/>
      <c r="I18" s="616">
        <f t="shared" si="2"/>
        <v>698.38</v>
      </c>
    </row>
    <row r="19" spans="1:9" x14ac:dyDescent="0.25">
      <c r="A19" s="118"/>
      <c r="B19" s="82">
        <f t="shared" si="1"/>
        <v>58</v>
      </c>
      <c r="C19" s="740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40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40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40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40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40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40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40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40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40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40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40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40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40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40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40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40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40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40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40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68" t="s">
        <v>11</v>
      </c>
      <c r="D47" s="1369"/>
      <c r="E47" s="56">
        <f>E5+E6-F42+E7</f>
        <v>698.38</v>
      </c>
      <c r="F47" s="72"/>
    </row>
    <row r="50" spans="1:7" x14ac:dyDescent="0.25">
      <c r="A50" s="216"/>
      <c r="B50" s="1374"/>
      <c r="C50" s="448"/>
      <c r="D50" s="221"/>
      <c r="E50" s="77"/>
      <c r="F50" s="61"/>
      <c r="G50" s="5"/>
    </row>
    <row r="51" spans="1:7" x14ac:dyDescent="0.25">
      <c r="A51" s="216"/>
      <c r="B51" s="1374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C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373" t="s">
        <v>283</v>
      </c>
      <c r="B1" s="1373"/>
      <c r="C1" s="1373"/>
      <c r="D1" s="1373"/>
      <c r="E1" s="1373"/>
      <c r="F1" s="1373"/>
      <c r="G1" s="1373"/>
      <c r="H1" s="11">
        <v>1</v>
      </c>
      <c r="K1" s="1366" t="s">
        <v>406</v>
      </c>
      <c r="L1" s="1366"/>
      <c r="M1" s="1366"/>
      <c r="N1" s="1366"/>
      <c r="O1" s="1366"/>
      <c r="P1" s="1366"/>
      <c r="Q1" s="136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42"/>
      <c r="B4" s="842"/>
      <c r="C4" s="842"/>
      <c r="D4" s="842"/>
      <c r="E4" s="1116"/>
      <c r="F4" s="842"/>
      <c r="G4" s="843"/>
      <c r="H4" s="843"/>
      <c r="K4" s="842"/>
      <c r="L4" s="842"/>
      <c r="M4" s="842"/>
      <c r="N4" s="842"/>
      <c r="O4" s="1116"/>
      <c r="P4" s="842"/>
      <c r="Q4" s="843"/>
      <c r="R4" s="843"/>
    </row>
    <row r="5" spans="1:20" x14ac:dyDescent="0.25">
      <c r="A5" s="1377" t="s">
        <v>116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377" t="s">
        <v>116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377"/>
      <c r="B6" s="1378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377"/>
      <c r="L6" s="1378" t="s">
        <v>82</v>
      </c>
      <c r="M6" s="454"/>
      <c r="N6" s="130"/>
      <c r="O6" s="77"/>
      <c r="P6" s="61"/>
      <c r="Q6" s="5"/>
    </row>
    <row r="7" spans="1:20" x14ac:dyDescent="0.25">
      <c r="A7" s="1377"/>
      <c r="B7" s="1378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1263.8</v>
      </c>
      <c r="H7" s="7">
        <f>E7-G7+E8+E6-G6+E5</f>
        <v>699.19</v>
      </c>
      <c r="K7" s="1377"/>
      <c r="L7" s="1378"/>
      <c r="M7" s="448"/>
      <c r="N7" s="130"/>
      <c r="O7" s="58"/>
      <c r="P7" s="61"/>
      <c r="Q7" s="47">
        <f>P79</f>
        <v>0</v>
      </c>
      <c r="R7" s="7">
        <f>O7-Q7+O8+O6-Q6+O5</f>
        <v>1006.56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8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6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3" t="s">
        <v>196</v>
      </c>
      <c r="H10" s="70">
        <v>95</v>
      </c>
      <c r="I10" s="616">
        <f>E7-F10+E6+E8+E5+E4</f>
        <v>1846.1000000000001</v>
      </c>
      <c r="K10" s="79" t="s">
        <v>32</v>
      </c>
      <c r="L10" s="696">
        <f>P7-M10+P6+P8+P5</f>
        <v>84</v>
      </c>
      <c r="M10" s="15"/>
      <c r="N10" s="68"/>
      <c r="O10" s="194"/>
      <c r="P10" s="68">
        <f t="shared" ref="P10:P73" si="1">N10</f>
        <v>0</v>
      </c>
      <c r="Q10" s="583"/>
      <c r="R10" s="70"/>
      <c r="S10" s="616">
        <f>O7-P10+O6+O8+O5+O4</f>
        <v>1006.56</v>
      </c>
    </row>
    <row r="11" spans="1:20" x14ac:dyDescent="0.25">
      <c r="A11" s="186"/>
      <c r="B11" s="696">
        <f>B10-C11</f>
        <v>144</v>
      </c>
      <c r="C11" s="647">
        <v>8</v>
      </c>
      <c r="D11" s="585">
        <v>94.08</v>
      </c>
      <c r="E11" s="612">
        <v>45041</v>
      </c>
      <c r="F11" s="585">
        <f t="shared" si="0"/>
        <v>94.08</v>
      </c>
      <c r="G11" s="583" t="s">
        <v>208</v>
      </c>
      <c r="H11" s="584">
        <v>95</v>
      </c>
      <c r="I11" s="616">
        <f>I10-F11</f>
        <v>1752.0200000000002</v>
      </c>
      <c r="K11" s="186"/>
      <c r="L11" s="696">
        <f>L10-M11</f>
        <v>84</v>
      </c>
      <c r="M11" s="647"/>
      <c r="N11" s="585"/>
      <c r="O11" s="612"/>
      <c r="P11" s="585">
        <f t="shared" si="1"/>
        <v>0</v>
      </c>
      <c r="Q11" s="583"/>
      <c r="R11" s="584"/>
      <c r="S11" s="616">
        <f>S10-P11</f>
        <v>1006.56</v>
      </c>
    </row>
    <row r="12" spans="1:20" x14ac:dyDescent="0.25">
      <c r="A12" s="174"/>
      <c r="B12" s="696">
        <f t="shared" ref="B12:B75" si="2">B11-C12</f>
        <v>129</v>
      </c>
      <c r="C12" s="647">
        <v>15</v>
      </c>
      <c r="D12" s="585">
        <v>176.99</v>
      </c>
      <c r="E12" s="612">
        <v>45042</v>
      </c>
      <c r="F12" s="585">
        <f t="shared" si="0"/>
        <v>176.99</v>
      </c>
      <c r="G12" s="583" t="s">
        <v>212</v>
      </c>
      <c r="H12" s="584">
        <v>95</v>
      </c>
      <c r="I12" s="616">
        <f t="shared" ref="I12:I75" si="3">I11-F12</f>
        <v>1575.0300000000002</v>
      </c>
      <c r="K12" s="174"/>
      <c r="L12" s="696">
        <f t="shared" ref="L12:L75" si="4">L11-M12</f>
        <v>84</v>
      </c>
      <c r="M12" s="647"/>
      <c r="N12" s="585"/>
      <c r="O12" s="612"/>
      <c r="P12" s="585">
        <f t="shared" si="1"/>
        <v>0</v>
      </c>
      <c r="Q12" s="583"/>
      <c r="R12" s="584"/>
      <c r="S12" s="616">
        <f t="shared" ref="S12:S75" si="5">S11-P12</f>
        <v>1006.56</v>
      </c>
    </row>
    <row r="13" spans="1:20" x14ac:dyDescent="0.25">
      <c r="A13" s="174"/>
      <c r="B13" s="696">
        <f t="shared" si="2"/>
        <v>119</v>
      </c>
      <c r="C13" s="647">
        <v>10</v>
      </c>
      <c r="D13" s="585">
        <v>117.53</v>
      </c>
      <c r="E13" s="612">
        <v>45045</v>
      </c>
      <c r="F13" s="585">
        <f t="shared" si="0"/>
        <v>117.53</v>
      </c>
      <c r="G13" s="583" t="s">
        <v>226</v>
      </c>
      <c r="H13" s="584">
        <v>95</v>
      </c>
      <c r="I13" s="616">
        <f t="shared" si="3"/>
        <v>1457.5000000000002</v>
      </c>
      <c r="K13" s="174"/>
      <c r="L13" s="696">
        <f t="shared" si="4"/>
        <v>84</v>
      </c>
      <c r="M13" s="647"/>
      <c r="N13" s="585"/>
      <c r="O13" s="612"/>
      <c r="P13" s="585">
        <f t="shared" si="1"/>
        <v>0</v>
      </c>
      <c r="Q13" s="583"/>
      <c r="R13" s="584"/>
      <c r="S13" s="616">
        <f t="shared" si="5"/>
        <v>1006.56</v>
      </c>
      <c r="T13" s="614"/>
    </row>
    <row r="14" spans="1:20" x14ac:dyDescent="0.25">
      <c r="A14" s="81" t="s">
        <v>33</v>
      </c>
      <c r="B14" s="696">
        <f t="shared" si="2"/>
        <v>118</v>
      </c>
      <c r="C14" s="647">
        <v>1</v>
      </c>
      <c r="D14" s="585">
        <v>12.27</v>
      </c>
      <c r="E14" s="612">
        <v>45045</v>
      </c>
      <c r="F14" s="585">
        <f t="shared" si="0"/>
        <v>12.27</v>
      </c>
      <c r="G14" s="583" t="s">
        <v>233</v>
      </c>
      <c r="H14" s="584">
        <v>95</v>
      </c>
      <c r="I14" s="616">
        <f t="shared" si="3"/>
        <v>1445.2300000000002</v>
      </c>
      <c r="K14" s="81" t="s">
        <v>33</v>
      </c>
      <c r="L14" s="696">
        <f t="shared" si="4"/>
        <v>84</v>
      </c>
      <c r="M14" s="647"/>
      <c r="N14" s="585"/>
      <c r="O14" s="612"/>
      <c r="P14" s="585">
        <f t="shared" si="1"/>
        <v>0</v>
      </c>
      <c r="Q14" s="583"/>
      <c r="R14" s="584"/>
      <c r="S14" s="616">
        <f t="shared" si="5"/>
        <v>1006.56</v>
      </c>
      <c r="T14" s="614"/>
    </row>
    <row r="15" spans="1:20" x14ac:dyDescent="0.25">
      <c r="A15" s="72"/>
      <c r="B15" s="696">
        <f t="shared" si="2"/>
        <v>113</v>
      </c>
      <c r="C15" s="647">
        <v>5</v>
      </c>
      <c r="D15" s="585">
        <v>61</v>
      </c>
      <c r="E15" s="612">
        <v>45047</v>
      </c>
      <c r="F15" s="585">
        <f t="shared" si="0"/>
        <v>61</v>
      </c>
      <c r="G15" s="583" t="s">
        <v>227</v>
      </c>
      <c r="H15" s="584">
        <v>95</v>
      </c>
      <c r="I15" s="616">
        <f t="shared" si="3"/>
        <v>1384.2300000000002</v>
      </c>
      <c r="K15" s="1281"/>
      <c r="L15" s="696">
        <f t="shared" si="4"/>
        <v>84</v>
      </c>
      <c r="M15" s="647"/>
      <c r="N15" s="585"/>
      <c r="O15" s="612"/>
      <c r="P15" s="585">
        <f t="shared" si="1"/>
        <v>0</v>
      </c>
      <c r="Q15" s="583"/>
      <c r="R15" s="584"/>
      <c r="S15" s="616">
        <f t="shared" si="5"/>
        <v>1006.56</v>
      </c>
      <c r="T15" s="614"/>
    </row>
    <row r="16" spans="1:20" ht="15.75" customHeight="1" x14ac:dyDescent="0.25">
      <c r="A16" s="72"/>
      <c r="B16" s="696">
        <f t="shared" si="2"/>
        <v>103</v>
      </c>
      <c r="C16" s="647">
        <v>10</v>
      </c>
      <c r="D16" s="585">
        <v>120.71</v>
      </c>
      <c r="E16" s="612">
        <v>45047</v>
      </c>
      <c r="F16" s="585">
        <f t="shared" si="0"/>
        <v>120.71</v>
      </c>
      <c r="G16" s="583" t="s">
        <v>236</v>
      </c>
      <c r="H16" s="584">
        <v>95</v>
      </c>
      <c r="I16" s="616">
        <f t="shared" si="3"/>
        <v>1263.5200000000002</v>
      </c>
      <c r="K16" s="1281"/>
      <c r="L16" s="696">
        <f t="shared" si="4"/>
        <v>84</v>
      </c>
      <c r="M16" s="647"/>
      <c r="N16" s="585"/>
      <c r="O16" s="612"/>
      <c r="P16" s="585">
        <f t="shared" si="1"/>
        <v>0</v>
      </c>
      <c r="Q16" s="583"/>
      <c r="R16" s="584"/>
      <c r="S16" s="616">
        <f t="shared" si="5"/>
        <v>1006.56</v>
      </c>
      <c r="T16" s="614"/>
    </row>
    <row r="17" spans="1:20" ht="15.75" customHeight="1" x14ac:dyDescent="0.25">
      <c r="B17" s="696">
        <f t="shared" si="2"/>
        <v>83</v>
      </c>
      <c r="C17" s="647">
        <v>20</v>
      </c>
      <c r="D17" s="585">
        <v>246.87</v>
      </c>
      <c r="E17" s="612">
        <v>45049</v>
      </c>
      <c r="F17" s="585">
        <f t="shared" si="0"/>
        <v>246.87</v>
      </c>
      <c r="G17" s="583" t="s">
        <v>229</v>
      </c>
      <c r="H17" s="584">
        <v>95</v>
      </c>
      <c r="I17" s="616">
        <f t="shared" si="3"/>
        <v>1016.6500000000002</v>
      </c>
      <c r="L17" s="696">
        <f t="shared" si="4"/>
        <v>84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1006.56</v>
      </c>
      <c r="T17" s="614"/>
    </row>
    <row r="18" spans="1:20" x14ac:dyDescent="0.25">
      <c r="B18" s="696">
        <f t="shared" si="2"/>
        <v>78</v>
      </c>
      <c r="C18" s="647">
        <v>5</v>
      </c>
      <c r="D18" s="585">
        <v>59.66</v>
      </c>
      <c r="E18" s="612">
        <v>45052</v>
      </c>
      <c r="F18" s="585">
        <f t="shared" si="0"/>
        <v>59.66</v>
      </c>
      <c r="G18" s="583" t="s">
        <v>261</v>
      </c>
      <c r="H18" s="584">
        <v>95</v>
      </c>
      <c r="I18" s="616">
        <f t="shared" si="3"/>
        <v>956.99000000000024</v>
      </c>
      <c r="L18" s="696">
        <f t="shared" si="4"/>
        <v>84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1006.56</v>
      </c>
      <c r="T18" s="614"/>
    </row>
    <row r="19" spans="1:20" x14ac:dyDescent="0.25">
      <c r="A19" s="118"/>
      <c r="B19" s="696">
        <f t="shared" si="2"/>
        <v>58</v>
      </c>
      <c r="C19" s="647">
        <v>20</v>
      </c>
      <c r="D19" s="585">
        <v>245.53</v>
      </c>
      <c r="E19" s="612">
        <v>45055</v>
      </c>
      <c r="F19" s="585">
        <f t="shared" si="0"/>
        <v>245.53</v>
      </c>
      <c r="G19" s="583" t="s">
        <v>272</v>
      </c>
      <c r="H19" s="584">
        <v>95</v>
      </c>
      <c r="I19" s="616">
        <f t="shared" si="3"/>
        <v>711.46000000000026</v>
      </c>
      <c r="K19" s="118"/>
      <c r="L19" s="696">
        <f t="shared" si="4"/>
        <v>84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1006.56</v>
      </c>
      <c r="T19" s="614"/>
    </row>
    <row r="20" spans="1:20" x14ac:dyDescent="0.25">
      <c r="A20" s="118"/>
      <c r="B20" s="652">
        <f t="shared" si="2"/>
        <v>57</v>
      </c>
      <c r="C20" s="1122">
        <v>1</v>
      </c>
      <c r="D20" s="1129">
        <v>12.27</v>
      </c>
      <c r="E20" s="1130">
        <v>45056</v>
      </c>
      <c r="F20" s="1129">
        <f t="shared" si="0"/>
        <v>12.27</v>
      </c>
      <c r="G20" s="1131" t="s">
        <v>278</v>
      </c>
      <c r="H20" s="584">
        <v>95</v>
      </c>
      <c r="I20" s="649">
        <f t="shared" si="3"/>
        <v>699.19000000000028</v>
      </c>
      <c r="K20" s="118"/>
      <c r="L20" s="696">
        <f t="shared" si="4"/>
        <v>84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1006.56</v>
      </c>
      <c r="T20" s="614"/>
    </row>
    <row r="21" spans="1:20" x14ac:dyDescent="0.25">
      <c r="A21" s="118"/>
      <c r="B21" s="696">
        <f t="shared" si="2"/>
        <v>57</v>
      </c>
      <c r="C21" s="647"/>
      <c r="D21" s="585"/>
      <c r="E21" s="612"/>
      <c r="F21" s="585">
        <f t="shared" ref="F21:F73" si="6">D21</f>
        <v>0</v>
      </c>
      <c r="G21" s="583"/>
      <c r="H21" s="584"/>
      <c r="I21" s="616">
        <f t="shared" si="3"/>
        <v>699.19000000000028</v>
      </c>
      <c r="K21" s="118"/>
      <c r="L21" s="696">
        <f t="shared" si="4"/>
        <v>84</v>
      </c>
      <c r="M21" s="647"/>
      <c r="N21" s="585"/>
      <c r="O21" s="612"/>
      <c r="P21" s="585">
        <f t="shared" si="1"/>
        <v>0</v>
      </c>
      <c r="Q21" s="583"/>
      <c r="R21" s="584"/>
      <c r="S21" s="616">
        <f t="shared" si="5"/>
        <v>1006.56</v>
      </c>
      <c r="T21" s="614"/>
    </row>
    <row r="22" spans="1:20" x14ac:dyDescent="0.25">
      <c r="A22" s="118"/>
      <c r="B22" s="696">
        <f t="shared" si="2"/>
        <v>57</v>
      </c>
      <c r="C22" s="647"/>
      <c r="D22" s="585"/>
      <c r="E22" s="612"/>
      <c r="F22" s="585">
        <f t="shared" si="6"/>
        <v>0</v>
      </c>
      <c r="G22" s="583"/>
      <c r="H22" s="584"/>
      <c r="I22" s="616">
        <f t="shared" si="3"/>
        <v>699.19000000000028</v>
      </c>
      <c r="K22" s="118"/>
      <c r="L22" s="696">
        <f t="shared" si="4"/>
        <v>84</v>
      </c>
      <c r="M22" s="647"/>
      <c r="N22" s="585"/>
      <c r="O22" s="612"/>
      <c r="P22" s="585">
        <f t="shared" si="1"/>
        <v>0</v>
      </c>
      <c r="Q22" s="583"/>
      <c r="R22" s="584"/>
      <c r="S22" s="616">
        <f t="shared" si="5"/>
        <v>1006.56</v>
      </c>
      <c r="T22" s="614"/>
    </row>
    <row r="23" spans="1:20" x14ac:dyDescent="0.25">
      <c r="A23" s="118"/>
      <c r="B23" s="696">
        <f t="shared" si="2"/>
        <v>57</v>
      </c>
      <c r="C23" s="647"/>
      <c r="D23" s="585"/>
      <c r="E23" s="612"/>
      <c r="F23" s="585">
        <f t="shared" si="6"/>
        <v>0</v>
      </c>
      <c r="G23" s="583"/>
      <c r="H23" s="584"/>
      <c r="I23" s="616">
        <f t="shared" si="3"/>
        <v>699.19000000000028</v>
      </c>
      <c r="K23" s="118"/>
      <c r="L23" s="696">
        <f t="shared" si="4"/>
        <v>84</v>
      </c>
      <c r="M23" s="647"/>
      <c r="N23" s="585"/>
      <c r="O23" s="612"/>
      <c r="P23" s="585">
        <f t="shared" si="1"/>
        <v>0</v>
      </c>
      <c r="Q23" s="583"/>
      <c r="R23" s="584"/>
      <c r="S23" s="616">
        <f t="shared" si="5"/>
        <v>1006.56</v>
      </c>
      <c r="T23" s="614"/>
    </row>
    <row r="24" spans="1:20" x14ac:dyDescent="0.25">
      <c r="A24" s="119"/>
      <c r="B24" s="696">
        <f t="shared" si="2"/>
        <v>57</v>
      </c>
      <c r="C24" s="647"/>
      <c r="D24" s="585"/>
      <c r="E24" s="612"/>
      <c r="F24" s="585">
        <f t="shared" si="6"/>
        <v>0</v>
      </c>
      <c r="G24" s="583"/>
      <c r="H24" s="584"/>
      <c r="I24" s="616">
        <f t="shared" si="3"/>
        <v>699.19000000000028</v>
      </c>
      <c r="K24" s="119"/>
      <c r="L24" s="696">
        <f t="shared" si="4"/>
        <v>84</v>
      </c>
      <c r="M24" s="647"/>
      <c r="N24" s="585"/>
      <c r="O24" s="612"/>
      <c r="P24" s="585">
        <f t="shared" si="1"/>
        <v>0</v>
      </c>
      <c r="Q24" s="583"/>
      <c r="R24" s="584"/>
      <c r="S24" s="616">
        <f t="shared" si="5"/>
        <v>1006.56</v>
      </c>
      <c r="T24" s="614"/>
    </row>
    <row r="25" spans="1:20" x14ac:dyDescent="0.25">
      <c r="A25" s="118"/>
      <c r="B25" s="696">
        <f t="shared" si="2"/>
        <v>57</v>
      </c>
      <c r="C25" s="647"/>
      <c r="D25" s="585"/>
      <c r="E25" s="612"/>
      <c r="F25" s="585">
        <f t="shared" si="6"/>
        <v>0</v>
      </c>
      <c r="G25" s="583"/>
      <c r="H25" s="584"/>
      <c r="I25" s="616">
        <f t="shared" si="3"/>
        <v>699.19000000000028</v>
      </c>
      <c r="K25" s="118"/>
      <c r="L25" s="696">
        <f t="shared" si="4"/>
        <v>84</v>
      </c>
      <c r="M25" s="647"/>
      <c r="N25" s="585"/>
      <c r="O25" s="612"/>
      <c r="P25" s="585">
        <f t="shared" si="1"/>
        <v>0</v>
      </c>
      <c r="Q25" s="583"/>
      <c r="R25" s="584"/>
      <c r="S25" s="616">
        <f t="shared" si="5"/>
        <v>1006.56</v>
      </c>
      <c r="T25" s="614"/>
    </row>
    <row r="26" spans="1:20" x14ac:dyDescent="0.25">
      <c r="A26" s="118"/>
      <c r="B26" s="696">
        <f t="shared" si="2"/>
        <v>57</v>
      </c>
      <c r="C26" s="647"/>
      <c r="D26" s="585"/>
      <c r="E26" s="612"/>
      <c r="F26" s="585">
        <f t="shared" si="6"/>
        <v>0</v>
      </c>
      <c r="G26" s="583"/>
      <c r="H26" s="584"/>
      <c r="I26" s="616">
        <f t="shared" si="3"/>
        <v>699.19000000000028</v>
      </c>
      <c r="K26" s="118"/>
      <c r="L26" s="696">
        <f t="shared" si="4"/>
        <v>84</v>
      </c>
      <c r="M26" s="647"/>
      <c r="N26" s="585"/>
      <c r="O26" s="612"/>
      <c r="P26" s="585">
        <f t="shared" si="1"/>
        <v>0</v>
      </c>
      <c r="Q26" s="583"/>
      <c r="R26" s="584"/>
      <c r="S26" s="616">
        <f t="shared" si="5"/>
        <v>1006.56</v>
      </c>
      <c r="T26" s="614"/>
    </row>
    <row r="27" spans="1:20" x14ac:dyDescent="0.25">
      <c r="A27" s="118"/>
      <c r="B27" s="696">
        <f t="shared" si="2"/>
        <v>57</v>
      </c>
      <c r="C27" s="15"/>
      <c r="D27" s="68"/>
      <c r="E27" s="194"/>
      <c r="F27" s="68">
        <f t="shared" si="6"/>
        <v>0</v>
      </c>
      <c r="G27" s="583"/>
      <c r="H27" s="70"/>
      <c r="I27" s="102">
        <f t="shared" si="3"/>
        <v>699.19000000000028</v>
      </c>
      <c r="K27" s="118"/>
      <c r="L27" s="696">
        <f t="shared" si="4"/>
        <v>84</v>
      </c>
      <c r="M27" s="647"/>
      <c r="N27" s="585"/>
      <c r="O27" s="612"/>
      <c r="P27" s="585">
        <f t="shared" si="1"/>
        <v>0</v>
      </c>
      <c r="Q27" s="583"/>
      <c r="R27" s="584"/>
      <c r="S27" s="616">
        <f t="shared" si="5"/>
        <v>1006.56</v>
      </c>
      <c r="T27" s="614"/>
    </row>
    <row r="28" spans="1:20" x14ac:dyDescent="0.25">
      <c r="A28" s="118"/>
      <c r="B28" s="696">
        <f t="shared" si="2"/>
        <v>57</v>
      </c>
      <c r="C28" s="15"/>
      <c r="D28" s="68"/>
      <c r="E28" s="194"/>
      <c r="F28" s="68">
        <f t="shared" si="6"/>
        <v>0</v>
      </c>
      <c r="G28" s="583"/>
      <c r="H28" s="70"/>
      <c r="I28" s="616">
        <f t="shared" si="3"/>
        <v>699.19000000000028</v>
      </c>
      <c r="K28" s="118"/>
      <c r="L28" s="696">
        <f t="shared" si="4"/>
        <v>84</v>
      </c>
      <c r="M28" s="647"/>
      <c r="N28" s="585"/>
      <c r="O28" s="612"/>
      <c r="P28" s="585">
        <f t="shared" si="1"/>
        <v>0</v>
      </c>
      <c r="Q28" s="583"/>
      <c r="R28" s="584"/>
      <c r="S28" s="616">
        <f t="shared" si="5"/>
        <v>1006.56</v>
      </c>
      <c r="T28" s="614"/>
    </row>
    <row r="29" spans="1:20" x14ac:dyDescent="0.25">
      <c r="A29" s="118"/>
      <c r="B29" s="696">
        <f t="shared" si="2"/>
        <v>57</v>
      </c>
      <c r="C29" s="15"/>
      <c r="D29" s="68"/>
      <c r="E29" s="194"/>
      <c r="F29" s="68">
        <f t="shared" si="6"/>
        <v>0</v>
      </c>
      <c r="G29" s="583"/>
      <c r="H29" s="70"/>
      <c r="I29" s="616">
        <f t="shared" si="3"/>
        <v>699.19000000000028</v>
      </c>
      <c r="K29" s="118"/>
      <c r="L29" s="696">
        <f t="shared" si="4"/>
        <v>84</v>
      </c>
      <c r="M29" s="15"/>
      <c r="N29" s="68"/>
      <c r="O29" s="194"/>
      <c r="P29" s="68">
        <f t="shared" si="1"/>
        <v>0</v>
      </c>
      <c r="Q29" s="583"/>
      <c r="R29" s="70"/>
      <c r="S29" s="616">
        <f t="shared" si="5"/>
        <v>1006.56</v>
      </c>
    </row>
    <row r="30" spans="1:20" x14ac:dyDescent="0.25">
      <c r="A30" s="118"/>
      <c r="B30" s="696">
        <f t="shared" si="2"/>
        <v>57</v>
      </c>
      <c r="C30" s="15"/>
      <c r="D30" s="68"/>
      <c r="E30" s="194"/>
      <c r="F30" s="68">
        <f t="shared" si="6"/>
        <v>0</v>
      </c>
      <c r="G30" s="583"/>
      <c r="H30" s="70"/>
      <c r="I30" s="616">
        <f t="shared" si="3"/>
        <v>699.19000000000028</v>
      </c>
      <c r="K30" s="118"/>
      <c r="L30" s="696">
        <f t="shared" si="4"/>
        <v>84</v>
      </c>
      <c r="M30" s="15"/>
      <c r="N30" s="68"/>
      <c r="O30" s="194"/>
      <c r="P30" s="68">
        <f t="shared" si="1"/>
        <v>0</v>
      </c>
      <c r="Q30" s="583"/>
      <c r="R30" s="70"/>
      <c r="S30" s="616">
        <f t="shared" si="5"/>
        <v>1006.56</v>
      </c>
    </row>
    <row r="31" spans="1:20" x14ac:dyDescent="0.25">
      <c r="A31" s="118"/>
      <c r="B31" s="696">
        <f t="shared" si="2"/>
        <v>57</v>
      </c>
      <c r="C31" s="15"/>
      <c r="D31" s="68"/>
      <c r="E31" s="194"/>
      <c r="F31" s="68">
        <f t="shared" si="6"/>
        <v>0</v>
      </c>
      <c r="G31" s="583"/>
      <c r="H31" s="70"/>
      <c r="I31" s="616">
        <f t="shared" si="3"/>
        <v>699.19000000000028</v>
      </c>
      <c r="K31" s="118"/>
      <c r="L31" s="696">
        <f t="shared" si="4"/>
        <v>84</v>
      </c>
      <c r="M31" s="15"/>
      <c r="N31" s="68"/>
      <c r="O31" s="194"/>
      <c r="P31" s="68">
        <f t="shared" si="1"/>
        <v>0</v>
      </c>
      <c r="Q31" s="583"/>
      <c r="R31" s="70"/>
      <c r="S31" s="616">
        <f t="shared" si="5"/>
        <v>1006.56</v>
      </c>
    </row>
    <row r="32" spans="1:20" x14ac:dyDescent="0.25">
      <c r="A32" s="118"/>
      <c r="B32" s="696">
        <f t="shared" si="2"/>
        <v>57</v>
      </c>
      <c r="C32" s="15"/>
      <c r="D32" s="68"/>
      <c r="E32" s="194"/>
      <c r="F32" s="68">
        <f t="shared" si="6"/>
        <v>0</v>
      </c>
      <c r="G32" s="583"/>
      <c r="H32" s="70"/>
      <c r="I32" s="616">
        <f t="shared" si="3"/>
        <v>699.19000000000028</v>
      </c>
      <c r="K32" s="118"/>
      <c r="L32" s="696">
        <f t="shared" si="4"/>
        <v>84</v>
      </c>
      <c r="M32" s="15"/>
      <c r="N32" s="68"/>
      <c r="O32" s="194"/>
      <c r="P32" s="68">
        <f t="shared" si="1"/>
        <v>0</v>
      </c>
      <c r="Q32" s="583"/>
      <c r="R32" s="70"/>
      <c r="S32" s="616">
        <f t="shared" si="5"/>
        <v>1006.56</v>
      </c>
    </row>
    <row r="33" spans="1:19" x14ac:dyDescent="0.25">
      <c r="A33" s="118"/>
      <c r="B33" s="696">
        <f t="shared" si="2"/>
        <v>57</v>
      </c>
      <c r="C33" s="15"/>
      <c r="D33" s="68"/>
      <c r="E33" s="194"/>
      <c r="F33" s="68">
        <f t="shared" si="6"/>
        <v>0</v>
      </c>
      <c r="G33" s="583"/>
      <c r="H33" s="70"/>
      <c r="I33" s="616">
        <f t="shared" si="3"/>
        <v>699.19000000000028</v>
      </c>
      <c r="K33" s="118"/>
      <c r="L33" s="696">
        <f t="shared" si="4"/>
        <v>84</v>
      </c>
      <c r="M33" s="15"/>
      <c r="N33" s="68"/>
      <c r="O33" s="194"/>
      <c r="P33" s="68">
        <f t="shared" si="1"/>
        <v>0</v>
      </c>
      <c r="Q33" s="583"/>
      <c r="R33" s="70"/>
      <c r="S33" s="616">
        <f t="shared" si="5"/>
        <v>1006.56</v>
      </c>
    </row>
    <row r="34" spans="1:19" x14ac:dyDescent="0.25">
      <c r="A34" s="118"/>
      <c r="B34" s="696">
        <f t="shared" si="2"/>
        <v>57</v>
      </c>
      <c r="C34" s="15"/>
      <c r="D34" s="68"/>
      <c r="E34" s="194"/>
      <c r="F34" s="68">
        <f t="shared" si="6"/>
        <v>0</v>
      </c>
      <c r="G34" s="583"/>
      <c r="H34" s="70"/>
      <c r="I34" s="616">
        <f t="shared" si="3"/>
        <v>699.19000000000028</v>
      </c>
      <c r="K34" s="118"/>
      <c r="L34" s="696">
        <f t="shared" si="4"/>
        <v>84</v>
      </c>
      <c r="M34" s="15"/>
      <c r="N34" s="68"/>
      <c r="O34" s="194"/>
      <c r="P34" s="68">
        <f t="shared" si="1"/>
        <v>0</v>
      </c>
      <c r="Q34" s="583"/>
      <c r="R34" s="70"/>
      <c r="S34" s="616">
        <f t="shared" si="5"/>
        <v>1006.56</v>
      </c>
    </row>
    <row r="35" spans="1:19" x14ac:dyDescent="0.25">
      <c r="A35" s="118"/>
      <c r="B35" s="696">
        <f t="shared" si="2"/>
        <v>57</v>
      </c>
      <c r="C35" s="15"/>
      <c r="D35" s="68"/>
      <c r="E35" s="194"/>
      <c r="F35" s="68">
        <f t="shared" si="6"/>
        <v>0</v>
      </c>
      <c r="G35" s="583"/>
      <c r="H35" s="70"/>
      <c r="I35" s="616">
        <f t="shared" si="3"/>
        <v>699.19000000000028</v>
      </c>
      <c r="K35" s="118"/>
      <c r="L35" s="696">
        <f t="shared" si="4"/>
        <v>84</v>
      </c>
      <c r="M35" s="15"/>
      <c r="N35" s="68"/>
      <c r="O35" s="194"/>
      <c r="P35" s="68">
        <f t="shared" si="1"/>
        <v>0</v>
      </c>
      <c r="Q35" s="583"/>
      <c r="R35" s="70"/>
      <c r="S35" s="616">
        <f t="shared" si="5"/>
        <v>1006.56</v>
      </c>
    </row>
    <row r="36" spans="1:19" x14ac:dyDescent="0.25">
      <c r="A36" s="118"/>
      <c r="B36" s="696">
        <f t="shared" si="2"/>
        <v>57</v>
      </c>
      <c r="C36" s="15"/>
      <c r="D36" s="68"/>
      <c r="E36" s="194"/>
      <c r="F36" s="68">
        <f t="shared" si="6"/>
        <v>0</v>
      </c>
      <c r="G36" s="583"/>
      <c r="H36" s="70"/>
      <c r="I36" s="102">
        <f t="shared" si="3"/>
        <v>699.19000000000028</v>
      </c>
      <c r="K36" s="118"/>
      <c r="L36" s="696">
        <f t="shared" si="4"/>
        <v>84</v>
      </c>
      <c r="M36" s="15"/>
      <c r="N36" s="68"/>
      <c r="O36" s="194"/>
      <c r="P36" s="68">
        <f t="shared" si="1"/>
        <v>0</v>
      </c>
      <c r="Q36" s="583"/>
      <c r="R36" s="70"/>
      <c r="S36" s="102">
        <f t="shared" si="5"/>
        <v>1006.56</v>
      </c>
    </row>
    <row r="37" spans="1:19" x14ac:dyDescent="0.25">
      <c r="A37" s="118" t="s">
        <v>22</v>
      </c>
      <c r="B37" s="696">
        <f t="shared" si="2"/>
        <v>57</v>
      </c>
      <c r="C37" s="15"/>
      <c r="D37" s="68"/>
      <c r="E37" s="194"/>
      <c r="F37" s="68">
        <f t="shared" si="6"/>
        <v>0</v>
      </c>
      <c r="G37" s="583"/>
      <c r="H37" s="70"/>
      <c r="I37" s="102">
        <f t="shared" si="3"/>
        <v>699.19000000000028</v>
      </c>
      <c r="K37" s="118" t="s">
        <v>22</v>
      </c>
      <c r="L37" s="696">
        <f t="shared" si="4"/>
        <v>84</v>
      </c>
      <c r="M37" s="15"/>
      <c r="N37" s="68"/>
      <c r="O37" s="194"/>
      <c r="P37" s="68">
        <f t="shared" si="1"/>
        <v>0</v>
      </c>
      <c r="Q37" s="583"/>
      <c r="R37" s="70"/>
      <c r="S37" s="102">
        <f t="shared" si="5"/>
        <v>1006.56</v>
      </c>
    </row>
    <row r="38" spans="1:19" x14ac:dyDescent="0.25">
      <c r="A38" s="119"/>
      <c r="B38" s="696">
        <f t="shared" si="2"/>
        <v>57</v>
      </c>
      <c r="C38" s="15"/>
      <c r="D38" s="68"/>
      <c r="E38" s="194"/>
      <c r="F38" s="68">
        <f t="shared" si="6"/>
        <v>0</v>
      </c>
      <c r="G38" s="583"/>
      <c r="H38" s="70"/>
      <c r="I38" s="102">
        <f t="shared" si="3"/>
        <v>699.19000000000028</v>
      </c>
      <c r="K38" s="119"/>
      <c r="L38" s="696">
        <f t="shared" si="4"/>
        <v>84</v>
      </c>
      <c r="M38" s="15"/>
      <c r="N38" s="68"/>
      <c r="O38" s="194"/>
      <c r="P38" s="68">
        <f t="shared" si="1"/>
        <v>0</v>
      </c>
      <c r="Q38" s="583"/>
      <c r="R38" s="70"/>
      <c r="S38" s="102">
        <f t="shared" si="5"/>
        <v>1006.56</v>
      </c>
    </row>
    <row r="39" spans="1:19" x14ac:dyDescent="0.25">
      <c r="A39" s="118"/>
      <c r="B39" s="696">
        <f t="shared" si="2"/>
        <v>57</v>
      </c>
      <c r="C39" s="15"/>
      <c r="D39" s="68"/>
      <c r="E39" s="194"/>
      <c r="F39" s="68">
        <f t="shared" si="6"/>
        <v>0</v>
      </c>
      <c r="G39" s="583"/>
      <c r="H39" s="70"/>
      <c r="I39" s="102">
        <f t="shared" si="3"/>
        <v>699.19000000000028</v>
      </c>
      <c r="K39" s="118"/>
      <c r="L39" s="696">
        <f t="shared" si="4"/>
        <v>84</v>
      </c>
      <c r="M39" s="15"/>
      <c r="N39" s="68"/>
      <c r="O39" s="194"/>
      <c r="P39" s="68">
        <f t="shared" si="1"/>
        <v>0</v>
      </c>
      <c r="Q39" s="583"/>
      <c r="R39" s="70"/>
      <c r="S39" s="102">
        <f t="shared" si="5"/>
        <v>1006.56</v>
      </c>
    </row>
    <row r="40" spans="1:19" x14ac:dyDescent="0.25">
      <c r="A40" s="118"/>
      <c r="B40" s="696">
        <f t="shared" si="2"/>
        <v>57</v>
      </c>
      <c r="C40" s="15"/>
      <c r="D40" s="68"/>
      <c r="E40" s="194"/>
      <c r="F40" s="68">
        <f t="shared" si="6"/>
        <v>0</v>
      </c>
      <c r="G40" s="583"/>
      <c r="H40" s="70"/>
      <c r="I40" s="102">
        <f t="shared" si="3"/>
        <v>699.19000000000028</v>
      </c>
      <c r="K40" s="118"/>
      <c r="L40" s="696">
        <f t="shared" si="4"/>
        <v>84</v>
      </c>
      <c r="M40" s="15"/>
      <c r="N40" s="68"/>
      <c r="O40" s="194"/>
      <c r="P40" s="68">
        <f t="shared" si="1"/>
        <v>0</v>
      </c>
      <c r="Q40" s="583"/>
      <c r="R40" s="70"/>
      <c r="S40" s="102">
        <f t="shared" si="5"/>
        <v>1006.56</v>
      </c>
    </row>
    <row r="41" spans="1:19" x14ac:dyDescent="0.25">
      <c r="A41" s="118"/>
      <c r="B41" s="696">
        <f t="shared" si="2"/>
        <v>57</v>
      </c>
      <c r="C41" s="15"/>
      <c r="D41" s="68"/>
      <c r="E41" s="194"/>
      <c r="F41" s="68">
        <f t="shared" si="6"/>
        <v>0</v>
      </c>
      <c r="G41" s="583"/>
      <c r="H41" s="70"/>
      <c r="I41" s="102">
        <f t="shared" si="3"/>
        <v>699.19000000000028</v>
      </c>
      <c r="K41" s="118"/>
      <c r="L41" s="696">
        <f t="shared" si="4"/>
        <v>84</v>
      </c>
      <c r="M41" s="15"/>
      <c r="N41" s="68"/>
      <c r="O41" s="194"/>
      <c r="P41" s="68">
        <f t="shared" si="1"/>
        <v>0</v>
      </c>
      <c r="Q41" s="583"/>
      <c r="R41" s="70"/>
      <c r="S41" s="102">
        <f t="shared" si="5"/>
        <v>1006.56</v>
      </c>
    </row>
    <row r="42" spans="1:19" x14ac:dyDescent="0.25">
      <c r="A42" s="118"/>
      <c r="B42" s="696">
        <f t="shared" si="2"/>
        <v>57</v>
      </c>
      <c r="C42" s="15"/>
      <c r="D42" s="68"/>
      <c r="E42" s="194"/>
      <c r="F42" s="68">
        <f t="shared" si="6"/>
        <v>0</v>
      </c>
      <c r="G42" s="583"/>
      <c r="H42" s="70"/>
      <c r="I42" s="102">
        <f t="shared" si="3"/>
        <v>699.19000000000028</v>
      </c>
      <c r="K42" s="118"/>
      <c r="L42" s="696">
        <f t="shared" si="4"/>
        <v>84</v>
      </c>
      <c r="M42" s="15"/>
      <c r="N42" s="68"/>
      <c r="O42" s="194"/>
      <c r="P42" s="68">
        <f t="shared" si="1"/>
        <v>0</v>
      </c>
      <c r="Q42" s="583"/>
      <c r="R42" s="70"/>
      <c r="S42" s="102">
        <f t="shared" si="5"/>
        <v>1006.56</v>
      </c>
    </row>
    <row r="43" spans="1:19" x14ac:dyDescent="0.25">
      <c r="A43" s="118"/>
      <c r="B43" s="696">
        <f t="shared" si="2"/>
        <v>57</v>
      </c>
      <c r="C43" s="15"/>
      <c r="D43" s="68"/>
      <c r="E43" s="194"/>
      <c r="F43" s="68">
        <f t="shared" si="6"/>
        <v>0</v>
      </c>
      <c r="G43" s="583"/>
      <c r="H43" s="70"/>
      <c r="I43" s="102">
        <f t="shared" si="3"/>
        <v>699.19000000000028</v>
      </c>
      <c r="K43" s="118"/>
      <c r="L43" s="696">
        <f t="shared" si="4"/>
        <v>84</v>
      </c>
      <c r="M43" s="15"/>
      <c r="N43" s="68"/>
      <c r="O43" s="194"/>
      <c r="P43" s="68">
        <f t="shared" si="1"/>
        <v>0</v>
      </c>
      <c r="Q43" s="583"/>
      <c r="R43" s="70"/>
      <c r="S43" s="102">
        <f t="shared" si="5"/>
        <v>1006.56</v>
      </c>
    </row>
    <row r="44" spans="1:19" x14ac:dyDescent="0.25">
      <c r="A44" s="118"/>
      <c r="B44" s="696">
        <f t="shared" si="2"/>
        <v>57</v>
      </c>
      <c r="C44" s="15"/>
      <c r="D44" s="68"/>
      <c r="E44" s="194"/>
      <c r="F44" s="68">
        <f t="shared" si="6"/>
        <v>0</v>
      </c>
      <c r="G44" s="69"/>
      <c r="H44" s="70"/>
      <c r="I44" s="102">
        <f t="shared" si="3"/>
        <v>699.19000000000028</v>
      </c>
      <c r="K44" s="118"/>
      <c r="L44" s="696">
        <f t="shared" si="4"/>
        <v>84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1006.56</v>
      </c>
    </row>
    <row r="45" spans="1:19" x14ac:dyDescent="0.25">
      <c r="A45" s="118"/>
      <c r="B45" s="696">
        <f t="shared" si="2"/>
        <v>57</v>
      </c>
      <c r="C45" s="15"/>
      <c r="D45" s="68"/>
      <c r="E45" s="194"/>
      <c r="F45" s="68">
        <f t="shared" si="6"/>
        <v>0</v>
      </c>
      <c r="G45" s="69"/>
      <c r="H45" s="70"/>
      <c r="I45" s="102">
        <f t="shared" si="3"/>
        <v>699.19000000000028</v>
      </c>
      <c r="K45" s="118"/>
      <c r="L45" s="696">
        <f t="shared" si="4"/>
        <v>84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1006.56</v>
      </c>
    </row>
    <row r="46" spans="1:19" x14ac:dyDescent="0.25">
      <c r="A46" s="118"/>
      <c r="B46" s="696">
        <f t="shared" si="2"/>
        <v>57</v>
      </c>
      <c r="C46" s="15"/>
      <c r="D46" s="68"/>
      <c r="E46" s="194"/>
      <c r="F46" s="68">
        <f t="shared" si="6"/>
        <v>0</v>
      </c>
      <c r="G46" s="69"/>
      <c r="H46" s="70"/>
      <c r="I46" s="102">
        <f t="shared" si="3"/>
        <v>699.19000000000028</v>
      </c>
      <c r="K46" s="118"/>
      <c r="L46" s="696">
        <f t="shared" si="4"/>
        <v>84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1006.56</v>
      </c>
    </row>
    <row r="47" spans="1:19" x14ac:dyDescent="0.25">
      <c r="A47" s="118"/>
      <c r="B47" s="696">
        <f t="shared" si="2"/>
        <v>57</v>
      </c>
      <c r="C47" s="15"/>
      <c r="D47" s="68"/>
      <c r="E47" s="194"/>
      <c r="F47" s="68">
        <f t="shared" si="6"/>
        <v>0</v>
      </c>
      <c r="G47" s="69"/>
      <c r="H47" s="70"/>
      <c r="I47" s="102">
        <f t="shared" si="3"/>
        <v>699.19000000000028</v>
      </c>
      <c r="K47" s="118"/>
      <c r="L47" s="696">
        <f t="shared" si="4"/>
        <v>84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1006.56</v>
      </c>
    </row>
    <row r="48" spans="1:19" x14ac:dyDescent="0.25">
      <c r="A48" s="118"/>
      <c r="B48" s="696">
        <f t="shared" si="2"/>
        <v>57</v>
      </c>
      <c r="C48" s="15"/>
      <c r="D48" s="68"/>
      <c r="E48" s="194"/>
      <c r="F48" s="68">
        <f t="shared" si="6"/>
        <v>0</v>
      </c>
      <c r="G48" s="69"/>
      <c r="H48" s="70"/>
      <c r="I48" s="102">
        <f t="shared" si="3"/>
        <v>699.19000000000028</v>
      </c>
      <c r="K48" s="118"/>
      <c r="L48" s="696">
        <f t="shared" si="4"/>
        <v>84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1006.56</v>
      </c>
    </row>
    <row r="49" spans="1:19" x14ac:dyDescent="0.25">
      <c r="A49" s="118"/>
      <c r="B49" s="696">
        <f t="shared" si="2"/>
        <v>57</v>
      </c>
      <c r="C49" s="15"/>
      <c r="D49" s="68"/>
      <c r="E49" s="194"/>
      <c r="F49" s="68">
        <f t="shared" si="6"/>
        <v>0</v>
      </c>
      <c r="G49" s="69"/>
      <c r="H49" s="70"/>
      <c r="I49" s="102">
        <f t="shared" si="3"/>
        <v>699.19000000000028</v>
      </c>
      <c r="K49" s="118"/>
      <c r="L49" s="696">
        <f t="shared" si="4"/>
        <v>84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1006.56</v>
      </c>
    </row>
    <row r="50" spans="1:19" x14ac:dyDescent="0.25">
      <c r="A50" s="118"/>
      <c r="B50" s="696">
        <f t="shared" si="2"/>
        <v>57</v>
      </c>
      <c r="C50" s="15"/>
      <c r="D50" s="68"/>
      <c r="E50" s="194"/>
      <c r="F50" s="68">
        <f t="shared" si="6"/>
        <v>0</v>
      </c>
      <c r="G50" s="69"/>
      <c r="H50" s="70"/>
      <c r="I50" s="102">
        <f t="shared" si="3"/>
        <v>699.19000000000028</v>
      </c>
      <c r="K50" s="118"/>
      <c r="L50" s="696">
        <f t="shared" si="4"/>
        <v>84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1006.56</v>
      </c>
    </row>
    <row r="51" spans="1:19" x14ac:dyDescent="0.25">
      <c r="A51" s="118"/>
      <c r="B51" s="696">
        <f t="shared" si="2"/>
        <v>57</v>
      </c>
      <c r="C51" s="15"/>
      <c r="D51" s="68"/>
      <c r="E51" s="194"/>
      <c r="F51" s="68">
        <f t="shared" si="6"/>
        <v>0</v>
      </c>
      <c r="G51" s="69"/>
      <c r="H51" s="70"/>
      <c r="I51" s="102">
        <f t="shared" si="3"/>
        <v>699.19000000000028</v>
      </c>
      <c r="K51" s="118"/>
      <c r="L51" s="696">
        <f t="shared" si="4"/>
        <v>84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1006.56</v>
      </c>
    </row>
    <row r="52" spans="1:19" x14ac:dyDescent="0.25">
      <c r="A52" s="118"/>
      <c r="B52" s="696">
        <f t="shared" si="2"/>
        <v>57</v>
      </c>
      <c r="C52" s="15"/>
      <c r="D52" s="68"/>
      <c r="E52" s="194"/>
      <c r="F52" s="68">
        <f t="shared" si="6"/>
        <v>0</v>
      </c>
      <c r="G52" s="69"/>
      <c r="H52" s="70"/>
      <c r="I52" s="102">
        <f t="shared" si="3"/>
        <v>699.19000000000028</v>
      </c>
      <c r="K52" s="118"/>
      <c r="L52" s="696">
        <f t="shared" si="4"/>
        <v>84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1006.56</v>
      </c>
    </row>
    <row r="53" spans="1:19" x14ac:dyDescent="0.25">
      <c r="A53" s="118"/>
      <c r="B53" s="696">
        <f t="shared" si="2"/>
        <v>57</v>
      </c>
      <c r="C53" s="15"/>
      <c r="D53" s="68"/>
      <c r="E53" s="194"/>
      <c r="F53" s="68">
        <f t="shared" si="6"/>
        <v>0</v>
      </c>
      <c r="G53" s="69"/>
      <c r="H53" s="70"/>
      <c r="I53" s="102">
        <f t="shared" si="3"/>
        <v>699.19000000000028</v>
      </c>
      <c r="K53" s="118"/>
      <c r="L53" s="696">
        <f t="shared" si="4"/>
        <v>84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1006.56</v>
      </c>
    </row>
    <row r="54" spans="1:19" x14ac:dyDescent="0.25">
      <c r="A54" s="118"/>
      <c r="B54" s="696">
        <f t="shared" si="2"/>
        <v>57</v>
      </c>
      <c r="C54" s="15"/>
      <c r="D54" s="68"/>
      <c r="E54" s="194"/>
      <c r="F54" s="68">
        <f t="shared" si="6"/>
        <v>0</v>
      </c>
      <c r="G54" s="69"/>
      <c r="H54" s="70"/>
      <c r="I54" s="102">
        <f t="shared" si="3"/>
        <v>699.19000000000028</v>
      </c>
      <c r="K54" s="118"/>
      <c r="L54" s="696">
        <f t="shared" si="4"/>
        <v>84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1006.56</v>
      </c>
    </row>
    <row r="55" spans="1:19" x14ac:dyDescent="0.25">
      <c r="A55" s="118"/>
      <c r="B55" s="696">
        <f t="shared" si="2"/>
        <v>57</v>
      </c>
      <c r="C55" s="15"/>
      <c r="D55" s="68"/>
      <c r="E55" s="194"/>
      <c r="F55" s="68">
        <f t="shared" si="6"/>
        <v>0</v>
      </c>
      <c r="G55" s="69"/>
      <c r="H55" s="70"/>
      <c r="I55" s="102">
        <f t="shared" si="3"/>
        <v>699.19000000000028</v>
      </c>
      <c r="K55" s="118"/>
      <c r="L55" s="696">
        <f t="shared" si="4"/>
        <v>84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1006.56</v>
      </c>
    </row>
    <row r="56" spans="1:19" x14ac:dyDescent="0.25">
      <c r="A56" s="118"/>
      <c r="B56" s="696">
        <f t="shared" si="2"/>
        <v>57</v>
      </c>
      <c r="C56" s="15"/>
      <c r="D56" s="68"/>
      <c r="E56" s="194"/>
      <c r="F56" s="68">
        <f t="shared" si="6"/>
        <v>0</v>
      </c>
      <c r="G56" s="69"/>
      <c r="H56" s="70"/>
      <c r="I56" s="102">
        <f t="shared" si="3"/>
        <v>699.19000000000028</v>
      </c>
      <c r="K56" s="118"/>
      <c r="L56" s="696">
        <f t="shared" si="4"/>
        <v>84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1006.56</v>
      </c>
    </row>
    <row r="57" spans="1:19" x14ac:dyDescent="0.25">
      <c r="A57" s="118"/>
      <c r="B57" s="696">
        <f t="shared" si="2"/>
        <v>57</v>
      </c>
      <c r="C57" s="15"/>
      <c r="D57" s="68"/>
      <c r="E57" s="194"/>
      <c r="F57" s="68">
        <f t="shared" si="6"/>
        <v>0</v>
      </c>
      <c r="G57" s="69"/>
      <c r="H57" s="70"/>
      <c r="I57" s="102">
        <f t="shared" si="3"/>
        <v>699.19000000000028</v>
      </c>
      <c r="K57" s="118"/>
      <c r="L57" s="696">
        <f t="shared" si="4"/>
        <v>84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1006.56</v>
      </c>
    </row>
    <row r="58" spans="1:19" x14ac:dyDescent="0.25">
      <c r="A58" s="118"/>
      <c r="B58" s="696">
        <f t="shared" si="2"/>
        <v>57</v>
      </c>
      <c r="C58" s="15"/>
      <c r="D58" s="68"/>
      <c r="E58" s="194"/>
      <c r="F58" s="68">
        <f t="shared" si="6"/>
        <v>0</v>
      </c>
      <c r="G58" s="69"/>
      <c r="H58" s="70"/>
      <c r="I58" s="102">
        <f t="shared" si="3"/>
        <v>699.19000000000028</v>
      </c>
      <c r="K58" s="118"/>
      <c r="L58" s="696">
        <f t="shared" si="4"/>
        <v>84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1006.56</v>
      </c>
    </row>
    <row r="59" spans="1:19" x14ac:dyDescent="0.25">
      <c r="A59" s="118"/>
      <c r="B59" s="696">
        <f t="shared" si="2"/>
        <v>57</v>
      </c>
      <c r="C59" s="15"/>
      <c r="D59" s="68"/>
      <c r="E59" s="194"/>
      <c r="F59" s="68">
        <f t="shared" si="6"/>
        <v>0</v>
      </c>
      <c r="G59" s="69"/>
      <c r="H59" s="70"/>
      <c r="I59" s="102">
        <f t="shared" si="3"/>
        <v>699.19000000000028</v>
      </c>
      <c r="K59" s="118"/>
      <c r="L59" s="696">
        <f t="shared" si="4"/>
        <v>84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1006.56</v>
      </c>
    </row>
    <row r="60" spans="1:19" x14ac:dyDescent="0.25">
      <c r="A60" s="118"/>
      <c r="B60" s="696">
        <f t="shared" si="2"/>
        <v>57</v>
      </c>
      <c r="C60" s="15"/>
      <c r="D60" s="68"/>
      <c r="E60" s="194"/>
      <c r="F60" s="68">
        <f t="shared" si="6"/>
        <v>0</v>
      </c>
      <c r="G60" s="69"/>
      <c r="H60" s="70"/>
      <c r="I60" s="102">
        <f t="shared" si="3"/>
        <v>699.19000000000028</v>
      </c>
      <c r="K60" s="118"/>
      <c r="L60" s="696">
        <f t="shared" si="4"/>
        <v>84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1006.56</v>
      </c>
    </row>
    <row r="61" spans="1:19" x14ac:dyDescent="0.25">
      <c r="A61" s="118"/>
      <c r="B61" s="696">
        <f t="shared" si="2"/>
        <v>57</v>
      </c>
      <c r="C61" s="15"/>
      <c r="D61" s="68"/>
      <c r="E61" s="194"/>
      <c r="F61" s="68">
        <f t="shared" si="6"/>
        <v>0</v>
      </c>
      <c r="G61" s="69"/>
      <c r="H61" s="70"/>
      <c r="I61" s="102">
        <f t="shared" si="3"/>
        <v>699.19000000000028</v>
      </c>
      <c r="K61" s="118"/>
      <c r="L61" s="696">
        <f t="shared" si="4"/>
        <v>84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1006.56</v>
      </c>
    </row>
    <row r="62" spans="1:19" x14ac:dyDescent="0.25">
      <c r="A62" s="118"/>
      <c r="B62" s="696">
        <f t="shared" si="2"/>
        <v>57</v>
      </c>
      <c r="C62" s="15"/>
      <c r="D62" s="68"/>
      <c r="E62" s="194"/>
      <c r="F62" s="68">
        <f t="shared" si="6"/>
        <v>0</v>
      </c>
      <c r="G62" s="69"/>
      <c r="H62" s="70"/>
      <c r="I62" s="102">
        <f t="shared" si="3"/>
        <v>699.19000000000028</v>
      </c>
      <c r="K62" s="118"/>
      <c r="L62" s="696">
        <f t="shared" si="4"/>
        <v>84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1006.56</v>
      </c>
    </row>
    <row r="63" spans="1:19" x14ac:dyDescent="0.25">
      <c r="A63" s="118"/>
      <c r="B63" s="696">
        <f t="shared" si="2"/>
        <v>57</v>
      </c>
      <c r="C63" s="15"/>
      <c r="D63" s="68"/>
      <c r="E63" s="194"/>
      <c r="F63" s="68">
        <f t="shared" si="6"/>
        <v>0</v>
      </c>
      <c r="G63" s="69"/>
      <c r="H63" s="70"/>
      <c r="I63" s="102">
        <f t="shared" si="3"/>
        <v>699.19000000000028</v>
      </c>
      <c r="K63" s="118"/>
      <c r="L63" s="696">
        <f t="shared" si="4"/>
        <v>84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1006.56</v>
      </c>
    </row>
    <row r="64" spans="1:19" x14ac:dyDescent="0.25">
      <c r="A64" s="118"/>
      <c r="B64" s="696">
        <f t="shared" si="2"/>
        <v>57</v>
      </c>
      <c r="C64" s="15"/>
      <c r="D64" s="68"/>
      <c r="E64" s="194"/>
      <c r="F64" s="68">
        <f t="shared" si="6"/>
        <v>0</v>
      </c>
      <c r="G64" s="69"/>
      <c r="H64" s="70"/>
      <c r="I64" s="102">
        <f t="shared" si="3"/>
        <v>699.19000000000028</v>
      </c>
      <c r="K64" s="118"/>
      <c r="L64" s="696">
        <f t="shared" si="4"/>
        <v>84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1006.56</v>
      </c>
    </row>
    <row r="65" spans="1:19" x14ac:dyDescent="0.25">
      <c r="A65" s="118"/>
      <c r="B65" s="696">
        <f t="shared" si="2"/>
        <v>57</v>
      </c>
      <c r="C65" s="15"/>
      <c r="D65" s="68"/>
      <c r="E65" s="194"/>
      <c r="F65" s="68">
        <f t="shared" si="6"/>
        <v>0</v>
      </c>
      <c r="G65" s="69"/>
      <c r="H65" s="70"/>
      <c r="I65" s="102">
        <f t="shared" si="3"/>
        <v>699.19000000000028</v>
      </c>
      <c r="K65" s="118"/>
      <c r="L65" s="696">
        <f t="shared" si="4"/>
        <v>84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1006.56</v>
      </c>
    </row>
    <row r="66" spans="1:19" x14ac:dyDescent="0.25">
      <c r="A66" s="118"/>
      <c r="B66" s="696">
        <f t="shared" si="2"/>
        <v>57</v>
      </c>
      <c r="C66" s="15"/>
      <c r="D66" s="68"/>
      <c r="E66" s="194"/>
      <c r="F66" s="68">
        <f t="shared" si="6"/>
        <v>0</v>
      </c>
      <c r="G66" s="69"/>
      <c r="H66" s="70"/>
      <c r="I66" s="102">
        <f t="shared" si="3"/>
        <v>699.19000000000028</v>
      </c>
      <c r="K66" s="118"/>
      <c r="L66" s="696">
        <f t="shared" si="4"/>
        <v>84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1006.56</v>
      </c>
    </row>
    <row r="67" spans="1:19" x14ac:dyDescent="0.25">
      <c r="A67" s="118"/>
      <c r="B67" s="696">
        <f t="shared" si="2"/>
        <v>57</v>
      </c>
      <c r="C67" s="15"/>
      <c r="D67" s="68"/>
      <c r="E67" s="194"/>
      <c r="F67" s="68">
        <f t="shared" si="6"/>
        <v>0</v>
      </c>
      <c r="G67" s="69"/>
      <c r="H67" s="70"/>
      <c r="I67" s="102">
        <f t="shared" si="3"/>
        <v>699.19000000000028</v>
      </c>
      <c r="K67" s="118"/>
      <c r="L67" s="696">
        <f t="shared" si="4"/>
        <v>84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1006.56</v>
      </c>
    </row>
    <row r="68" spans="1:19" x14ac:dyDescent="0.25">
      <c r="A68" s="118"/>
      <c r="B68" s="696">
        <f t="shared" si="2"/>
        <v>57</v>
      </c>
      <c r="C68" s="15"/>
      <c r="D68" s="68"/>
      <c r="E68" s="194"/>
      <c r="F68" s="68">
        <f t="shared" si="6"/>
        <v>0</v>
      </c>
      <c r="G68" s="69"/>
      <c r="H68" s="70"/>
      <c r="I68" s="102">
        <f t="shared" si="3"/>
        <v>699.19000000000028</v>
      </c>
      <c r="K68" s="118"/>
      <c r="L68" s="696">
        <f t="shared" si="4"/>
        <v>84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1006.56</v>
      </c>
    </row>
    <row r="69" spans="1:19" x14ac:dyDescent="0.25">
      <c r="A69" s="118"/>
      <c r="B69" s="696">
        <f t="shared" si="2"/>
        <v>57</v>
      </c>
      <c r="C69" s="15"/>
      <c r="D69" s="68"/>
      <c r="E69" s="194"/>
      <c r="F69" s="68">
        <f t="shared" si="6"/>
        <v>0</v>
      </c>
      <c r="G69" s="69"/>
      <c r="H69" s="70"/>
      <c r="I69" s="102">
        <f t="shared" si="3"/>
        <v>699.19000000000028</v>
      </c>
      <c r="K69" s="118"/>
      <c r="L69" s="696">
        <f t="shared" si="4"/>
        <v>84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1006.56</v>
      </c>
    </row>
    <row r="70" spans="1:19" x14ac:dyDescent="0.25">
      <c r="A70" s="118"/>
      <c r="B70" s="696">
        <f t="shared" si="2"/>
        <v>57</v>
      </c>
      <c r="C70" s="15"/>
      <c r="D70" s="68"/>
      <c r="E70" s="194"/>
      <c r="F70" s="68">
        <f t="shared" si="6"/>
        <v>0</v>
      </c>
      <c r="G70" s="69"/>
      <c r="H70" s="70"/>
      <c r="I70" s="102">
        <f t="shared" si="3"/>
        <v>699.19000000000028</v>
      </c>
      <c r="K70" s="118"/>
      <c r="L70" s="696">
        <f t="shared" si="4"/>
        <v>84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1006.56</v>
      </c>
    </row>
    <row r="71" spans="1:19" x14ac:dyDescent="0.25">
      <c r="A71" s="118"/>
      <c r="B71" s="696">
        <f t="shared" si="2"/>
        <v>57</v>
      </c>
      <c r="C71" s="15"/>
      <c r="D71" s="68"/>
      <c r="E71" s="194"/>
      <c r="F71" s="68">
        <f t="shared" si="6"/>
        <v>0</v>
      </c>
      <c r="G71" s="69"/>
      <c r="H71" s="70"/>
      <c r="I71" s="102">
        <f t="shared" si="3"/>
        <v>699.19000000000028</v>
      </c>
      <c r="K71" s="118"/>
      <c r="L71" s="696">
        <f t="shared" si="4"/>
        <v>84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1006.56</v>
      </c>
    </row>
    <row r="72" spans="1:19" x14ac:dyDescent="0.25">
      <c r="A72" s="118"/>
      <c r="B72" s="696">
        <f t="shared" si="2"/>
        <v>57</v>
      </c>
      <c r="C72" s="15"/>
      <c r="D72" s="68"/>
      <c r="E72" s="194"/>
      <c r="F72" s="68">
        <f t="shared" si="6"/>
        <v>0</v>
      </c>
      <c r="G72" s="69"/>
      <c r="H72" s="70"/>
      <c r="I72" s="102">
        <f t="shared" si="3"/>
        <v>699.19000000000028</v>
      </c>
      <c r="K72" s="118"/>
      <c r="L72" s="696">
        <f t="shared" si="4"/>
        <v>84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1006.56</v>
      </c>
    </row>
    <row r="73" spans="1:19" x14ac:dyDescent="0.25">
      <c r="A73" s="118"/>
      <c r="B73" s="696">
        <f t="shared" si="2"/>
        <v>57</v>
      </c>
      <c r="C73" s="15"/>
      <c r="D73" s="68"/>
      <c r="E73" s="194"/>
      <c r="F73" s="68">
        <f t="shared" si="6"/>
        <v>0</v>
      </c>
      <c r="G73" s="69"/>
      <c r="H73" s="70"/>
      <c r="I73" s="102">
        <f t="shared" si="3"/>
        <v>699.19000000000028</v>
      </c>
      <c r="K73" s="118"/>
      <c r="L73" s="696">
        <f t="shared" si="4"/>
        <v>84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1006.56</v>
      </c>
    </row>
    <row r="74" spans="1:19" x14ac:dyDescent="0.25">
      <c r="A74" s="118"/>
      <c r="B74" s="696">
        <f t="shared" si="2"/>
        <v>57</v>
      </c>
      <c r="C74" s="15"/>
      <c r="D74" s="68"/>
      <c r="E74" s="194"/>
      <c r="F74" s="68">
        <f t="shared" ref="F74" si="7">D74</f>
        <v>0</v>
      </c>
      <c r="G74" s="69"/>
      <c r="H74" s="70"/>
      <c r="I74" s="102">
        <f t="shared" si="3"/>
        <v>699.19000000000028</v>
      </c>
      <c r="K74" s="118"/>
      <c r="L74" s="696">
        <f t="shared" si="4"/>
        <v>84</v>
      </c>
      <c r="M74" s="15"/>
      <c r="N74" s="68"/>
      <c r="O74" s="194"/>
      <c r="P74" s="68">
        <f t="shared" ref="P74" si="8">N74</f>
        <v>0</v>
      </c>
      <c r="Q74" s="69"/>
      <c r="R74" s="70"/>
      <c r="S74" s="102">
        <f t="shared" si="5"/>
        <v>1006.56</v>
      </c>
    </row>
    <row r="75" spans="1:19" x14ac:dyDescent="0.25">
      <c r="A75" s="118"/>
      <c r="B75" s="696">
        <f t="shared" si="2"/>
        <v>57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699.19000000000028</v>
      </c>
      <c r="K75" s="118"/>
      <c r="L75" s="696">
        <f t="shared" si="4"/>
        <v>84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1006.56</v>
      </c>
    </row>
    <row r="76" spans="1:19" x14ac:dyDescent="0.25">
      <c r="A76" s="118"/>
      <c r="B76" s="696">
        <f t="shared" ref="B76" si="9">B75-C76</f>
        <v>57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0">I75-F76</f>
        <v>699.19000000000028</v>
      </c>
      <c r="K76" s="118"/>
      <c r="L76" s="696">
        <f t="shared" ref="L76" si="11">L75-M76</f>
        <v>84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2">S75-P76</f>
        <v>1006.56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0"/>
        <v>699.19000000000028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2"/>
        <v>1006.56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105</v>
      </c>
      <c r="D79" s="6">
        <f>SUM(D10:D78)</f>
        <v>1263.8</v>
      </c>
      <c r="F79" s="6">
        <f>SUM(F10:F78)</f>
        <v>1263.8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15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68" t="s">
        <v>11</v>
      </c>
      <c r="D84" s="1369"/>
      <c r="E84" s="56">
        <f>E6+E7-F79+E8</f>
        <v>206.02999999999997</v>
      </c>
      <c r="F84" s="72"/>
      <c r="M84" s="1368" t="s">
        <v>11</v>
      </c>
      <c r="N84" s="1369"/>
      <c r="O84" s="56">
        <f>O6+O7-P79+O8</f>
        <v>0</v>
      </c>
      <c r="P84" s="1281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2023-06-01T21:58:14Z</dcterms:modified>
</cp:coreProperties>
</file>