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23" activeTab="26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9" i="40" l="1"/>
  <c r="Q10" i="40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S10" i="40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9" i="40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E11" i="209" l="1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AA84" i="129"/>
  <c r="AC6" i="129"/>
  <c r="AD6" i="12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O73" i="54" l="1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69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69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69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6" i="129" l="1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P63" i="177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Q39" i="209"/>
  <c r="P42" i="209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<sst xmlns="http://schemas.openxmlformats.org/spreadsheetml/2006/main" count="4278" uniqueCount="755">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</sst>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51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0" borderId="24" xfId="0" applyNumberFormat="1" applyFont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I124" activePane="bottomRight" state="frozen"/>
      <selection pane="topRight" activeCell="B1" sqref="B1"/>
      <selection pane="bottomLeft" activeCell="A3" sqref="A3"/>
      <selection pane="bottomRight" activeCell="T135" sqref="T13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91" t="s">
        <v>26</v>
      </c>
      <c r="L1" s="728"/>
      <c r="M1" s="993" t="s">
        <v>27</v>
      </c>
      <c r="N1" s="345"/>
      <c r="P1" s="97" t="s">
        <v>38</v>
      </c>
      <c r="Q1" s="989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92"/>
      <c r="L2" s="729" t="s">
        <v>29</v>
      </c>
      <c r="M2" s="994"/>
      <c r="N2" s="346" t="s">
        <v>29</v>
      </c>
      <c r="O2" s="398" t="s">
        <v>30</v>
      </c>
      <c r="P2" s="98" t="s">
        <v>39</v>
      </c>
      <c r="Q2" s="990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7">
        <f>PIERNA!I4</f>
        <v>18.319999999999709</v>
      </c>
      <c r="J4" s="880"/>
      <c r="K4" s="815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7">
        <f>PIERNA!I5</f>
        <v>58.220000000001164</v>
      </c>
      <c r="J5" s="881" t="s">
        <v>312</v>
      </c>
      <c r="K5" s="879"/>
      <c r="L5" s="651"/>
      <c r="M5" s="391"/>
      <c r="N5" s="649"/>
      <c r="O5" s="401"/>
      <c r="P5" s="898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7">
        <f>PIERNA!I6</f>
        <v>-77.419999999998254</v>
      </c>
      <c r="J6" s="881" t="s">
        <v>313</v>
      </c>
      <c r="K6" s="815"/>
      <c r="L6" s="651"/>
      <c r="M6" s="391"/>
      <c r="N6" s="649"/>
      <c r="O6" s="580"/>
      <c r="P6" s="898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7">
        <f>PIERNA!I7</f>
        <v>-56.259999999998399</v>
      </c>
      <c r="J7" s="881" t="s">
        <v>314</v>
      </c>
      <c r="K7" s="815"/>
      <c r="L7" s="651"/>
      <c r="M7" s="391"/>
      <c r="N7" s="649"/>
      <c r="O7" s="580" t="s">
        <v>315</v>
      </c>
      <c r="P7" s="898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7">
        <f>PIERNA!I8</f>
        <v>-188.81000000000131</v>
      </c>
      <c r="J8" s="881" t="s">
        <v>316</v>
      </c>
      <c r="K8" s="815"/>
      <c r="L8" s="651"/>
      <c r="M8" s="391"/>
      <c r="N8" s="654"/>
      <c r="O8" s="580">
        <v>1071385</v>
      </c>
      <c r="P8" s="898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7">
        <f>PIERNA!I9</f>
        <v>55.399999999997817</v>
      </c>
      <c r="J9" s="881" t="s">
        <v>317</v>
      </c>
      <c r="K9" s="815"/>
      <c r="L9" s="653"/>
      <c r="M9" s="391"/>
      <c r="N9" s="654"/>
      <c r="O9" s="395"/>
      <c r="P9" s="898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7">
        <f>PIERNA!I10</f>
        <v>-15.260000000002037</v>
      </c>
      <c r="J10" s="882" t="s">
        <v>318</v>
      </c>
      <c r="K10" s="815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7">
        <f>PIERNA!I11</f>
        <v>-84.169999999998254</v>
      </c>
      <c r="J11" s="881" t="s">
        <v>365</v>
      </c>
      <c r="K11" s="815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7">
        <f>PIERNA!I12</f>
        <v>5.819999999999709</v>
      </c>
      <c r="J12" s="881" t="s">
        <v>366</v>
      </c>
      <c r="K12" s="815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7">
        <f>PIERNA!I13</f>
        <v>49.580000000001746</v>
      </c>
      <c r="J13" s="883" t="s">
        <v>367</v>
      </c>
      <c r="K13" s="815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7">
        <f>PIERNA!I14</f>
        <v>-53.960000000002765</v>
      </c>
      <c r="J14" s="882" t="s">
        <v>368</v>
      </c>
      <c r="K14" s="815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7">
        <f>PIERNA!I15</f>
        <v>-42.169999999998254</v>
      </c>
      <c r="J15" s="883" t="s">
        <v>369</v>
      </c>
      <c r="K15" s="815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7">
        <f>PIERNA!I16</f>
        <v>-158.19000000000233</v>
      </c>
      <c r="J16" s="884">
        <v>18300</v>
      </c>
      <c r="K16" s="815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7">
        <f>PIERNA!I17</f>
        <v>-22.709999999999127</v>
      </c>
      <c r="J17" s="885" t="s">
        <v>370</v>
      </c>
      <c r="K17" s="815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7">
        <f>PIERNA!I18</f>
        <v>6.2099999999991269</v>
      </c>
      <c r="J18" s="881" t="s">
        <v>371</v>
      </c>
      <c r="K18" s="815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7">
        <f>PIERNA!I19</f>
        <v>-23.979999999999563</v>
      </c>
      <c r="J19" s="886" t="s">
        <v>372</v>
      </c>
      <c r="K19" s="815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7">
        <f>PIERNA!I20</f>
        <v>-36.799999999999272</v>
      </c>
      <c r="J20" s="881" t="s">
        <v>374</v>
      </c>
      <c r="K20" s="815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7">
        <f>PIERNA!I21</f>
        <v>-9.6100000000005821</v>
      </c>
      <c r="J21" s="881" t="s">
        <v>375</v>
      </c>
      <c r="K21" s="815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7">
        <f>PIERNA!I22</f>
        <v>-23.880000000001019</v>
      </c>
      <c r="J22" s="882" t="s">
        <v>378</v>
      </c>
      <c r="K22" s="815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7">
        <f>PIERNA!I23</f>
        <v>-40.700000000000728</v>
      </c>
      <c r="J23" s="881" t="s">
        <v>422</v>
      </c>
      <c r="K23" s="815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7">
        <f>PIERNA!I24</f>
        <v>-38.040000000000873</v>
      </c>
      <c r="J24" s="881" t="s">
        <v>416</v>
      </c>
      <c r="K24" s="815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7">
        <f>PIERNA!I25</f>
        <v>-43.240000000001601</v>
      </c>
      <c r="J25" s="881" t="s">
        <v>417</v>
      </c>
      <c r="K25" s="815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7">
        <f>PIERNA!I26</f>
        <v>-32.650000000001455</v>
      </c>
      <c r="J26" s="881" t="s">
        <v>418</v>
      </c>
      <c r="K26" s="815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7">
        <f>PIERNA!I27</f>
        <v>-20.030000000002474</v>
      </c>
      <c r="J27" s="881" t="s">
        <v>420</v>
      </c>
      <c r="K27" s="815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7">
        <f>PIERNA!I28</f>
        <v>-18.379999999997381</v>
      </c>
      <c r="J28" s="882" t="s">
        <v>421</v>
      </c>
      <c r="K28" s="815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5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7">
        <f>PIERNA!I29</f>
        <v>-56.720000000001164</v>
      </c>
      <c r="J29" s="886" t="s">
        <v>423</v>
      </c>
      <c r="K29" s="879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7">
        <f>PIERNA!I30</f>
        <v>-55.779999999998836</v>
      </c>
      <c r="J30" s="881" t="s">
        <v>477</v>
      </c>
      <c r="K30" s="815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7">
        <f>PIERNA!I31</f>
        <v>-63.600000000002183</v>
      </c>
      <c r="J31" s="881" t="s">
        <v>478</v>
      </c>
      <c r="K31" s="815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7">
        <f>PIERNA!I32</f>
        <v>-84.389999999999418</v>
      </c>
      <c r="J32" s="881" t="s">
        <v>479</v>
      </c>
      <c r="K32" s="815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8">
        <f>PIERNA!I33</f>
        <v>-85.309999999997672</v>
      </c>
      <c r="J33" s="881" t="s">
        <v>480</v>
      </c>
      <c r="K33" s="879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7">
        <f>PIERNA!I34</f>
        <v>-35.929999999996653</v>
      </c>
      <c r="J34" s="881">
        <v>99810</v>
      </c>
      <c r="K34" s="815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7">
        <f>PIERNA!I35</f>
        <v>-55.040000000000873</v>
      </c>
      <c r="J35" s="881" t="s">
        <v>482</v>
      </c>
      <c r="K35" s="815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7">
        <f>PIERNA!I36</f>
        <v>-72.770000000000437</v>
      </c>
      <c r="J36" s="881" t="s">
        <v>483</v>
      </c>
      <c r="K36" s="815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7">
        <f>PIERNA!I37</f>
        <v>0</v>
      </c>
      <c r="J37" s="881"/>
      <c r="K37" s="815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7">
        <f>PIERNA!I38</f>
        <v>0</v>
      </c>
      <c r="J38" s="887"/>
      <c r="K38" s="815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3" t="s">
        <v>310</v>
      </c>
      <c r="C99" s="689" t="s">
        <v>311</v>
      </c>
      <c r="D99" s="771"/>
      <c r="E99" s="772">
        <v>44802</v>
      </c>
      <c r="F99" s="773">
        <v>18506.88</v>
      </c>
      <c r="G99" s="774">
        <v>680</v>
      </c>
      <c r="H99" s="775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16" t="s">
        <v>332</v>
      </c>
      <c r="P99" s="826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59" t="s">
        <v>319</v>
      </c>
      <c r="C100" s="821" t="s">
        <v>320</v>
      </c>
      <c r="D100" s="771"/>
      <c r="E100" s="985">
        <v>44806</v>
      </c>
      <c r="F100" s="773">
        <v>121.18</v>
      </c>
      <c r="G100" s="774">
        <v>11</v>
      </c>
      <c r="H100" s="775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979" t="s">
        <v>321</v>
      </c>
      <c r="P100" s="814"/>
      <c r="Q100" s="544">
        <v>10300.299999999999</v>
      </c>
      <c r="R100" s="982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60"/>
      <c r="C101" s="821" t="s">
        <v>64</v>
      </c>
      <c r="D101" s="771"/>
      <c r="E101" s="995"/>
      <c r="F101" s="773">
        <v>500.75</v>
      </c>
      <c r="G101" s="774">
        <v>43</v>
      </c>
      <c r="H101" s="775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980"/>
      <c r="P101" s="814"/>
      <c r="Q101" s="544">
        <v>47571.25</v>
      </c>
      <c r="R101" s="983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61"/>
      <c r="C102" s="822" t="s">
        <v>83</v>
      </c>
      <c r="D102" s="776"/>
      <c r="E102" s="986"/>
      <c r="F102" s="778">
        <v>510.59</v>
      </c>
      <c r="G102" s="774">
        <v>27</v>
      </c>
      <c r="H102" s="775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981"/>
      <c r="P102" s="815"/>
      <c r="Q102" s="544">
        <v>21955.37</v>
      </c>
      <c r="R102" s="984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0" t="s">
        <v>382</v>
      </c>
      <c r="C103" s="822" t="s">
        <v>389</v>
      </c>
      <c r="D103" s="851" t="s">
        <v>390</v>
      </c>
      <c r="E103" s="847">
        <v>44806</v>
      </c>
      <c r="F103" s="778">
        <v>610.77499999999998</v>
      </c>
      <c r="G103" s="774"/>
      <c r="H103" s="775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49" t="s">
        <v>391</v>
      </c>
      <c r="P103" s="815"/>
      <c r="Q103" s="544">
        <v>48862</v>
      </c>
      <c r="R103" s="846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0" t="s">
        <v>319</v>
      </c>
      <c r="C104" s="780" t="s">
        <v>322</v>
      </c>
      <c r="D104" s="779"/>
      <c r="E104" s="777">
        <v>44807</v>
      </c>
      <c r="F104" s="775">
        <v>910.21</v>
      </c>
      <c r="G104" s="781">
        <v>79</v>
      </c>
      <c r="H104" s="775">
        <v>910.21</v>
      </c>
      <c r="I104" s="483">
        <f>H104-F104</f>
        <v>0</v>
      </c>
      <c r="J104" s="523"/>
      <c r="K104" s="391"/>
      <c r="L104" s="732"/>
      <c r="M104" s="391"/>
      <c r="N104" s="638"/>
      <c r="O104" s="817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9" t="s">
        <v>324</v>
      </c>
      <c r="C105" s="782" t="s">
        <v>72</v>
      </c>
      <c r="D105" s="779"/>
      <c r="E105" s="777">
        <v>44807</v>
      </c>
      <c r="F105" s="775">
        <v>992.72</v>
      </c>
      <c r="G105" s="781">
        <v>33</v>
      </c>
      <c r="H105" s="775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48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70" t="s">
        <v>325</v>
      </c>
      <c r="C106" s="818" t="s">
        <v>326</v>
      </c>
      <c r="D106" s="779"/>
      <c r="E106" s="985">
        <v>44809</v>
      </c>
      <c r="F106" s="775">
        <v>150</v>
      </c>
      <c r="G106" s="781">
        <v>15</v>
      </c>
      <c r="H106" s="775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987" t="s">
        <v>328</v>
      </c>
      <c r="P106" s="824"/>
      <c r="Q106" s="828">
        <v>15000</v>
      </c>
      <c r="R106" s="946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72"/>
      <c r="C107" s="818" t="s">
        <v>327</v>
      </c>
      <c r="D107" s="779"/>
      <c r="E107" s="986"/>
      <c r="F107" s="775">
        <v>150</v>
      </c>
      <c r="G107" s="781">
        <v>15</v>
      </c>
      <c r="H107" s="775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988"/>
      <c r="P107" s="824"/>
      <c r="Q107" s="828">
        <v>12750</v>
      </c>
      <c r="R107" s="948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0" t="s">
        <v>329</v>
      </c>
      <c r="C108" s="779" t="s">
        <v>330</v>
      </c>
      <c r="D108" s="779"/>
      <c r="E108" s="777">
        <v>44809</v>
      </c>
      <c r="F108" s="775">
        <v>2687.68</v>
      </c>
      <c r="G108" s="781">
        <v>592</v>
      </c>
      <c r="H108" s="775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5" t="s">
        <v>331</v>
      </c>
      <c r="P108" s="785"/>
      <c r="Q108" s="544">
        <v>131696.32000000001</v>
      </c>
      <c r="R108" s="829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9" t="s">
        <v>361</v>
      </c>
      <c r="C109" s="779" t="s">
        <v>362</v>
      </c>
      <c r="D109" s="779"/>
      <c r="E109" s="777">
        <v>44810</v>
      </c>
      <c r="F109" s="775">
        <v>2003.28</v>
      </c>
      <c r="G109" s="781">
        <v>68</v>
      </c>
      <c r="H109" s="775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5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1" t="s">
        <v>335</v>
      </c>
      <c r="C110" s="782" t="s">
        <v>336</v>
      </c>
      <c r="D110" s="779"/>
      <c r="E110" s="777">
        <v>44811</v>
      </c>
      <c r="F110" s="775">
        <v>4019.6</v>
      </c>
      <c r="G110" s="781">
        <v>10</v>
      </c>
      <c r="H110" s="783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3" t="s">
        <v>337</v>
      </c>
      <c r="P110" s="479"/>
      <c r="Q110" s="541">
        <f>200000+186870.4</f>
        <v>386870.4</v>
      </c>
      <c r="R110" s="832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9" t="s">
        <v>133</v>
      </c>
      <c r="C111" s="779" t="s">
        <v>363</v>
      </c>
      <c r="D111" s="857"/>
      <c r="E111" s="862">
        <v>44811</v>
      </c>
      <c r="F111" s="775">
        <v>2818.62</v>
      </c>
      <c r="G111" s="781">
        <v>3</v>
      </c>
      <c r="H111" s="783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66" t="s">
        <v>364</v>
      </c>
      <c r="P111" s="479"/>
      <c r="Q111" s="541">
        <v>67646.880000000005</v>
      </c>
      <c r="R111" s="868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70" t="s">
        <v>382</v>
      </c>
      <c r="C112" s="865" t="s">
        <v>432</v>
      </c>
      <c r="D112" s="973" t="s">
        <v>431</v>
      </c>
      <c r="E112" s="976">
        <v>44812</v>
      </c>
      <c r="F112" s="861">
        <v>162.28</v>
      </c>
      <c r="G112" s="781"/>
      <c r="H112" s="783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979" t="s">
        <v>435</v>
      </c>
      <c r="P112" s="843"/>
      <c r="Q112" s="867">
        <v>6166.64</v>
      </c>
      <c r="R112" s="946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71"/>
      <c r="C113" s="865" t="s">
        <v>433</v>
      </c>
      <c r="D113" s="974"/>
      <c r="E113" s="977"/>
      <c r="F113" s="861">
        <v>40</v>
      </c>
      <c r="G113" s="781"/>
      <c r="H113" s="783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980"/>
      <c r="P113" s="843"/>
      <c r="Q113" s="867">
        <v>5600</v>
      </c>
      <c r="R113" s="947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72"/>
      <c r="C114" s="865" t="s">
        <v>434</v>
      </c>
      <c r="D114" s="975"/>
      <c r="E114" s="978"/>
      <c r="F114" s="861">
        <v>98.383300000000006</v>
      </c>
      <c r="G114" s="781"/>
      <c r="H114" s="783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981"/>
      <c r="P114" s="843"/>
      <c r="Q114" s="867">
        <v>7280.36</v>
      </c>
      <c r="R114" s="948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4" t="s">
        <v>382</v>
      </c>
      <c r="C115" s="779" t="s">
        <v>384</v>
      </c>
      <c r="D115" s="968" t="s">
        <v>383</v>
      </c>
      <c r="E115" s="863">
        <v>44814</v>
      </c>
      <c r="F115" s="775">
        <v>7804</v>
      </c>
      <c r="G115" s="781"/>
      <c r="H115" s="783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5" t="s">
        <v>387</v>
      </c>
      <c r="P115" s="479"/>
      <c r="Q115" s="541">
        <v>7804</v>
      </c>
      <c r="R115" s="869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4" t="s">
        <v>382</v>
      </c>
      <c r="C116" s="779" t="s">
        <v>385</v>
      </c>
      <c r="D116" s="969"/>
      <c r="E116" s="777">
        <v>44814</v>
      </c>
      <c r="F116" s="775">
        <v>31698</v>
      </c>
      <c r="G116" s="781"/>
      <c r="H116" s="783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9" t="s">
        <v>361</v>
      </c>
      <c r="C117" s="779" t="s">
        <v>362</v>
      </c>
      <c r="D117" s="779"/>
      <c r="E117" s="777">
        <v>44816</v>
      </c>
      <c r="F117" s="775">
        <v>1972.5</v>
      </c>
      <c r="G117" s="781">
        <v>63</v>
      </c>
      <c r="H117" s="775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56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7" t="s">
        <v>382</v>
      </c>
      <c r="C118" s="779" t="s">
        <v>426</v>
      </c>
      <c r="D118" s="859" t="s">
        <v>427</v>
      </c>
      <c r="E118" s="777">
        <v>44817</v>
      </c>
      <c r="F118" s="775">
        <v>617.9375</v>
      </c>
      <c r="G118" s="781"/>
      <c r="H118" s="775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58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1" t="s">
        <v>373</v>
      </c>
      <c r="C119" s="779" t="s">
        <v>362</v>
      </c>
      <c r="D119" s="779"/>
      <c r="E119" s="777">
        <v>44818</v>
      </c>
      <c r="F119" s="775">
        <v>2004.04</v>
      </c>
      <c r="G119" s="781">
        <v>60</v>
      </c>
      <c r="H119" s="775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4">
        <v>1409</v>
      </c>
      <c r="P119" s="845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0" t="s">
        <v>382</v>
      </c>
      <c r="C120" s="818" t="s">
        <v>434</v>
      </c>
      <c r="D120" s="859" t="s">
        <v>436</v>
      </c>
      <c r="E120" s="862">
        <v>44818</v>
      </c>
      <c r="F120" s="775">
        <v>199.51349999999999</v>
      </c>
      <c r="G120" s="781"/>
      <c r="H120" s="775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1" t="s">
        <v>437</v>
      </c>
      <c r="P120" s="842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59" t="s">
        <v>324</v>
      </c>
      <c r="C121" s="818" t="s">
        <v>90</v>
      </c>
      <c r="D121" s="779"/>
      <c r="E121" s="962">
        <v>44819</v>
      </c>
      <c r="F121" s="775">
        <v>1299.74</v>
      </c>
      <c r="G121" s="781">
        <v>48</v>
      </c>
      <c r="H121" s="775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65"/>
      <c r="P121" s="842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60"/>
      <c r="C122" s="838" t="s">
        <v>72</v>
      </c>
      <c r="D122" s="544"/>
      <c r="E122" s="963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66"/>
      <c r="P122" s="815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60"/>
      <c r="C123" s="839" t="s">
        <v>376</v>
      </c>
      <c r="D123" s="380"/>
      <c r="E123" s="963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66"/>
      <c r="P123" s="843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61"/>
      <c r="C124" s="840" t="s">
        <v>377</v>
      </c>
      <c r="D124" s="688"/>
      <c r="E124" s="964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67"/>
      <c r="P124" s="843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7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5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0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4" t="s">
        <v>310</v>
      </c>
      <c r="C127" s="380" t="s">
        <v>474</v>
      </c>
      <c r="D127" s="860"/>
      <c r="E127" s="874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89" t="s">
        <v>488</v>
      </c>
      <c r="P127" s="845" t="s">
        <v>334</v>
      </c>
      <c r="Q127" s="541">
        <v>110036.85</v>
      </c>
      <c r="R127" s="875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4" t="s">
        <v>485</v>
      </c>
      <c r="C128" s="380" t="s">
        <v>83</v>
      </c>
      <c r="D128" s="860"/>
      <c r="E128" s="874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5">
        <v>1407</v>
      </c>
      <c r="P128" s="845" t="s">
        <v>334</v>
      </c>
      <c r="Q128" s="541">
        <v>18000</v>
      </c>
      <c r="R128" s="875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37" t="s">
        <v>485</v>
      </c>
      <c r="C129" s="839" t="s">
        <v>460</v>
      </c>
      <c r="D129" s="860"/>
      <c r="E129" s="874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896" t="s">
        <v>334</v>
      </c>
      <c r="Q129" s="541">
        <v>91455</v>
      </c>
      <c r="R129" s="875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39"/>
      <c r="C130" s="839" t="s">
        <v>475</v>
      </c>
      <c r="D130" s="860"/>
      <c r="E130" s="874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2"/>
      <c r="Q130" s="541"/>
      <c r="R130" s="875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2" t="s">
        <v>335</v>
      </c>
      <c r="C131" s="380" t="s">
        <v>336</v>
      </c>
      <c r="D131" s="380"/>
      <c r="E131" s="874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3" t="s">
        <v>419</v>
      </c>
      <c r="P131" s="479"/>
      <c r="Q131" s="541">
        <f>200000+167958.4</f>
        <v>367958.4</v>
      </c>
      <c r="R131" s="875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49" t="s">
        <v>382</v>
      </c>
      <c r="C132" s="839" t="s">
        <v>438</v>
      </c>
      <c r="D132" s="951" t="s">
        <v>439</v>
      </c>
      <c r="E132" s="953">
        <v>44825</v>
      </c>
      <c r="F132" s="873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55" t="s">
        <v>440</v>
      </c>
      <c r="P132" s="842"/>
      <c r="Q132" s="867">
        <v>7876</v>
      </c>
      <c r="R132" s="957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50"/>
      <c r="C133" s="839" t="s">
        <v>433</v>
      </c>
      <c r="D133" s="952"/>
      <c r="E133" s="954"/>
      <c r="F133" s="873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56"/>
      <c r="P133" s="843"/>
      <c r="Q133" s="867">
        <v>7160</v>
      </c>
      <c r="R133" s="958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37" t="s">
        <v>461</v>
      </c>
      <c r="C134" s="839" t="s">
        <v>362</v>
      </c>
      <c r="D134" s="890"/>
      <c r="E134" s="940">
        <v>44826</v>
      </c>
      <c r="F134" s="873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43"/>
      <c r="P134" s="843"/>
      <c r="Q134" s="541"/>
      <c r="R134" s="876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38"/>
      <c r="C135" s="839" t="s">
        <v>462</v>
      </c>
      <c r="D135" s="890"/>
      <c r="E135" s="941"/>
      <c r="F135" s="873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44"/>
      <c r="P135" s="891"/>
      <c r="Q135" s="691"/>
      <c r="R135" s="876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38"/>
      <c r="C136" s="839" t="s">
        <v>93</v>
      </c>
      <c r="D136" s="890"/>
      <c r="E136" s="941"/>
      <c r="F136" s="873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44"/>
      <c r="P136" s="891"/>
      <c r="Q136" s="691"/>
      <c r="R136" s="876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39"/>
      <c r="C137" s="839" t="s">
        <v>476</v>
      </c>
      <c r="D137" s="890"/>
      <c r="E137" s="942"/>
      <c r="F137" s="873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45"/>
      <c r="P137" s="891"/>
      <c r="Q137" s="691"/>
      <c r="R137" s="876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0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2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Q1:Q2"/>
    <mergeCell ref="K1:K2"/>
    <mergeCell ref="M1:M2"/>
    <mergeCell ref="B100:B102"/>
    <mergeCell ref="E100:E102"/>
    <mergeCell ref="O100:O102"/>
    <mergeCell ref="O112:O114"/>
    <mergeCell ref="B129:B130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03"/>
      <c r="B5" s="1019" t="s">
        <v>78</v>
      </c>
      <c r="C5" s="231"/>
      <c r="D5" s="134"/>
      <c r="E5" s="78"/>
      <c r="F5" s="62"/>
      <c r="G5" s="5"/>
    </row>
    <row r="6" spans="1:9" x14ac:dyDescent="0.25">
      <c r="A6" s="1003"/>
      <c r="B6" s="1019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03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09" t="s">
        <v>11</v>
      </c>
      <c r="D40" s="101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11" t="s">
        <v>306</v>
      </c>
      <c r="B1" s="1011"/>
      <c r="C1" s="1011"/>
      <c r="D1" s="1011"/>
      <c r="E1" s="1011"/>
      <c r="F1" s="1011"/>
      <c r="G1" s="101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03" t="s">
        <v>461</v>
      </c>
      <c r="B5" s="1020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03"/>
      <c r="B6" s="1020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30">
        <f t="shared" si="0"/>
        <v>0</v>
      </c>
      <c r="G11" s="918"/>
      <c r="H11" s="919"/>
      <c r="I11" s="913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30">
        <f t="shared" si="0"/>
        <v>0</v>
      </c>
      <c r="G12" s="918"/>
      <c r="H12" s="919"/>
      <c r="I12" s="913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30">
        <f t="shared" si="0"/>
        <v>0</v>
      </c>
      <c r="G13" s="918"/>
      <c r="H13" s="919"/>
      <c r="I13" s="913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09" t="s">
        <v>11</v>
      </c>
      <c r="D40" s="1010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3: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1007" t="s">
        <v>282</v>
      </c>
      <c r="B1" s="1007"/>
      <c r="C1" s="1007"/>
      <c r="D1" s="1007"/>
      <c r="E1" s="1007"/>
      <c r="F1" s="1007"/>
      <c r="G1" s="1007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21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1004" t="s">
        <v>105</v>
      </c>
      <c r="B5" s="1022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04"/>
      <c r="B6" s="1022"/>
      <c r="C6" s="485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700">
        <v>69.11</v>
      </c>
      <c r="E15" s="701">
        <v>44813</v>
      </c>
      <c r="F15" s="700">
        <f t="shared" si="0"/>
        <v>69.11</v>
      </c>
      <c r="G15" s="702" t="s">
        <v>587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700">
        <v>49.11</v>
      </c>
      <c r="E16" s="701">
        <v>44814</v>
      </c>
      <c r="F16" s="700">
        <f t="shared" si="0"/>
        <v>49.11</v>
      </c>
      <c r="G16" s="702" t="s">
        <v>594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700">
        <v>48.47</v>
      </c>
      <c r="E17" s="701">
        <v>44816</v>
      </c>
      <c r="F17" s="700">
        <f t="shared" si="0"/>
        <v>48.47</v>
      </c>
      <c r="G17" s="702" t="s">
        <v>609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700">
        <v>24.69</v>
      </c>
      <c r="E18" s="701">
        <v>44818</v>
      </c>
      <c r="F18" s="700">
        <f t="shared" si="0"/>
        <v>24.69</v>
      </c>
      <c r="G18" s="702" t="s">
        <v>633</v>
      </c>
      <c r="H18" s="389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700">
        <v>25.04</v>
      </c>
      <c r="E19" s="701">
        <v>44818</v>
      </c>
      <c r="F19" s="700">
        <f t="shared" si="0"/>
        <v>25.04</v>
      </c>
      <c r="G19" s="702" t="s">
        <v>636</v>
      </c>
      <c r="H19" s="389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700">
        <v>25.41</v>
      </c>
      <c r="E20" s="701">
        <v>44819</v>
      </c>
      <c r="F20" s="700">
        <f t="shared" si="0"/>
        <v>25.41</v>
      </c>
      <c r="G20" s="702" t="s">
        <v>641</v>
      </c>
      <c r="H20" s="389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700"/>
      <c r="E21" s="701"/>
      <c r="F21" s="920">
        <f t="shared" si="0"/>
        <v>0</v>
      </c>
      <c r="G21" s="902"/>
      <c r="H21" s="901"/>
      <c r="I21" s="907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700"/>
      <c r="E22" s="701"/>
      <c r="F22" s="920">
        <f t="shared" si="0"/>
        <v>0</v>
      </c>
      <c r="G22" s="902"/>
      <c r="H22" s="901"/>
      <c r="I22" s="907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30">
        <f t="shared" si="0"/>
        <v>0</v>
      </c>
      <c r="G23" s="918"/>
      <c r="H23" s="919"/>
      <c r="I23" s="907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30">
        <f t="shared" si="0"/>
        <v>0</v>
      </c>
      <c r="G24" s="918"/>
      <c r="H24" s="919"/>
      <c r="I24" s="907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09" t="s">
        <v>11</v>
      </c>
      <c r="D40" s="1010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11" t="s">
        <v>463</v>
      </c>
      <c r="B1" s="1011"/>
      <c r="C1" s="1011"/>
      <c r="D1" s="1011"/>
      <c r="E1" s="1011"/>
      <c r="F1" s="1011"/>
      <c r="G1" s="101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04" t="s">
        <v>464</v>
      </c>
      <c r="B5" s="1023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04"/>
      <c r="B6" s="1023"/>
      <c r="C6" s="485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30">
        <f t="shared" si="0"/>
        <v>0</v>
      </c>
      <c r="G11" s="918"/>
      <c r="H11" s="919"/>
      <c r="I11" s="913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30">
        <f t="shared" si="0"/>
        <v>0</v>
      </c>
      <c r="G12" s="918"/>
      <c r="H12" s="919"/>
      <c r="I12" s="913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30">
        <f t="shared" si="0"/>
        <v>0</v>
      </c>
      <c r="G13" s="918"/>
      <c r="H13" s="919"/>
      <c r="I13" s="913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09" t="s">
        <v>11</v>
      </c>
      <c r="D40" s="10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L1" workbookViewId="0">
      <pane ySplit="7" topLeftCell="A8" activePane="bottomLeft" state="frozen"/>
      <selection pane="bottomLeft" activeCell="V15" sqref="V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07" t="s">
        <v>283</v>
      </c>
      <c r="B1" s="1007"/>
      <c r="C1" s="1007"/>
      <c r="D1" s="1007"/>
      <c r="E1" s="1007"/>
      <c r="F1" s="1007"/>
      <c r="G1" s="1007"/>
      <c r="H1" s="11">
        <v>1</v>
      </c>
      <c r="K1" s="1011" t="s">
        <v>307</v>
      </c>
      <c r="L1" s="1011"/>
      <c r="M1" s="1011"/>
      <c r="N1" s="1011"/>
      <c r="O1" s="1011"/>
      <c r="P1" s="1011"/>
      <c r="Q1" s="1011"/>
      <c r="R1" s="11">
        <v>2</v>
      </c>
      <c r="U1" s="1011" t="s">
        <v>307</v>
      </c>
      <c r="V1" s="1011"/>
      <c r="W1" s="1011"/>
      <c r="X1" s="1011"/>
      <c r="Y1" s="1011"/>
      <c r="Z1" s="1011"/>
      <c r="AA1" s="1011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03" t="s">
        <v>82</v>
      </c>
      <c r="B5" s="1023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1003" t="s">
        <v>82</v>
      </c>
      <c r="L5" s="1023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475.59</v>
      </c>
      <c r="R5" s="7">
        <f>O5-Q5+O4+O6</f>
        <v>92.97999999999999</v>
      </c>
      <c r="U5" s="1003" t="s">
        <v>457</v>
      </c>
      <c r="V5" s="1023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03"/>
      <c r="B6" s="1024"/>
      <c r="C6" s="156"/>
      <c r="D6" s="149"/>
      <c r="E6" s="132"/>
      <c r="F6" s="73"/>
      <c r="K6" s="1003"/>
      <c r="L6" s="1024"/>
      <c r="M6" s="156"/>
      <c r="N6" s="149"/>
      <c r="O6" s="132">
        <v>57.98</v>
      </c>
      <c r="P6" s="73">
        <v>3</v>
      </c>
      <c r="U6" s="1003"/>
      <c r="V6" s="1024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24</v>
      </c>
      <c r="M8" s="53">
        <v>6</v>
      </c>
      <c r="N8" s="69">
        <v>115.12</v>
      </c>
      <c r="O8" s="246">
        <v>44811</v>
      </c>
      <c r="P8" s="105">
        <f t="shared" ref="P8:P35" si="1">N8</f>
        <v>115.12</v>
      </c>
      <c r="Q8" s="70" t="s">
        <v>576</v>
      </c>
      <c r="R8" s="71">
        <v>47</v>
      </c>
      <c r="S8" s="215">
        <f>O5-P8+O4+O6</f>
        <v>453.45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23</v>
      </c>
      <c r="M9" s="53">
        <v>1</v>
      </c>
      <c r="N9" s="69">
        <v>18.850000000000001</v>
      </c>
      <c r="O9" s="246">
        <v>44814</v>
      </c>
      <c r="P9" s="105">
        <f t="shared" si="1"/>
        <v>18.850000000000001</v>
      </c>
      <c r="Q9" s="70" t="s">
        <v>595</v>
      </c>
      <c r="R9" s="71">
        <v>47</v>
      </c>
      <c r="S9" s="215">
        <f>S8-P9</f>
        <v>434.59999999999997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13</v>
      </c>
      <c r="M10" s="15">
        <v>10</v>
      </c>
      <c r="N10" s="69">
        <v>190.81</v>
      </c>
      <c r="O10" s="246">
        <v>44818</v>
      </c>
      <c r="P10" s="105">
        <f t="shared" si="1"/>
        <v>190.81</v>
      </c>
      <c r="Q10" s="70" t="s">
        <v>634</v>
      </c>
      <c r="R10" s="71">
        <v>47</v>
      </c>
      <c r="S10" s="215">
        <f>S9-P10</f>
        <v>243.78999999999996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11</v>
      </c>
      <c r="M11" s="15">
        <v>2</v>
      </c>
      <c r="N11" s="69">
        <v>37.67</v>
      </c>
      <c r="O11" s="246">
        <v>44820</v>
      </c>
      <c r="P11" s="105">
        <f t="shared" si="1"/>
        <v>37.67</v>
      </c>
      <c r="Q11" s="70" t="s">
        <v>657</v>
      </c>
      <c r="R11" s="71">
        <v>47</v>
      </c>
      <c r="S11" s="215">
        <f t="shared" ref="S11:S34" si="7">S10-P11</f>
        <v>206.11999999999995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10</v>
      </c>
      <c r="M12" s="53">
        <v>1</v>
      </c>
      <c r="N12" s="69">
        <v>19.260000000000002</v>
      </c>
      <c r="O12" s="246">
        <v>44823</v>
      </c>
      <c r="P12" s="105">
        <f t="shared" si="1"/>
        <v>19.260000000000002</v>
      </c>
      <c r="Q12" s="70" t="s">
        <v>663</v>
      </c>
      <c r="R12" s="71">
        <v>47</v>
      </c>
      <c r="S12" s="215">
        <f t="shared" si="7"/>
        <v>186.85999999999996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9</v>
      </c>
      <c r="M13" s="53">
        <v>1</v>
      </c>
      <c r="N13" s="69">
        <v>18.95</v>
      </c>
      <c r="O13" s="246">
        <v>44823</v>
      </c>
      <c r="P13" s="105">
        <f t="shared" si="1"/>
        <v>18.95</v>
      </c>
      <c r="Q13" s="70" t="s">
        <v>678</v>
      </c>
      <c r="R13" s="71">
        <v>47</v>
      </c>
      <c r="S13" s="215">
        <f t="shared" si="7"/>
        <v>167.90999999999997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5</v>
      </c>
      <c r="M14" s="15">
        <v>4</v>
      </c>
      <c r="N14" s="69">
        <v>74.930000000000007</v>
      </c>
      <c r="O14" s="246">
        <v>44834</v>
      </c>
      <c r="P14" s="105">
        <f t="shared" si="1"/>
        <v>74.930000000000007</v>
      </c>
      <c r="Q14" s="70" t="s">
        <v>745</v>
      </c>
      <c r="R14" s="71">
        <v>47</v>
      </c>
      <c r="S14" s="215">
        <f t="shared" si="7"/>
        <v>92.979999999999961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700">
        <v>57.98</v>
      </c>
      <c r="E15" s="703"/>
      <c r="F15" s="704">
        <f t="shared" si="0"/>
        <v>57.98</v>
      </c>
      <c r="G15" s="702"/>
      <c r="H15" s="389"/>
      <c r="I15" s="215">
        <f t="shared" si="6"/>
        <v>0</v>
      </c>
      <c r="L15" s="554">
        <f t="shared" si="4"/>
        <v>5</v>
      </c>
      <c r="M15" s="15"/>
      <c r="N15" s="69">
        <v>0</v>
      </c>
      <c r="O15" s="246"/>
      <c r="P15" s="105">
        <f t="shared" si="1"/>
        <v>0</v>
      </c>
      <c r="Q15" s="70"/>
      <c r="R15" s="71"/>
      <c r="S15" s="215">
        <f t="shared" si="7"/>
        <v>92.979999999999961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700">
        <v>0</v>
      </c>
      <c r="E16" s="703"/>
      <c r="F16" s="915">
        <f t="shared" si="0"/>
        <v>0</v>
      </c>
      <c r="G16" s="902"/>
      <c r="H16" s="901"/>
      <c r="I16" s="916">
        <f t="shared" si="6"/>
        <v>0</v>
      </c>
      <c r="L16" s="554">
        <f t="shared" si="4"/>
        <v>5</v>
      </c>
      <c r="M16" s="15"/>
      <c r="N16" s="69">
        <v>0</v>
      </c>
      <c r="O16" s="246"/>
      <c r="P16" s="105">
        <f t="shared" si="1"/>
        <v>0</v>
      </c>
      <c r="Q16" s="70"/>
      <c r="R16" s="71"/>
      <c r="S16" s="215">
        <f t="shared" si="7"/>
        <v>92.979999999999961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700">
        <v>0</v>
      </c>
      <c r="E17" s="703"/>
      <c r="F17" s="915">
        <f t="shared" si="0"/>
        <v>0</v>
      </c>
      <c r="G17" s="902"/>
      <c r="H17" s="901"/>
      <c r="I17" s="916">
        <f t="shared" si="6"/>
        <v>0</v>
      </c>
      <c r="L17" s="554">
        <f t="shared" si="4"/>
        <v>5</v>
      </c>
      <c r="M17" s="15"/>
      <c r="N17" s="69">
        <v>0</v>
      </c>
      <c r="O17" s="246"/>
      <c r="P17" s="105">
        <f t="shared" si="1"/>
        <v>0</v>
      </c>
      <c r="Q17" s="70"/>
      <c r="R17" s="71"/>
      <c r="S17" s="215">
        <f t="shared" si="7"/>
        <v>92.979999999999961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700">
        <v>0</v>
      </c>
      <c r="E18" s="703"/>
      <c r="F18" s="915">
        <f t="shared" si="0"/>
        <v>0</v>
      </c>
      <c r="G18" s="902"/>
      <c r="H18" s="901"/>
      <c r="I18" s="916">
        <f t="shared" si="6"/>
        <v>0</v>
      </c>
      <c r="L18" s="554">
        <f t="shared" si="4"/>
        <v>5</v>
      </c>
      <c r="M18" s="15"/>
      <c r="N18" s="69">
        <v>0</v>
      </c>
      <c r="O18" s="246"/>
      <c r="P18" s="105">
        <f t="shared" si="1"/>
        <v>0</v>
      </c>
      <c r="Q18" s="70"/>
      <c r="R18" s="71"/>
      <c r="S18" s="215">
        <f t="shared" si="7"/>
        <v>92.979999999999961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700">
        <v>0</v>
      </c>
      <c r="E19" s="703"/>
      <c r="F19" s="915">
        <f t="shared" si="0"/>
        <v>0</v>
      </c>
      <c r="G19" s="902"/>
      <c r="H19" s="901"/>
      <c r="I19" s="916">
        <f t="shared" si="6"/>
        <v>0</v>
      </c>
      <c r="L19" s="554">
        <f t="shared" si="4"/>
        <v>5</v>
      </c>
      <c r="M19" s="15"/>
      <c r="N19" s="69">
        <v>0</v>
      </c>
      <c r="O19" s="246"/>
      <c r="P19" s="105">
        <f t="shared" si="1"/>
        <v>0</v>
      </c>
      <c r="Q19" s="70"/>
      <c r="R19" s="71"/>
      <c r="S19" s="215">
        <f t="shared" si="7"/>
        <v>92.979999999999961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700">
        <v>0</v>
      </c>
      <c r="E20" s="703"/>
      <c r="F20" s="915">
        <f t="shared" si="0"/>
        <v>0</v>
      </c>
      <c r="G20" s="902"/>
      <c r="H20" s="901"/>
      <c r="I20" s="916">
        <f t="shared" si="6"/>
        <v>0</v>
      </c>
      <c r="L20" s="554">
        <f t="shared" si="4"/>
        <v>5</v>
      </c>
      <c r="M20" s="15"/>
      <c r="N20" s="69">
        <v>0</v>
      </c>
      <c r="O20" s="246"/>
      <c r="P20" s="105">
        <f t="shared" si="1"/>
        <v>0</v>
      </c>
      <c r="Q20" s="70"/>
      <c r="R20" s="71"/>
      <c r="S20" s="215">
        <f t="shared" si="7"/>
        <v>92.979999999999961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0</v>
      </c>
      <c r="L21" s="554">
        <f t="shared" si="4"/>
        <v>5</v>
      </c>
      <c r="M21" s="15"/>
      <c r="N21" s="69">
        <v>0</v>
      </c>
      <c r="O21" s="246"/>
      <c r="P21" s="105">
        <f t="shared" si="1"/>
        <v>0</v>
      </c>
      <c r="Q21" s="70"/>
      <c r="R21" s="71"/>
      <c r="S21" s="215">
        <f t="shared" si="7"/>
        <v>92.979999999999961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0</v>
      </c>
      <c r="L22" s="554">
        <f t="shared" si="4"/>
        <v>5</v>
      </c>
      <c r="M22" s="15"/>
      <c r="N22" s="69">
        <v>0</v>
      </c>
      <c r="O22" s="246"/>
      <c r="P22" s="105">
        <f t="shared" si="1"/>
        <v>0</v>
      </c>
      <c r="Q22" s="70"/>
      <c r="R22" s="71"/>
      <c r="S22" s="215">
        <f t="shared" si="7"/>
        <v>92.979999999999961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0</v>
      </c>
      <c r="L23" s="554">
        <f t="shared" si="4"/>
        <v>5</v>
      </c>
      <c r="M23" s="15"/>
      <c r="N23" s="69">
        <v>0</v>
      </c>
      <c r="O23" s="246"/>
      <c r="P23" s="105">
        <f t="shared" si="1"/>
        <v>0</v>
      </c>
      <c r="Q23" s="70"/>
      <c r="R23" s="71"/>
      <c r="S23" s="215">
        <f t="shared" si="7"/>
        <v>92.979999999999961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5</v>
      </c>
      <c r="M24" s="15"/>
      <c r="N24" s="69">
        <v>0</v>
      </c>
      <c r="O24" s="246"/>
      <c r="P24" s="105">
        <f t="shared" si="1"/>
        <v>0</v>
      </c>
      <c r="Q24" s="70"/>
      <c r="R24" s="71"/>
      <c r="S24" s="215">
        <f t="shared" si="7"/>
        <v>92.979999999999961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5</v>
      </c>
      <c r="M25" s="15"/>
      <c r="N25" s="69">
        <v>0</v>
      </c>
      <c r="O25" s="246"/>
      <c r="P25" s="105">
        <f t="shared" si="1"/>
        <v>0</v>
      </c>
      <c r="Q25" s="70"/>
      <c r="R25" s="71"/>
      <c r="S25" s="215">
        <f t="shared" si="7"/>
        <v>92.979999999999961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5</v>
      </c>
      <c r="M26" s="15"/>
      <c r="N26" s="69">
        <v>0</v>
      </c>
      <c r="O26" s="246"/>
      <c r="P26" s="105">
        <f t="shared" si="1"/>
        <v>0</v>
      </c>
      <c r="Q26" s="70"/>
      <c r="R26" s="71"/>
      <c r="S26" s="215">
        <f t="shared" si="7"/>
        <v>92.979999999999961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5</v>
      </c>
      <c r="M27" s="15"/>
      <c r="N27" s="69">
        <v>0</v>
      </c>
      <c r="O27" s="246"/>
      <c r="P27" s="105">
        <f t="shared" si="1"/>
        <v>0</v>
      </c>
      <c r="Q27" s="70"/>
      <c r="R27" s="71"/>
      <c r="S27" s="215">
        <f t="shared" si="7"/>
        <v>92.979999999999961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5</v>
      </c>
      <c r="M28" s="15"/>
      <c r="N28" s="69">
        <v>0</v>
      </c>
      <c r="O28" s="246"/>
      <c r="P28" s="105">
        <f t="shared" si="1"/>
        <v>0</v>
      </c>
      <c r="Q28" s="70"/>
      <c r="R28" s="71"/>
      <c r="S28" s="215">
        <f t="shared" si="7"/>
        <v>92.979999999999961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5</v>
      </c>
      <c r="M29" s="15"/>
      <c r="N29" s="69">
        <v>0</v>
      </c>
      <c r="O29" s="246"/>
      <c r="P29" s="105">
        <f t="shared" si="1"/>
        <v>0</v>
      </c>
      <c r="Q29" s="70"/>
      <c r="R29" s="71"/>
      <c r="S29" s="215">
        <f t="shared" si="7"/>
        <v>92.979999999999961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5</v>
      </c>
      <c r="M30" s="15"/>
      <c r="N30" s="69">
        <v>0</v>
      </c>
      <c r="O30" s="246"/>
      <c r="P30" s="105">
        <f t="shared" si="1"/>
        <v>0</v>
      </c>
      <c r="Q30" s="70"/>
      <c r="R30" s="71"/>
      <c r="S30" s="215">
        <f t="shared" si="7"/>
        <v>92.979999999999961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5</v>
      </c>
      <c r="M31" s="15"/>
      <c r="N31" s="69">
        <v>0</v>
      </c>
      <c r="O31" s="246"/>
      <c r="P31" s="105">
        <f t="shared" si="1"/>
        <v>0</v>
      </c>
      <c r="Q31" s="70"/>
      <c r="R31" s="71"/>
      <c r="S31" s="215">
        <f t="shared" si="7"/>
        <v>92.979999999999961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5</v>
      </c>
      <c r="M32" s="15"/>
      <c r="N32" s="69">
        <v>0</v>
      </c>
      <c r="O32" s="246"/>
      <c r="P32" s="105">
        <f t="shared" si="1"/>
        <v>0</v>
      </c>
      <c r="Q32" s="70"/>
      <c r="R32" s="71"/>
      <c r="S32" s="215">
        <f t="shared" si="7"/>
        <v>92.979999999999961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5</v>
      </c>
      <c r="M33" s="15"/>
      <c r="N33" s="69">
        <v>0</v>
      </c>
      <c r="O33" s="246"/>
      <c r="P33" s="105">
        <f t="shared" si="1"/>
        <v>0</v>
      </c>
      <c r="Q33" s="70"/>
      <c r="R33" s="71"/>
      <c r="S33" s="215">
        <f t="shared" si="7"/>
        <v>92.979999999999961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5</v>
      </c>
      <c r="M34" s="15"/>
      <c r="N34" s="69">
        <v>0</v>
      </c>
      <c r="O34" s="246"/>
      <c r="P34" s="105">
        <f t="shared" si="1"/>
        <v>0</v>
      </c>
      <c r="Q34" s="70"/>
      <c r="R34" s="71"/>
      <c r="S34" s="215">
        <f t="shared" si="7"/>
        <v>92.979999999999961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5</v>
      </c>
      <c r="M35" s="37"/>
      <c r="N35" s="69">
        <v>0</v>
      </c>
      <c r="O35" s="204"/>
      <c r="P35" s="105">
        <f t="shared" si="1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25</v>
      </c>
      <c r="N36" s="105">
        <f>SUM(N8:N35)</f>
        <v>475.59</v>
      </c>
      <c r="O36" s="75"/>
      <c r="P36" s="105">
        <f>SUM(P8:P35)</f>
        <v>475.59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996" t="s">
        <v>21</v>
      </c>
      <c r="E38" s="997"/>
      <c r="F38" s="141">
        <f>E4+E5-F36+E6</f>
        <v>-1.1368683772161603E-13</v>
      </c>
      <c r="L38" s="552"/>
      <c r="N38" s="996" t="s">
        <v>21</v>
      </c>
      <c r="O38" s="997"/>
      <c r="P38" s="141">
        <f>O4+O5-P36+O6</f>
        <v>92.97999999999999</v>
      </c>
      <c r="V38" s="552"/>
      <c r="X38" s="996" t="s">
        <v>21</v>
      </c>
      <c r="Y38" s="997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5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11" t="s">
        <v>306</v>
      </c>
      <c r="B1" s="1011"/>
      <c r="C1" s="1011"/>
      <c r="D1" s="1011"/>
      <c r="E1" s="1011"/>
      <c r="F1" s="1011"/>
      <c r="G1" s="10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04" t="s">
        <v>461</v>
      </c>
      <c r="B5" s="1025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04"/>
      <c r="B6" s="1026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90">
        <f>E4+E5+E6-F8</f>
        <v>0</v>
      </c>
      <c r="J8" s="477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18"/>
      <c r="H9" s="919"/>
      <c r="I9" s="931">
        <f>I8-F9</f>
        <v>0</v>
      </c>
      <c r="J9" s="93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18"/>
      <c r="H10" s="919"/>
      <c r="I10" s="931">
        <f t="shared" ref="I10:I38" si="3">I9-F10</f>
        <v>0</v>
      </c>
      <c r="J10" s="93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18"/>
      <c r="H11" s="919"/>
      <c r="I11" s="931">
        <f t="shared" si="3"/>
        <v>0</v>
      </c>
      <c r="J11" s="93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18"/>
      <c r="H12" s="919"/>
      <c r="I12" s="931">
        <f t="shared" si="3"/>
        <v>0</v>
      </c>
      <c r="J12" s="93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18"/>
      <c r="H13" s="919"/>
      <c r="I13" s="931">
        <f t="shared" si="3"/>
        <v>0</v>
      </c>
      <c r="J13" s="93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91">
        <f t="shared" si="3"/>
        <v>0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91">
        <f t="shared" si="3"/>
        <v>0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91">
        <f t="shared" si="3"/>
        <v>0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91">
        <f t="shared" si="3"/>
        <v>0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0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9"/>
      <c r="I19" s="491">
        <f t="shared" si="3"/>
        <v>0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9"/>
      <c r="I20" s="491">
        <f t="shared" si="3"/>
        <v>0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9"/>
      <c r="I21" s="491">
        <f t="shared" si="3"/>
        <v>0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9"/>
      <c r="I22" s="491">
        <f t="shared" si="3"/>
        <v>0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91">
        <f t="shared" si="3"/>
        <v>0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91">
        <f t="shared" si="3"/>
        <v>0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91">
        <f t="shared" si="3"/>
        <v>0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91">
        <f t="shared" si="3"/>
        <v>0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91">
        <f t="shared" si="3"/>
        <v>0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91">
        <f t="shared" si="3"/>
        <v>0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91">
        <f t="shared" si="3"/>
        <v>0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91">
        <f t="shared" si="3"/>
        <v>0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91">
        <f t="shared" si="3"/>
        <v>0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91">
        <f t="shared" si="3"/>
        <v>0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91">
        <f t="shared" si="3"/>
        <v>0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91">
        <f t="shared" si="3"/>
        <v>0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91">
        <f t="shared" si="3"/>
        <v>0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91">
        <f t="shared" si="3"/>
        <v>0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91">
        <f t="shared" si="3"/>
        <v>0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91">
        <f t="shared" si="3"/>
        <v>0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996" t="s">
        <v>21</v>
      </c>
      <c r="E42" s="997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04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0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27" t="s">
        <v>88</v>
      </c>
      <c r="C4" s="128"/>
      <c r="D4" s="134"/>
      <c r="E4" s="181"/>
      <c r="F4" s="137"/>
      <c r="G4" s="38"/>
    </row>
    <row r="5" spans="1:15" ht="15.75" x14ac:dyDescent="0.25">
      <c r="A5" s="1004"/>
      <c r="B5" s="1028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0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96" t="s">
        <v>21</v>
      </c>
      <c r="E31" s="997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0"/>
      <c r="B1" s="1000"/>
      <c r="C1" s="1000"/>
      <c r="D1" s="1000"/>
      <c r="E1" s="1000"/>
      <c r="F1" s="1000"/>
      <c r="G1" s="1000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03" t="s">
        <v>98</v>
      </c>
      <c r="B5" s="102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03"/>
      <c r="B6" s="102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6" t="s">
        <v>21</v>
      </c>
      <c r="E32" s="99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N7" zoomScaleNormal="100" workbookViewId="0">
      <selection activeCell="KN1" sqref="K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06" t="s">
        <v>277</v>
      </c>
      <c r="L1" s="1006"/>
      <c r="M1" s="1006"/>
      <c r="N1" s="1006"/>
      <c r="O1" s="1006"/>
      <c r="P1" s="1006"/>
      <c r="Q1" s="1006"/>
      <c r="R1" s="270">
        <f>I1+1</f>
        <v>1</v>
      </c>
      <c r="S1" s="270"/>
      <c r="U1" s="1000" t="s">
        <v>278</v>
      </c>
      <c r="V1" s="1000"/>
      <c r="W1" s="1000"/>
      <c r="X1" s="1000"/>
      <c r="Y1" s="1000"/>
      <c r="Z1" s="1000"/>
      <c r="AA1" s="1000"/>
      <c r="AB1" s="270">
        <f>R1+1</f>
        <v>2</v>
      </c>
      <c r="AC1" s="407"/>
      <c r="AE1" s="1000" t="str">
        <f>U1</f>
        <v>ENTRADAS DEL MES DE SEPTIEMBRE   2022</v>
      </c>
      <c r="AF1" s="1000"/>
      <c r="AG1" s="1000"/>
      <c r="AH1" s="1000"/>
      <c r="AI1" s="1000"/>
      <c r="AJ1" s="1000"/>
      <c r="AK1" s="1000"/>
      <c r="AL1" s="270">
        <f>AB1+1</f>
        <v>3</v>
      </c>
      <c r="AM1" s="270"/>
      <c r="AO1" s="1000" t="str">
        <f>AE1</f>
        <v>ENTRADAS DEL MES DE SEPTIEMBRE   2022</v>
      </c>
      <c r="AP1" s="1000"/>
      <c r="AQ1" s="1000"/>
      <c r="AR1" s="1000"/>
      <c r="AS1" s="1000"/>
      <c r="AT1" s="1000"/>
      <c r="AU1" s="1000"/>
      <c r="AV1" s="270">
        <f>AL1+1</f>
        <v>4</v>
      </c>
      <c r="AW1" s="407"/>
      <c r="AY1" s="1000" t="str">
        <f>AO1</f>
        <v>ENTRADAS DEL MES DE SEPTIEMBRE   2022</v>
      </c>
      <c r="AZ1" s="1000"/>
      <c r="BA1" s="1000"/>
      <c r="BB1" s="1000"/>
      <c r="BC1" s="1000"/>
      <c r="BD1" s="1000"/>
      <c r="BE1" s="1000"/>
      <c r="BF1" s="270">
        <f>AV1+1</f>
        <v>5</v>
      </c>
      <c r="BG1" s="424"/>
      <c r="BI1" s="1000" t="str">
        <f>AY1</f>
        <v>ENTRADAS DEL MES DE SEPTIEMBRE   2022</v>
      </c>
      <c r="BJ1" s="1000"/>
      <c r="BK1" s="1000"/>
      <c r="BL1" s="1000"/>
      <c r="BM1" s="1000"/>
      <c r="BN1" s="1000"/>
      <c r="BO1" s="1000"/>
      <c r="BP1" s="270">
        <f>BF1+1</f>
        <v>6</v>
      </c>
      <c r="BQ1" s="407"/>
      <c r="BS1" s="1000" t="str">
        <f>BI1</f>
        <v>ENTRADAS DEL MES DE SEPTIEMBRE   2022</v>
      </c>
      <c r="BT1" s="1000"/>
      <c r="BU1" s="1000"/>
      <c r="BV1" s="1000"/>
      <c r="BW1" s="1000"/>
      <c r="BX1" s="1000"/>
      <c r="BY1" s="1000"/>
      <c r="BZ1" s="270">
        <f>BP1+1</f>
        <v>7</v>
      </c>
      <c r="CC1" s="1000" t="str">
        <f>BS1</f>
        <v>ENTRADAS DEL MES DE SEPTIEMBRE   2022</v>
      </c>
      <c r="CD1" s="1000"/>
      <c r="CE1" s="1000"/>
      <c r="CF1" s="1000"/>
      <c r="CG1" s="1000"/>
      <c r="CH1" s="1000"/>
      <c r="CI1" s="1000"/>
      <c r="CJ1" s="270">
        <f>BZ1+1</f>
        <v>8</v>
      </c>
      <c r="CM1" s="1000" t="str">
        <f>CC1</f>
        <v>ENTRADAS DEL MES DE SEPTIEMBRE   2022</v>
      </c>
      <c r="CN1" s="1000"/>
      <c r="CO1" s="1000"/>
      <c r="CP1" s="1000"/>
      <c r="CQ1" s="1000"/>
      <c r="CR1" s="1000"/>
      <c r="CS1" s="1000"/>
      <c r="CT1" s="270">
        <f>CJ1+1</f>
        <v>9</v>
      </c>
      <c r="CU1" s="407"/>
      <c r="CW1" s="1000" t="str">
        <f>CM1</f>
        <v>ENTRADAS DEL MES DE SEPTIEMBRE   2022</v>
      </c>
      <c r="CX1" s="1000"/>
      <c r="CY1" s="1000"/>
      <c r="CZ1" s="1000"/>
      <c r="DA1" s="1000"/>
      <c r="DB1" s="1000"/>
      <c r="DC1" s="1000"/>
      <c r="DD1" s="270">
        <f>CT1+1</f>
        <v>10</v>
      </c>
      <c r="DE1" s="407"/>
      <c r="DG1" s="1000" t="str">
        <f>CW1</f>
        <v>ENTRADAS DEL MES DE SEPTIEMBRE   2022</v>
      </c>
      <c r="DH1" s="1000"/>
      <c r="DI1" s="1000"/>
      <c r="DJ1" s="1000"/>
      <c r="DK1" s="1000"/>
      <c r="DL1" s="1000"/>
      <c r="DM1" s="1000"/>
      <c r="DN1" s="270">
        <f>DD1+1</f>
        <v>11</v>
      </c>
      <c r="DO1" s="407"/>
      <c r="DQ1" s="1000" t="str">
        <f>DG1</f>
        <v>ENTRADAS DEL MES DE SEPTIEMBRE   2022</v>
      </c>
      <c r="DR1" s="1000"/>
      <c r="DS1" s="1000"/>
      <c r="DT1" s="1000"/>
      <c r="DU1" s="1000"/>
      <c r="DV1" s="1000"/>
      <c r="DW1" s="1000"/>
      <c r="DX1" s="270">
        <f>DN1+1</f>
        <v>12</v>
      </c>
      <c r="EA1" s="1000" t="str">
        <f>DQ1</f>
        <v>ENTRADAS DEL MES DE SEPTIEMBRE   2022</v>
      </c>
      <c r="EB1" s="1000"/>
      <c r="EC1" s="1000"/>
      <c r="ED1" s="1000"/>
      <c r="EE1" s="1000"/>
      <c r="EF1" s="1000"/>
      <c r="EG1" s="1000"/>
      <c r="EH1" s="270">
        <f>DX1+1</f>
        <v>13</v>
      </c>
      <c r="EI1" s="407"/>
      <c r="EK1" s="1000" t="str">
        <f>EA1</f>
        <v>ENTRADAS DEL MES DE SEPTIEMBRE   2022</v>
      </c>
      <c r="EL1" s="1000"/>
      <c r="EM1" s="1000"/>
      <c r="EN1" s="1000"/>
      <c r="EO1" s="1000"/>
      <c r="EP1" s="1000"/>
      <c r="EQ1" s="1000"/>
      <c r="ER1" s="270">
        <f>EH1+1</f>
        <v>14</v>
      </c>
      <c r="ES1" s="407"/>
      <c r="EU1" s="1000" t="str">
        <f>EK1</f>
        <v>ENTRADAS DEL MES DE SEPTIEMBRE   2022</v>
      </c>
      <c r="EV1" s="1000"/>
      <c r="EW1" s="1000"/>
      <c r="EX1" s="1000"/>
      <c r="EY1" s="1000"/>
      <c r="EZ1" s="1000"/>
      <c r="FA1" s="1000"/>
      <c r="FB1" s="270">
        <f>ER1+1</f>
        <v>15</v>
      </c>
      <c r="FC1" s="407"/>
      <c r="FE1" s="1000" t="str">
        <f>EU1</f>
        <v>ENTRADAS DEL MES DE SEPTIEMBRE   2022</v>
      </c>
      <c r="FF1" s="1000"/>
      <c r="FG1" s="1000"/>
      <c r="FH1" s="1000"/>
      <c r="FI1" s="1000"/>
      <c r="FJ1" s="1000"/>
      <c r="FK1" s="1000"/>
      <c r="FL1" s="270">
        <f>FB1+1</f>
        <v>16</v>
      </c>
      <c r="FM1" s="407"/>
      <c r="FO1" s="1000" t="str">
        <f>FE1</f>
        <v>ENTRADAS DEL MES DE SEPTIEMBRE   2022</v>
      </c>
      <c r="FP1" s="1000"/>
      <c r="FQ1" s="1000"/>
      <c r="FR1" s="1000"/>
      <c r="FS1" s="1000"/>
      <c r="FT1" s="1000"/>
      <c r="FU1" s="1000"/>
      <c r="FV1" s="270">
        <f>FL1+1</f>
        <v>17</v>
      </c>
      <c r="FW1" s="407"/>
      <c r="FY1" s="1000" t="str">
        <f>FO1</f>
        <v>ENTRADAS DEL MES DE SEPTIEMBRE   2022</v>
      </c>
      <c r="FZ1" s="1000"/>
      <c r="GA1" s="1000"/>
      <c r="GB1" s="1000"/>
      <c r="GC1" s="1000"/>
      <c r="GD1" s="1000"/>
      <c r="GE1" s="1000"/>
      <c r="GF1" s="270">
        <f>FV1+1</f>
        <v>18</v>
      </c>
      <c r="GG1" s="407"/>
      <c r="GH1" s="75" t="s">
        <v>37</v>
      </c>
      <c r="GI1" s="1000" t="str">
        <f>FY1</f>
        <v>ENTRADAS DEL MES DE SEPTIEMBRE   2022</v>
      </c>
      <c r="GJ1" s="1000"/>
      <c r="GK1" s="1000"/>
      <c r="GL1" s="1000"/>
      <c r="GM1" s="1000"/>
      <c r="GN1" s="1000"/>
      <c r="GO1" s="1000"/>
      <c r="GP1" s="270">
        <f>GF1+1</f>
        <v>19</v>
      </c>
      <c r="GQ1" s="407"/>
      <c r="GS1" s="1000" t="str">
        <f>GI1</f>
        <v>ENTRADAS DEL MES DE SEPTIEMBRE   2022</v>
      </c>
      <c r="GT1" s="1000"/>
      <c r="GU1" s="1000"/>
      <c r="GV1" s="1000"/>
      <c r="GW1" s="1000"/>
      <c r="GX1" s="1000"/>
      <c r="GY1" s="1000"/>
      <c r="GZ1" s="270">
        <f>GP1+1</f>
        <v>20</v>
      </c>
      <c r="HA1" s="407"/>
      <c r="HC1" s="1000" t="str">
        <f>GS1</f>
        <v>ENTRADAS DEL MES DE SEPTIEMBRE   2022</v>
      </c>
      <c r="HD1" s="1000"/>
      <c r="HE1" s="1000"/>
      <c r="HF1" s="1000"/>
      <c r="HG1" s="1000"/>
      <c r="HH1" s="1000"/>
      <c r="HI1" s="1000"/>
      <c r="HJ1" s="270">
        <f>GZ1+1</f>
        <v>21</v>
      </c>
      <c r="HK1" s="407"/>
      <c r="HM1" s="1000" t="str">
        <f>HC1</f>
        <v>ENTRADAS DEL MES DE SEPTIEMBRE   2022</v>
      </c>
      <c r="HN1" s="1000"/>
      <c r="HO1" s="1000"/>
      <c r="HP1" s="1000"/>
      <c r="HQ1" s="1000"/>
      <c r="HR1" s="1000"/>
      <c r="HS1" s="1000"/>
      <c r="HT1" s="270">
        <f>HJ1+1</f>
        <v>22</v>
      </c>
      <c r="HU1" s="407"/>
      <c r="HW1" s="1000" t="str">
        <f>HM1</f>
        <v>ENTRADAS DEL MES DE SEPTIEMBRE   2022</v>
      </c>
      <c r="HX1" s="1000"/>
      <c r="HY1" s="1000"/>
      <c r="HZ1" s="1000"/>
      <c r="IA1" s="1000"/>
      <c r="IB1" s="1000"/>
      <c r="IC1" s="1000"/>
      <c r="ID1" s="270">
        <f>HT1+1</f>
        <v>23</v>
      </c>
      <c r="IE1" s="407"/>
      <c r="IG1" s="1000" t="str">
        <f>HW1</f>
        <v>ENTRADAS DEL MES DE SEPTIEMBRE   2022</v>
      </c>
      <c r="IH1" s="1000"/>
      <c r="II1" s="1000"/>
      <c r="IJ1" s="1000"/>
      <c r="IK1" s="1000"/>
      <c r="IL1" s="1000"/>
      <c r="IM1" s="1000"/>
      <c r="IN1" s="270">
        <f>ID1+1</f>
        <v>24</v>
      </c>
      <c r="IO1" s="407"/>
      <c r="IQ1" s="1000" t="str">
        <f>IG1</f>
        <v>ENTRADAS DEL MES DE SEPTIEMBRE   2022</v>
      </c>
      <c r="IR1" s="1000"/>
      <c r="IS1" s="1000"/>
      <c r="IT1" s="1000"/>
      <c r="IU1" s="1000"/>
      <c r="IV1" s="1000"/>
      <c r="IW1" s="1000"/>
      <c r="IX1" s="270">
        <f>IN1+1</f>
        <v>25</v>
      </c>
      <c r="IY1" s="407"/>
      <c r="JA1" s="1000" t="str">
        <f>IQ1</f>
        <v>ENTRADAS DEL MES DE SEPTIEMBRE   2022</v>
      </c>
      <c r="JB1" s="1000"/>
      <c r="JC1" s="1000"/>
      <c r="JD1" s="1000"/>
      <c r="JE1" s="1000"/>
      <c r="JF1" s="1000"/>
      <c r="JG1" s="1000"/>
      <c r="JH1" s="270">
        <f>IX1+1</f>
        <v>26</v>
      </c>
      <c r="JI1" s="407"/>
      <c r="JK1" s="1001" t="str">
        <f>JA1</f>
        <v>ENTRADAS DEL MES DE SEPTIEMBRE   2022</v>
      </c>
      <c r="JL1" s="1001"/>
      <c r="JM1" s="1001"/>
      <c r="JN1" s="1001"/>
      <c r="JO1" s="1001"/>
      <c r="JP1" s="1001"/>
      <c r="JQ1" s="1001"/>
      <c r="JR1" s="270">
        <f>JH1+1</f>
        <v>27</v>
      </c>
      <c r="JS1" s="407"/>
      <c r="JU1" s="1000" t="str">
        <f>JK1</f>
        <v>ENTRADAS DEL MES DE SEPTIEMBRE   2022</v>
      </c>
      <c r="JV1" s="1000"/>
      <c r="JW1" s="1000"/>
      <c r="JX1" s="1000"/>
      <c r="JY1" s="1000"/>
      <c r="JZ1" s="1000"/>
      <c r="KA1" s="1000"/>
      <c r="KB1" s="270">
        <f>JR1+1</f>
        <v>28</v>
      </c>
      <c r="KC1" s="407"/>
      <c r="KE1" s="1000" t="str">
        <f>JU1</f>
        <v>ENTRADAS DEL MES DE SEPTIEMBRE   2022</v>
      </c>
      <c r="KF1" s="1000"/>
      <c r="KG1" s="1000"/>
      <c r="KH1" s="1000"/>
      <c r="KI1" s="1000"/>
      <c r="KJ1" s="1000"/>
      <c r="KK1" s="1000"/>
      <c r="KL1" s="270">
        <f>KB1+1</f>
        <v>29</v>
      </c>
      <c r="KM1" s="407"/>
      <c r="KO1" s="1000" t="str">
        <f>KE1</f>
        <v>ENTRADAS DEL MES DE SEPTIEMBRE   2022</v>
      </c>
      <c r="KP1" s="1000"/>
      <c r="KQ1" s="1000"/>
      <c r="KR1" s="1000"/>
      <c r="KS1" s="1000"/>
      <c r="KT1" s="1000"/>
      <c r="KU1" s="1000"/>
      <c r="KV1" s="270">
        <f>KL1+1</f>
        <v>30</v>
      </c>
      <c r="KW1" s="407"/>
      <c r="KY1" s="1000" t="str">
        <f>KO1</f>
        <v>ENTRADAS DEL MES DE SEPTIEMBRE   2022</v>
      </c>
      <c r="KZ1" s="1000"/>
      <c r="LA1" s="1000"/>
      <c r="LB1" s="1000"/>
      <c r="LC1" s="1000"/>
      <c r="LD1" s="1000"/>
      <c r="LE1" s="1000"/>
      <c r="LF1" s="270">
        <f>KV1+1</f>
        <v>31</v>
      </c>
      <c r="LG1" s="407"/>
      <c r="LI1" s="1000" t="str">
        <f>KY1</f>
        <v>ENTRADAS DEL MES DE SEPTIEMBRE   2022</v>
      </c>
      <c r="LJ1" s="1000"/>
      <c r="LK1" s="1000"/>
      <c r="LL1" s="1000"/>
      <c r="LM1" s="1000"/>
      <c r="LN1" s="1000"/>
      <c r="LO1" s="1000"/>
      <c r="LP1" s="270">
        <f>LF1+1</f>
        <v>32</v>
      </c>
      <c r="LQ1" s="407"/>
      <c r="LS1" s="1000" t="str">
        <f>LI1</f>
        <v>ENTRADAS DEL MES DE SEPTIEMBRE   2022</v>
      </c>
      <c r="LT1" s="1000"/>
      <c r="LU1" s="1000"/>
      <c r="LV1" s="1000"/>
      <c r="LW1" s="1000"/>
      <c r="LX1" s="1000"/>
      <c r="LY1" s="1000"/>
      <c r="LZ1" s="270">
        <f>LP1+1</f>
        <v>33</v>
      </c>
      <c r="MC1" s="1000" t="str">
        <f>LS1</f>
        <v>ENTRADAS DEL MES DE SEPTIEMBRE   2022</v>
      </c>
      <c r="MD1" s="1000"/>
      <c r="ME1" s="1000"/>
      <c r="MF1" s="1000"/>
      <c r="MG1" s="1000"/>
      <c r="MH1" s="1000"/>
      <c r="MI1" s="1000"/>
      <c r="MJ1" s="270">
        <f>LZ1+1</f>
        <v>34</v>
      </c>
      <c r="MK1" s="270"/>
      <c r="MM1" s="1000" t="str">
        <f>MC1</f>
        <v>ENTRADAS DEL MES DE SEPTIEMBRE   2022</v>
      </c>
      <c r="MN1" s="1000"/>
      <c r="MO1" s="1000"/>
      <c r="MP1" s="1000"/>
      <c r="MQ1" s="1000"/>
      <c r="MR1" s="1000"/>
      <c r="MS1" s="1000"/>
      <c r="MT1" s="270">
        <f>MJ1+1</f>
        <v>35</v>
      </c>
      <c r="MU1" s="270"/>
      <c r="MW1" s="1000" t="str">
        <f>MM1</f>
        <v>ENTRADAS DEL MES DE SEPTIEMBRE   2022</v>
      </c>
      <c r="MX1" s="1000"/>
      <c r="MY1" s="1000"/>
      <c r="MZ1" s="1000"/>
      <c r="NA1" s="1000"/>
      <c r="NB1" s="1000"/>
      <c r="NC1" s="1000"/>
      <c r="ND1" s="270">
        <f>MT1+1</f>
        <v>36</v>
      </c>
      <c r="NE1" s="270"/>
      <c r="NG1" s="1000" t="str">
        <f>MW1</f>
        <v>ENTRADAS DEL MES DE SEPTIEMBRE   2022</v>
      </c>
      <c r="NH1" s="1000"/>
      <c r="NI1" s="1000"/>
      <c r="NJ1" s="1000"/>
      <c r="NK1" s="1000"/>
      <c r="NL1" s="1000"/>
      <c r="NM1" s="1000"/>
      <c r="NN1" s="270">
        <f>ND1+1</f>
        <v>37</v>
      </c>
      <c r="NO1" s="270"/>
      <c r="NQ1" s="1000" t="str">
        <f>NG1</f>
        <v>ENTRADAS DEL MES DE SEPTIEMBRE   2022</v>
      </c>
      <c r="NR1" s="1000"/>
      <c r="NS1" s="1000"/>
      <c r="NT1" s="1000"/>
      <c r="NU1" s="1000"/>
      <c r="NV1" s="1000"/>
      <c r="NW1" s="1000"/>
      <c r="NX1" s="270">
        <f>NN1+1</f>
        <v>38</v>
      </c>
      <c r="NY1" s="270"/>
      <c r="OA1" s="1000" t="str">
        <f>NQ1</f>
        <v>ENTRADAS DEL MES DE SEPTIEMBRE   2022</v>
      </c>
      <c r="OB1" s="1000"/>
      <c r="OC1" s="1000"/>
      <c r="OD1" s="1000"/>
      <c r="OE1" s="1000"/>
      <c r="OF1" s="1000"/>
      <c r="OG1" s="1000"/>
      <c r="OH1" s="270">
        <f>NX1+1</f>
        <v>39</v>
      </c>
      <c r="OI1" s="270"/>
      <c r="OK1" s="1000" t="str">
        <f>OA1</f>
        <v>ENTRADAS DEL MES DE SEPTIEMBRE   2022</v>
      </c>
      <c r="OL1" s="1000"/>
      <c r="OM1" s="1000"/>
      <c r="ON1" s="1000"/>
      <c r="OO1" s="1000"/>
      <c r="OP1" s="1000"/>
      <c r="OQ1" s="1000"/>
      <c r="OR1" s="270">
        <f>OH1+1</f>
        <v>40</v>
      </c>
      <c r="OS1" s="270"/>
      <c r="OU1" s="1000" t="str">
        <f>OK1</f>
        <v>ENTRADAS DEL MES DE SEPTIEMBRE   2022</v>
      </c>
      <c r="OV1" s="1000"/>
      <c r="OW1" s="1000"/>
      <c r="OX1" s="1000"/>
      <c r="OY1" s="1000"/>
      <c r="OZ1" s="1000"/>
      <c r="PA1" s="1000"/>
      <c r="PB1" s="270">
        <f>OR1+1</f>
        <v>41</v>
      </c>
      <c r="PC1" s="270"/>
      <c r="PE1" s="1000" t="str">
        <f>OU1</f>
        <v>ENTRADAS DEL MES DE SEPTIEMBRE   2022</v>
      </c>
      <c r="PF1" s="1000"/>
      <c r="PG1" s="1000"/>
      <c r="PH1" s="1000"/>
      <c r="PI1" s="1000"/>
      <c r="PJ1" s="1000"/>
      <c r="PK1" s="1000"/>
      <c r="PL1" s="270">
        <f>PB1+1</f>
        <v>42</v>
      </c>
      <c r="PM1" s="270"/>
      <c r="PO1" s="1000" t="str">
        <f>PE1</f>
        <v>ENTRADAS DEL MES DE SEPTIEMBRE   2022</v>
      </c>
      <c r="PP1" s="1000"/>
      <c r="PQ1" s="1000"/>
      <c r="PR1" s="1000"/>
      <c r="PS1" s="1000"/>
      <c r="PT1" s="1000"/>
      <c r="PU1" s="1000"/>
      <c r="PV1" s="270">
        <f>PL1+1</f>
        <v>43</v>
      </c>
      <c r="PX1" s="1000" t="str">
        <f>PO1</f>
        <v>ENTRADAS DEL MES DE SEPTIEMBRE   2022</v>
      </c>
      <c r="PY1" s="1000"/>
      <c r="PZ1" s="1000"/>
      <c r="QA1" s="1000"/>
      <c r="QB1" s="1000"/>
      <c r="QC1" s="1000"/>
      <c r="QD1" s="1000"/>
      <c r="QE1" s="270">
        <f>PV1+1</f>
        <v>44</v>
      </c>
      <c r="QG1" s="1000" t="str">
        <f>PX1</f>
        <v>ENTRADAS DEL MES DE SEPTIEMBRE   2022</v>
      </c>
      <c r="QH1" s="1000"/>
      <c r="QI1" s="1000"/>
      <c r="QJ1" s="1000"/>
      <c r="QK1" s="1000"/>
      <c r="QL1" s="1000"/>
      <c r="QM1" s="1000"/>
      <c r="QN1" s="270">
        <f>QE1+1</f>
        <v>45</v>
      </c>
      <c r="QP1" s="1000" t="str">
        <f>QG1</f>
        <v>ENTRADAS DEL MES DE SEPTIEMBRE   2022</v>
      </c>
      <c r="QQ1" s="1000"/>
      <c r="QR1" s="1000"/>
      <c r="QS1" s="1000"/>
      <c r="QT1" s="1000"/>
      <c r="QU1" s="1000"/>
      <c r="QV1" s="1000"/>
      <c r="QW1" s="270">
        <f>QN1+1</f>
        <v>46</v>
      </c>
      <c r="QY1" s="1000" t="str">
        <f>QP1</f>
        <v>ENTRADAS DEL MES DE SEPTIEMBRE   2022</v>
      </c>
      <c r="QZ1" s="1000"/>
      <c r="RA1" s="1000"/>
      <c r="RB1" s="1000"/>
      <c r="RC1" s="1000"/>
      <c r="RD1" s="1000"/>
      <c r="RE1" s="1000"/>
      <c r="RF1" s="270">
        <f>QW1+1</f>
        <v>47</v>
      </c>
      <c r="RH1" s="1000" t="str">
        <f>QY1</f>
        <v>ENTRADAS DEL MES DE SEPTIEMBRE   2022</v>
      </c>
      <c r="RI1" s="1000"/>
      <c r="RJ1" s="1000"/>
      <c r="RK1" s="1000"/>
      <c r="RL1" s="1000"/>
      <c r="RM1" s="1000"/>
      <c r="RN1" s="1000"/>
      <c r="RO1" s="270">
        <f>RF1+1</f>
        <v>48</v>
      </c>
      <c r="RQ1" s="1000" t="str">
        <f>RH1</f>
        <v>ENTRADAS DEL MES DE SEPTIEMBRE   2022</v>
      </c>
      <c r="RR1" s="1000"/>
      <c r="RS1" s="1000"/>
      <c r="RT1" s="1000"/>
      <c r="RU1" s="1000"/>
      <c r="RV1" s="1000"/>
      <c r="RW1" s="1000"/>
      <c r="RX1" s="270">
        <f>RO1+1</f>
        <v>49</v>
      </c>
      <c r="RZ1" s="1000" t="str">
        <f>RQ1</f>
        <v>ENTRADAS DEL MES DE SEPTIEMBRE   2022</v>
      </c>
      <c r="SA1" s="1000"/>
      <c r="SB1" s="1000"/>
      <c r="SC1" s="1000"/>
      <c r="SD1" s="1000"/>
      <c r="SE1" s="1000"/>
      <c r="SF1" s="1000"/>
      <c r="SG1" s="270">
        <f>RX1+1</f>
        <v>50</v>
      </c>
      <c r="SI1" s="1000" t="str">
        <f>RZ1</f>
        <v>ENTRADAS DEL MES DE SEPTIEMBRE   2022</v>
      </c>
      <c r="SJ1" s="1000"/>
      <c r="SK1" s="1000"/>
      <c r="SL1" s="1000"/>
      <c r="SM1" s="1000"/>
      <c r="SN1" s="1000"/>
      <c r="SO1" s="1000"/>
      <c r="SP1" s="270">
        <f>SG1+1</f>
        <v>51</v>
      </c>
      <c r="SR1" s="1000" t="str">
        <f>SI1</f>
        <v>ENTRADAS DEL MES DE SEPTIEMBRE   2022</v>
      </c>
      <c r="SS1" s="1000"/>
      <c r="ST1" s="1000"/>
      <c r="SU1" s="1000"/>
      <c r="SV1" s="1000"/>
      <c r="SW1" s="1000"/>
      <c r="SX1" s="1000"/>
      <c r="SY1" s="270">
        <f>SP1+1</f>
        <v>52</v>
      </c>
      <c r="TA1" s="1000" t="str">
        <f>SR1</f>
        <v>ENTRADAS DEL MES DE SEPTIEMBRE   2022</v>
      </c>
      <c r="TB1" s="1000"/>
      <c r="TC1" s="1000"/>
      <c r="TD1" s="1000"/>
      <c r="TE1" s="1000"/>
      <c r="TF1" s="1000"/>
      <c r="TG1" s="1000"/>
      <c r="TH1" s="270">
        <f>SY1+1</f>
        <v>53</v>
      </c>
      <c r="TJ1" s="1000" t="str">
        <f>TA1</f>
        <v>ENTRADAS DEL MES DE SEPTIEMBRE   2022</v>
      </c>
      <c r="TK1" s="1000"/>
      <c r="TL1" s="1000"/>
      <c r="TM1" s="1000"/>
      <c r="TN1" s="1000"/>
      <c r="TO1" s="1000"/>
      <c r="TP1" s="1000"/>
      <c r="TQ1" s="270">
        <f>TH1+1</f>
        <v>54</v>
      </c>
      <c r="TS1" s="1000" t="str">
        <f>TJ1</f>
        <v>ENTRADAS DEL MES DE SEPTIEMBRE   2022</v>
      </c>
      <c r="TT1" s="1000"/>
      <c r="TU1" s="1000"/>
      <c r="TV1" s="1000"/>
      <c r="TW1" s="1000"/>
      <c r="TX1" s="1000"/>
      <c r="TY1" s="1000"/>
      <c r="TZ1" s="270">
        <f>TQ1+1</f>
        <v>55</v>
      </c>
      <c r="UB1" s="1000" t="str">
        <f>TS1</f>
        <v>ENTRADAS DEL MES DE SEPTIEMBRE   2022</v>
      </c>
      <c r="UC1" s="1000"/>
      <c r="UD1" s="1000"/>
      <c r="UE1" s="1000"/>
      <c r="UF1" s="1000"/>
      <c r="UG1" s="1000"/>
      <c r="UH1" s="1000"/>
      <c r="UI1" s="270">
        <f>TZ1+1</f>
        <v>56</v>
      </c>
      <c r="UK1" s="1000" t="str">
        <f>UB1</f>
        <v>ENTRADAS DEL MES DE SEPTIEMBRE   2022</v>
      </c>
      <c r="UL1" s="1000"/>
      <c r="UM1" s="1000"/>
      <c r="UN1" s="1000"/>
      <c r="UO1" s="1000"/>
      <c r="UP1" s="1000"/>
      <c r="UQ1" s="1000"/>
      <c r="UR1" s="270">
        <f>UI1+1</f>
        <v>57</v>
      </c>
      <c r="UT1" s="1000" t="str">
        <f>UK1</f>
        <v>ENTRADAS DEL MES DE SEPTIEMBRE   2022</v>
      </c>
      <c r="UU1" s="1000"/>
      <c r="UV1" s="1000"/>
      <c r="UW1" s="1000"/>
      <c r="UX1" s="1000"/>
      <c r="UY1" s="1000"/>
      <c r="UZ1" s="1000"/>
      <c r="VA1" s="270">
        <f>UR1+1</f>
        <v>58</v>
      </c>
      <c r="VC1" s="1000" t="str">
        <f>UT1</f>
        <v>ENTRADAS DEL MES DE SEPTIEMBRE   2022</v>
      </c>
      <c r="VD1" s="1000"/>
      <c r="VE1" s="1000"/>
      <c r="VF1" s="1000"/>
      <c r="VG1" s="1000"/>
      <c r="VH1" s="1000"/>
      <c r="VI1" s="1000"/>
      <c r="VJ1" s="270">
        <f>VA1+1</f>
        <v>59</v>
      </c>
      <c r="VL1" s="1000" t="str">
        <f>VC1</f>
        <v>ENTRADAS DEL MES DE SEPTIEMBRE   2022</v>
      </c>
      <c r="VM1" s="1000"/>
      <c r="VN1" s="1000"/>
      <c r="VO1" s="1000"/>
      <c r="VP1" s="1000"/>
      <c r="VQ1" s="1000"/>
      <c r="VR1" s="1000"/>
      <c r="VS1" s="270">
        <f>VJ1+1</f>
        <v>60</v>
      </c>
      <c r="VU1" s="1000" t="str">
        <f>VL1</f>
        <v>ENTRADAS DEL MES DE SEPTIEMBRE   2022</v>
      </c>
      <c r="VV1" s="1000"/>
      <c r="VW1" s="1000"/>
      <c r="VX1" s="1000"/>
      <c r="VY1" s="1000"/>
      <c r="VZ1" s="1000"/>
      <c r="WA1" s="1000"/>
      <c r="WB1" s="270">
        <f>VS1+1</f>
        <v>61</v>
      </c>
      <c r="WD1" s="1000" t="str">
        <f>VU1</f>
        <v>ENTRADAS DEL MES DE SEPTIEMBRE   2022</v>
      </c>
      <c r="WE1" s="1000"/>
      <c r="WF1" s="1000"/>
      <c r="WG1" s="1000"/>
      <c r="WH1" s="1000"/>
      <c r="WI1" s="1000"/>
      <c r="WJ1" s="1000"/>
      <c r="WK1" s="270">
        <f>WB1+1</f>
        <v>62</v>
      </c>
      <c r="WM1" s="1000" t="str">
        <f>WD1</f>
        <v>ENTRADAS DEL MES DE SEPTIEMBRE   2022</v>
      </c>
      <c r="WN1" s="1000"/>
      <c r="WO1" s="1000"/>
      <c r="WP1" s="1000"/>
      <c r="WQ1" s="1000"/>
      <c r="WR1" s="1000"/>
      <c r="WS1" s="1000"/>
      <c r="WT1" s="270">
        <f>WK1+1</f>
        <v>63</v>
      </c>
      <c r="WV1" s="1000" t="str">
        <f>WM1</f>
        <v>ENTRADAS DEL MES DE SEPTIEMBRE   2022</v>
      </c>
      <c r="WW1" s="1000"/>
      <c r="WX1" s="1000"/>
      <c r="WY1" s="1000"/>
      <c r="WZ1" s="1000"/>
      <c r="XA1" s="1000"/>
      <c r="XB1" s="1000"/>
      <c r="XC1" s="270">
        <f>WT1+1</f>
        <v>64</v>
      </c>
      <c r="XE1" s="1000" t="str">
        <f>WV1</f>
        <v>ENTRADAS DEL MES DE SEPTIEMBRE   2022</v>
      </c>
      <c r="XF1" s="1000"/>
      <c r="XG1" s="1000"/>
      <c r="XH1" s="1000"/>
      <c r="XI1" s="1000"/>
      <c r="XJ1" s="1000"/>
      <c r="XK1" s="1000"/>
      <c r="XL1" s="270">
        <f>XC1+1</f>
        <v>65</v>
      </c>
      <c r="XN1" s="1000" t="str">
        <f>XE1</f>
        <v>ENTRADAS DEL MES DE SEPTIEMBRE   2022</v>
      </c>
      <c r="XO1" s="1000"/>
      <c r="XP1" s="1000"/>
      <c r="XQ1" s="1000"/>
      <c r="XR1" s="1000"/>
      <c r="XS1" s="1000"/>
      <c r="XT1" s="1000"/>
      <c r="XU1" s="270">
        <f>XL1+1</f>
        <v>66</v>
      </c>
      <c r="XW1" s="1000" t="str">
        <f>XN1</f>
        <v>ENTRADAS DEL MES DE SEPTIEMBRE   2022</v>
      </c>
      <c r="XX1" s="1000"/>
      <c r="XY1" s="1000"/>
      <c r="XZ1" s="1000"/>
      <c r="YA1" s="1000"/>
      <c r="YB1" s="1000"/>
      <c r="YC1" s="1000"/>
      <c r="YD1" s="270">
        <f>XU1+1</f>
        <v>67</v>
      </c>
      <c r="YF1" s="1000" t="str">
        <f>XW1</f>
        <v>ENTRADAS DEL MES DE SEPTIEMBRE   2022</v>
      </c>
      <c r="YG1" s="1000"/>
      <c r="YH1" s="1000"/>
      <c r="YI1" s="1000"/>
      <c r="YJ1" s="1000"/>
      <c r="YK1" s="1000"/>
      <c r="YL1" s="1000"/>
      <c r="YM1" s="270">
        <f>YD1+1</f>
        <v>68</v>
      </c>
      <c r="YO1" s="1000" t="str">
        <f>YF1</f>
        <v>ENTRADAS DEL MES DE SEPTIEMBRE   2022</v>
      </c>
      <c r="YP1" s="1000"/>
      <c r="YQ1" s="1000"/>
      <c r="YR1" s="1000"/>
      <c r="YS1" s="1000"/>
      <c r="YT1" s="1000"/>
      <c r="YU1" s="1000"/>
      <c r="YV1" s="270">
        <f>YM1+1</f>
        <v>69</v>
      </c>
      <c r="YX1" s="1000" t="str">
        <f>YO1</f>
        <v>ENTRADAS DEL MES DE SEPTIEMBRE   2022</v>
      </c>
      <c r="YY1" s="1000"/>
      <c r="YZ1" s="1000"/>
      <c r="ZA1" s="1000"/>
      <c r="ZB1" s="1000"/>
      <c r="ZC1" s="1000"/>
      <c r="ZD1" s="1000"/>
      <c r="ZE1" s="270">
        <f>YV1+1</f>
        <v>70</v>
      </c>
      <c r="ZG1" s="1000" t="str">
        <f>YX1</f>
        <v>ENTRADAS DEL MES DE SEPTIEMBRE   2022</v>
      </c>
      <c r="ZH1" s="1000"/>
      <c r="ZI1" s="1000"/>
      <c r="ZJ1" s="1000"/>
      <c r="ZK1" s="1000"/>
      <c r="ZL1" s="1000"/>
      <c r="ZM1" s="1000"/>
      <c r="ZN1" s="270">
        <f>ZE1+1</f>
        <v>71</v>
      </c>
      <c r="ZP1" s="1000" t="str">
        <f>ZG1</f>
        <v>ENTRADAS DEL MES DE SEPTIEMBRE   2022</v>
      </c>
      <c r="ZQ1" s="1000"/>
      <c r="ZR1" s="1000"/>
      <c r="ZS1" s="1000"/>
      <c r="ZT1" s="1000"/>
      <c r="ZU1" s="1000"/>
      <c r="ZV1" s="1000"/>
      <c r="ZW1" s="270">
        <f>ZN1+1</f>
        <v>72</v>
      </c>
      <c r="ZY1" s="1000" t="str">
        <f>ZP1</f>
        <v>ENTRADAS DEL MES DE SEPTIEMBRE   2022</v>
      </c>
      <c r="ZZ1" s="1000"/>
      <c r="AAA1" s="1000"/>
      <c r="AAB1" s="1000"/>
      <c r="AAC1" s="1000"/>
      <c r="AAD1" s="1000"/>
      <c r="AAE1" s="1000"/>
      <c r="AAF1" s="270">
        <f>ZW1+1</f>
        <v>73</v>
      </c>
      <c r="AAH1" s="1000" t="str">
        <f>ZY1</f>
        <v>ENTRADAS DEL MES DE SEPTIEMBRE   2022</v>
      </c>
      <c r="AAI1" s="1000"/>
      <c r="AAJ1" s="1000"/>
      <c r="AAK1" s="1000"/>
      <c r="AAL1" s="1000"/>
      <c r="AAM1" s="1000"/>
      <c r="AAN1" s="1000"/>
      <c r="AAO1" s="270">
        <f>AAF1+1</f>
        <v>74</v>
      </c>
      <c r="AAQ1" s="1000" t="str">
        <f>AAH1</f>
        <v>ENTRADAS DEL MES DE SEPTIEMBRE   2022</v>
      </c>
      <c r="AAR1" s="1000"/>
      <c r="AAS1" s="1000"/>
      <c r="AAT1" s="1000"/>
      <c r="AAU1" s="1000"/>
      <c r="AAV1" s="1000"/>
      <c r="AAW1" s="1000"/>
      <c r="AAX1" s="270">
        <f>AAO1+1</f>
        <v>75</v>
      </c>
      <c r="AAZ1" s="1000" t="str">
        <f>AAQ1</f>
        <v>ENTRADAS DEL MES DE SEPTIEMBRE   2022</v>
      </c>
      <c r="ABA1" s="1000"/>
      <c r="ABB1" s="1000"/>
      <c r="ABC1" s="1000"/>
      <c r="ABD1" s="1000"/>
      <c r="ABE1" s="1000"/>
      <c r="ABF1" s="1000"/>
      <c r="ABG1" s="270">
        <f>AAX1+1</f>
        <v>76</v>
      </c>
      <c r="ABI1" s="1000" t="str">
        <f>AAZ1</f>
        <v>ENTRADAS DEL MES DE SEPTIEMBRE   2022</v>
      </c>
      <c r="ABJ1" s="1000"/>
      <c r="ABK1" s="1000"/>
      <c r="ABL1" s="1000"/>
      <c r="ABM1" s="1000"/>
      <c r="ABN1" s="1000"/>
      <c r="ABO1" s="1000"/>
      <c r="ABP1" s="270">
        <f>ABG1+1</f>
        <v>77</v>
      </c>
      <c r="ABR1" s="1000" t="str">
        <f>ABI1</f>
        <v>ENTRADAS DEL MES DE SEPTIEMBRE   2022</v>
      </c>
      <c r="ABS1" s="1000"/>
      <c r="ABT1" s="1000"/>
      <c r="ABU1" s="1000"/>
      <c r="ABV1" s="1000"/>
      <c r="ABW1" s="1000"/>
      <c r="ABX1" s="1000"/>
      <c r="ABY1" s="270">
        <f>ABP1+1</f>
        <v>78</v>
      </c>
      <c r="ACA1" s="1000" t="str">
        <f>ABR1</f>
        <v>ENTRADAS DEL MES DE SEPTIEMBRE   2022</v>
      </c>
      <c r="ACB1" s="1000"/>
      <c r="ACC1" s="1000"/>
      <c r="ACD1" s="1000"/>
      <c r="ACE1" s="1000"/>
      <c r="ACF1" s="1000"/>
      <c r="ACG1" s="1000"/>
      <c r="ACH1" s="270">
        <f>ABY1+1</f>
        <v>79</v>
      </c>
      <c r="ACJ1" s="1000" t="str">
        <f>ACA1</f>
        <v>ENTRADAS DEL MES DE SEPTIEMBRE   2022</v>
      </c>
      <c r="ACK1" s="1000"/>
      <c r="ACL1" s="1000"/>
      <c r="ACM1" s="1000"/>
      <c r="ACN1" s="1000"/>
      <c r="ACO1" s="1000"/>
      <c r="ACP1" s="1000"/>
      <c r="ACQ1" s="270">
        <f>ACH1+1</f>
        <v>80</v>
      </c>
      <c r="ACS1" s="1000" t="str">
        <f>ACJ1</f>
        <v>ENTRADAS DEL MES DE SEPTIEMBRE   2022</v>
      </c>
      <c r="ACT1" s="1000"/>
      <c r="ACU1" s="1000"/>
      <c r="ACV1" s="1000"/>
      <c r="ACW1" s="1000"/>
      <c r="ACX1" s="1000"/>
      <c r="ACY1" s="1000"/>
      <c r="ACZ1" s="270">
        <f>ACQ1+1</f>
        <v>81</v>
      </c>
      <c r="ADB1" s="1000" t="str">
        <f>ACS1</f>
        <v>ENTRADAS DEL MES DE SEPTIEMBRE   2022</v>
      </c>
      <c r="ADC1" s="1000"/>
      <c r="ADD1" s="1000"/>
      <c r="ADE1" s="1000"/>
      <c r="ADF1" s="1000"/>
      <c r="ADG1" s="1000"/>
      <c r="ADH1" s="1000"/>
      <c r="ADI1" s="270">
        <f>ACZ1+1</f>
        <v>82</v>
      </c>
      <c r="ADK1" s="1000" t="str">
        <f>ADB1</f>
        <v>ENTRADAS DEL MES DE SEPTIEMBRE   2022</v>
      </c>
      <c r="ADL1" s="1000"/>
      <c r="ADM1" s="1000"/>
      <c r="ADN1" s="1000"/>
      <c r="ADO1" s="1000"/>
      <c r="ADP1" s="1000"/>
      <c r="ADQ1" s="1000"/>
      <c r="ADR1" s="270">
        <f>ADI1+1</f>
        <v>83</v>
      </c>
      <c r="ADT1" s="1000" t="str">
        <f>ADK1</f>
        <v>ENTRADAS DEL MES DE SEPTIEMBRE   2022</v>
      </c>
      <c r="ADU1" s="1000"/>
      <c r="ADV1" s="1000"/>
      <c r="ADW1" s="1000"/>
      <c r="ADX1" s="1000"/>
      <c r="ADY1" s="1000"/>
      <c r="ADZ1" s="1000"/>
      <c r="AEA1" s="270">
        <f>ADR1+1</f>
        <v>84</v>
      </c>
      <c r="AEC1" s="1000" t="str">
        <f>ADT1</f>
        <v>ENTRADAS DEL MES DE SEPTIEMBRE   2022</v>
      </c>
      <c r="AED1" s="1000"/>
      <c r="AEE1" s="1000"/>
      <c r="AEF1" s="1000"/>
      <c r="AEG1" s="1000"/>
      <c r="AEH1" s="1000"/>
      <c r="AEI1" s="1000"/>
      <c r="AEJ1" s="270">
        <f>AEA1+1</f>
        <v>85</v>
      </c>
      <c r="AEL1" s="1000" t="str">
        <f>AEC1</f>
        <v>ENTRADAS DEL MES DE SEPTIEMBRE   2022</v>
      </c>
      <c r="AEM1" s="1000"/>
      <c r="AEN1" s="1000"/>
      <c r="AEO1" s="1000"/>
      <c r="AEP1" s="1000"/>
      <c r="AEQ1" s="1000"/>
      <c r="AER1" s="1000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8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9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9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1003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1002" t="s">
        <v>130</v>
      </c>
      <c r="BT5" s="810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10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1003" t="s">
        <v>130</v>
      </c>
      <c r="CN5" s="834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10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1005" t="s">
        <v>130</v>
      </c>
      <c r="DR5" s="810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9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7">
        <v>19034.5</v>
      </c>
      <c r="FB5" s="138">
        <f>EY5-FA5</f>
        <v>6.2099999999991269</v>
      </c>
      <c r="FC5" s="409"/>
      <c r="FE5" s="75" t="s">
        <v>350</v>
      </c>
      <c r="FF5" s="809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9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6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6">
        <v>18913.900000000001</v>
      </c>
      <c r="GF5" s="138">
        <f>GC5-GE5</f>
        <v>-9.6100000000005821</v>
      </c>
      <c r="GG5" s="409"/>
      <c r="GI5" s="937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6">
        <v>19109</v>
      </c>
      <c r="GP5" s="138">
        <f>GM5-GO5</f>
        <v>-23.880000000001019</v>
      </c>
      <c r="GQ5" s="409"/>
      <c r="GS5" s="1003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6">
        <v>19069.900000000001</v>
      </c>
      <c r="GZ5" s="138">
        <f>GW5-GY5</f>
        <v>-40.700000000000728</v>
      </c>
      <c r="HA5" s="409"/>
      <c r="HC5" s="1002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6">
        <v>18708.5</v>
      </c>
      <c r="HJ5" s="138">
        <f>HG5-HI5</f>
        <v>-38.040000000000873</v>
      </c>
      <c r="HK5" s="409"/>
      <c r="HM5" s="75" t="s">
        <v>350</v>
      </c>
      <c r="HN5" s="809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1003" t="s">
        <v>350</v>
      </c>
      <c r="HX5" s="809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6">
        <v>18329.09</v>
      </c>
      <c r="ID5" s="138">
        <f>IA5-IC5</f>
        <v>-32.650000000001455</v>
      </c>
      <c r="IE5" s="409"/>
      <c r="IG5" s="1003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6">
        <v>19098.400000000001</v>
      </c>
      <c r="IN5" s="138">
        <f>IK5-IM5</f>
        <v>-20.030000000002474</v>
      </c>
      <c r="IO5" s="409"/>
      <c r="IQ5" s="1003" t="s">
        <v>130</v>
      </c>
      <c r="IR5" s="852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6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6">
        <v>19005.7</v>
      </c>
      <c r="JH5" s="138">
        <f>JE5-JG5</f>
        <v>-56.720000000001164</v>
      </c>
      <c r="JI5" s="409"/>
      <c r="JK5" s="1005" t="s">
        <v>302</v>
      </c>
      <c r="JL5" s="888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7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6">
        <v>19087.400000000001</v>
      </c>
      <c r="KB5" s="138">
        <f>JY5-KA5</f>
        <v>-63.600000000002183</v>
      </c>
      <c r="KC5" s="409"/>
      <c r="KE5" s="1004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6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48">
        <v>18894.599999999999</v>
      </c>
      <c r="KV5" s="138">
        <f>KS5-KU5</f>
        <v>-85.309999999997672</v>
      </c>
      <c r="KW5" s="409"/>
      <c r="KY5" s="227" t="s">
        <v>350</v>
      </c>
      <c r="KZ5" s="809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6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6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03"/>
      <c r="BJ6" s="573"/>
      <c r="BO6" s="73"/>
      <c r="BQ6" s="245"/>
      <c r="BS6" s="1002"/>
      <c r="BT6" s="229"/>
      <c r="BY6" s="73"/>
      <c r="CA6" s="245"/>
      <c r="CB6" s="245"/>
      <c r="CC6" s="227"/>
      <c r="CD6" s="229"/>
      <c r="CI6" s="73"/>
      <c r="CK6" s="245"/>
      <c r="CL6" s="245"/>
      <c r="CM6" s="1003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05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39"/>
      <c r="GJ6" s="229"/>
      <c r="GO6" s="73"/>
      <c r="GQ6" s="245"/>
      <c r="GS6" s="1003"/>
      <c r="GT6" s="228"/>
      <c r="GY6" s="73"/>
      <c r="HA6" s="245"/>
      <c r="HC6" s="1002"/>
      <c r="HD6" s="229"/>
      <c r="HI6" s="73"/>
      <c r="HK6" s="245"/>
      <c r="HM6" s="177"/>
      <c r="HN6" s="229"/>
      <c r="HS6" s="73"/>
      <c r="HU6" s="245"/>
      <c r="HW6" s="1003"/>
      <c r="IC6" s="73"/>
      <c r="IE6" s="245"/>
      <c r="IG6" s="1003"/>
      <c r="IM6" s="73"/>
      <c r="IO6" s="245"/>
      <c r="IQ6" s="1003"/>
      <c r="IR6" s="229"/>
      <c r="IW6" s="73"/>
      <c r="IY6" s="245"/>
      <c r="JG6" s="73"/>
      <c r="JI6" s="245"/>
      <c r="JK6" s="1005"/>
      <c r="JL6" s="229"/>
      <c r="JQ6" s="73"/>
      <c r="JS6" s="245"/>
      <c r="JU6" s="227"/>
      <c r="JV6" s="229"/>
      <c r="KA6" s="73"/>
      <c r="KC6" s="245"/>
      <c r="KE6" s="1004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7">
        <v>909.9</v>
      </c>
      <c r="DM8" s="928" t="s">
        <v>619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6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6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6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6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6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6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6">
        <f>IN8*IL8</f>
        <v>53568.6</v>
      </c>
      <c r="IQ8" s="503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6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6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6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6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2">
        <v>882.7</v>
      </c>
      <c r="KU8" s="70" t="s">
        <v>743</v>
      </c>
      <c r="KV8" s="71">
        <v>57</v>
      </c>
      <c r="KW8" s="406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6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6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6">
        <f>LZ8*LX8</f>
        <v>51396.9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7">
        <v>892.2</v>
      </c>
      <c r="DM9" s="928" t="s">
        <v>614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6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6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6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6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6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6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6">
        <f t="shared" ref="IO9:IO29" si="28">IN9*IL9</f>
        <v>52331.700000000004</v>
      </c>
      <c r="IQ9" s="504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6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6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6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6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69">
        <v>876.3</v>
      </c>
      <c r="KU9" s="70" t="s">
        <v>745</v>
      </c>
      <c r="KV9" s="71">
        <v>57</v>
      </c>
      <c r="KW9" s="406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6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6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6">
        <f t="shared" ref="MA9:MA29" si="37">LZ9*LX9</f>
        <v>53004.299999999996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7">
        <v>939.8</v>
      </c>
      <c r="DM10" s="928" t="s">
        <v>617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6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6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6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6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6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6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6">
        <f t="shared" si="28"/>
        <v>52018.200000000004</v>
      </c>
      <c r="IQ10" s="505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6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6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6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6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69">
        <v>907.2</v>
      </c>
      <c r="KU10" s="70" t="s">
        <v>744</v>
      </c>
      <c r="KV10" s="71">
        <v>57</v>
      </c>
      <c r="KW10" s="406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6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6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6">
        <f t="shared" si="37"/>
        <v>50519.1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7">
        <v>929.9</v>
      </c>
      <c r="DM11" s="928" t="s">
        <v>611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6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6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6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6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6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6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6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6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6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6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6">
        <f t="shared" si="33"/>
        <v>51659.1</v>
      </c>
      <c r="KO11" s="61"/>
      <c r="KP11" s="106"/>
      <c r="KQ11" s="15">
        <v>4</v>
      </c>
      <c r="KR11" s="69">
        <v>864.5</v>
      </c>
      <c r="KS11" s="254"/>
      <c r="KT11" s="69"/>
      <c r="KU11" s="70"/>
      <c r="KV11" s="71"/>
      <c r="KW11" s="406">
        <f t="shared" si="34"/>
        <v>0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6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6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6">
        <f t="shared" si="37"/>
        <v>52588.200000000004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572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7">
        <v>935.8</v>
      </c>
      <c r="DM12" s="928" t="s">
        <v>607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6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6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6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6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6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6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6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6">
        <f t="shared" si="28"/>
        <v>52536.9</v>
      </c>
      <c r="IQ12" s="505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6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6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6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6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69">
        <v>902.6</v>
      </c>
      <c r="KU12" s="70" t="s">
        <v>743</v>
      </c>
      <c r="KV12" s="71">
        <v>57</v>
      </c>
      <c r="KW12" s="406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6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6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6">
        <f t="shared" si="37"/>
        <v>53414.700000000004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7">
        <v>911.7</v>
      </c>
      <c r="DM13" s="928" t="s">
        <v>607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6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6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6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6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6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6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6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6">
        <f t="shared" si="28"/>
        <v>52018.200000000004</v>
      </c>
      <c r="IQ13" s="505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6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6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6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6">
        <f t="shared" si="33"/>
        <v>51813</v>
      </c>
      <c r="KP13" s="106"/>
      <c r="KQ13" s="15">
        <v>6</v>
      </c>
      <c r="KR13" s="69">
        <v>909</v>
      </c>
      <c r="KS13" s="254"/>
      <c r="KT13" s="69"/>
      <c r="KU13" s="70"/>
      <c r="KV13" s="71"/>
      <c r="KW13" s="406">
        <f t="shared" si="34"/>
        <v>0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6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6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6">
        <f t="shared" si="37"/>
        <v>49327.799999999996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7">
        <v>930.3</v>
      </c>
      <c r="DM14" s="928" t="s">
        <v>615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6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6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6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6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6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6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6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6">
        <f t="shared" si="28"/>
        <v>50935.200000000004</v>
      </c>
      <c r="IQ14" s="502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6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6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6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6">
        <f t="shared" si="33"/>
        <v>53568.6</v>
      </c>
      <c r="KP14" s="106"/>
      <c r="KQ14" s="15">
        <v>7</v>
      </c>
      <c r="KR14" s="69">
        <v>885.4</v>
      </c>
      <c r="KS14" s="254"/>
      <c r="KT14" s="69"/>
      <c r="KU14" s="70"/>
      <c r="KV14" s="71"/>
      <c r="KW14" s="406">
        <f t="shared" si="34"/>
        <v>0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6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6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6">
        <f t="shared" si="37"/>
        <v>50519.1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7">
        <v>906.7</v>
      </c>
      <c r="DM15" s="928" t="s">
        <v>611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6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6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6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6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6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6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6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6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6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6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6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6">
        <f t="shared" si="33"/>
        <v>50416.5</v>
      </c>
      <c r="KP15" s="106"/>
      <c r="KQ15" s="15">
        <v>8</v>
      </c>
      <c r="KR15" s="69">
        <v>924.4</v>
      </c>
      <c r="KS15" s="254"/>
      <c r="KT15" s="69"/>
      <c r="KU15" s="70"/>
      <c r="KV15" s="71"/>
      <c r="KW15" s="406">
        <f t="shared" si="34"/>
        <v>0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6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6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6">
        <f t="shared" si="37"/>
        <v>50211.299999999996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7">
        <v>933.5</v>
      </c>
      <c r="DM16" s="928" t="s">
        <v>606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6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6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6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6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6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6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6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6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6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6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6">
        <f t="shared" si="33"/>
        <v>51761.700000000004</v>
      </c>
      <c r="KP16" s="106"/>
      <c r="KQ16" s="15">
        <v>9</v>
      </c>
      <c r="KR16" s="69">
        <v>922.6</v>
      </c>
      <c r="KS16" s="254"/>
      <c r="KT16" s="69"/>
      <c r="KU16" s="70"/>
      <c r="KV16" s="71"/>
      <c r="KW16" s="406">
        <f t="shared" si="34"/>
        <v>0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6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6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6">
        <f t="shared" si="37"/>
        <v>50935.200000000004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9">
        <v>892.2</v>
      </c>
      <c r="DM17" s="928" t="s">
        <v>606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6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6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6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6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6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6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6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6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6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6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6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69">
        <v>914</v>
      </c>
      <c r="KU17" s="70" t="s">
        <v>743</v>
      </c>
      <c r="KV17" s="71">
        <v>57</v>
      </c>
      <c r="KW17" s="406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6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6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6">
        <f t="shared" si="37"/>
        <v>49949.1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7">
        <v>928</v>
      </c>
      <c r="DM18" s="928" t="s">
        <v>615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6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6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6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6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>
        <v>900.4</v>
      </c>
      <c r="HJ18" s="71">
        <v>57</v>
      </c>
      <c r="HK18" s="406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6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6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6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6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6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6">
        <f t="shared" si="33"/>
        <v>52434.299999999996</v>
      </c>
      <c r="KP18" s="106"/>
      <c r="KQ18" s="15">
        <v>11</v>
      </c>
      <c r="KR18" s="69">
        <v>886.3</v>
      </c>
      <c r="KS18" s="254"/>
      <c r="KT18" s="69"/>
      <c r="KU18" s="70"/>
      <c r="KV18" s="71"/>
      <c r="KW18" s="406">
        <f t="shared" si="34"/>
        <v>0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6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6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6">
        <f t="shared" si="37"/>
        <v>51345.599999999999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7">
        <v>893.6</v>
      </c>
      <c r="DM19" s="928" t="s">
        <v>606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6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6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6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6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>
        <v>900.4</v>
      </c>
      <c r="HJ19" s="71">
        <v>57</v>
      </c>
      <c r="HK19" s="406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6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6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6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6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6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6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69">
        <v>899</v>
      </c>
      <c r="KU19" s="70" t="s">
        <v>743</v>
      </c>
      <c r="KV19" s="71">
        <v>57</v>
      </c>
      <c r="KW19" s="406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6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6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6">
        <f t="shared" si="37"/>
        <v>51191.700000000004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7">
        <v>935.3</v>
      </c>
      <c r="DM20" s="928" t="s">
        <v>606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6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6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6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6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>
        <v>900.4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6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6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6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6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6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6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69">
        <v>899.9</v>
      </c>
      <c r="KU20" s="70" t="s">
        <v>742</v>
      </c>
      <c r="KV20" s="71">
        <v>57</v>
      </c>
      <c r="KW20" s="406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6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6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6">
        <f t="shared" si="37"/>
        <v>50211.299999999996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7">
        <v>900.8</v>
      </c>
      <c r="DM21" s="928" t="s">
        <v>606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6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6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6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6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>
        <v>900.4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6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6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6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6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6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6">
        <f t="shared" si="33"/>
        <v>49897.799999999996</v>
      </c>
      <c r="KP21" s="94"/>
      <c r="KQ21" s="15">
        <v>14</v>
      </c>
      <c r="KR21" s="69">
        <v>890.9</v>
      </c>
      <c r="KS21" s="254"/>
      <c r="KT21" s="69"/>
      <c r="KU21" s="70"/>
      <c r="KV21" s="71"/>
      <c r="KW21" s="406">
        <f t="shared" si="34"/>
        <v>0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6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6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6">
        <f t="shared" si="37"/>
        <v>51607.799999999996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7">
        <v>938.9</v>
      </c>
      <c r="DM22" s="928" t="s">
        <v>606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6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6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6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6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>
        <v>900.4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6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6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6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6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6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6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69">
        <v>907.2</v>
      </c>
      <c r="KU22" s="70" t="s">
        <v>742</v>
      </c>
      <c r="KV22" s="71">
        <v>57</v>
      </c>
      <c r="KW22" s="406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6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6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6">
        <f t="shared" si="37"/>
        <v>52485.599999999999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7">
        <v>925.8</v>
      </c>
      <c r="DM23" s="928" t="s">
        <v>606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6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6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6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6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>
        <v>900.4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6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6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6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6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6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6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69">
        <v>909.4</v>
      </c>
      <c r="KU23" s="70" t="s">
        <v>745</v>
      </c>
      <c r="KV23" s="71">
        <v>57</v>
      </c>
      <c r="KW23" s="406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6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6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6">
        <f t="shared" si="37"/>
        <v>51191.700000000004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7">
        <v>926.2</v>
      </c>
      <c r="DM24" s="928" t="s">
        <v>606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6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6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6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6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>
        <v>900.4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6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6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6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6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6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69">
        <v>887.2</v>
      </c>
      <c r="KU24" s="70" t="s">
        <v>741</v>
      </c>
      <c r="KV24" s="71">
        <v>57</v>
      </c>
      <c r="KW24" s="406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6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6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6">
        <f t="shared" si="37"/>
        <v>50519.1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7">
        <v>920.8</v>
      </c>
      <c r="DM25" s="928" t="s">
        <v>615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6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6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6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6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>
        <v>900.4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6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6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6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6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6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6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69">
        <v>870</v>
      </c>
      <c r="KU25" s="70" t="s">
        <v>742</v>
      </c>
      <c r="KV25" s="71">
        <v>57</v>
      </c>
      <c r="KW25" s="406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6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6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6">
        <f t="shared" si="37"/>
        <v>49897.799999999996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7">
        <v>896.3</v>
      </c>
      <c r="DM26" s="928" t="s">
        <v>606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6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6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6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6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>
        <v>900.4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6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6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6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6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6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6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69">
        <v>921.7</v>
      </c>
      <c r="KU26" s="70" t="s">
        <v>738</v>
      </c>
      <c r="KV26" s="71">
        <v>57</v>
      </c>
      <c r="KW26" s="406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6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6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6">
        <f t="shared" si="37"/>
        <v>51607.799999999996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7">
        <v>901.3</v>
      </c>
      <c r="DM27" s="928" t="s">
        <v>610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6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6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6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6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>
        <v>900.4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6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6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6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6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6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6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69">
        <v>935.3</v>
      </c>
      <c r="KU27" s="70" t="s">
        <v>741</v>
      </c>
      <c r="KV27" s="71">
        <v>57</v>
      </c>
      <c r="KW27" s="406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6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6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6">
        <f t="shared" si="37"/>
        <v>51659.1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6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6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>
        <v>900.4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6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6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6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6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69">
        <v>899</v>
      </c>
      <c r="KU28" s="70" t="s">
        <v>743</v>
      </c>
      <c r="KV28" s="71">
        <v>57</v>
      </c>
      <c r="KW28" s="406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6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6">
        <f t="shared" si="37"/>
        <v>51448.200000000004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6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6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6">
        <f>SUM(KM8:KM28)</f>
        <v>1085166.0000000002</v>
      </c>
      <c r="KP29" s="106"/>
      <c r="KQ29" s="15"/>
      <c r="KR29" s="69"/>
      <c r="KS29" s="254"/>
      <c r="KT29" s="69"/>
      <c r="KU29" s="70"/>
      <c r="KV29" s="71"/>
      <c r="KW29" s="406">
        <f>SUM(KW8:KW28)</f>
        <v>718855.5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6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6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6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6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6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6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6">
        <f>SUM(MA8:MA29)</f>
        <v>1075031.3999999999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12611.499999999998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6283.1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96" t="s">
        <v>21</v>
      </c>
      <c r="RU33" s="997"/>
      <c r="RV33" s="141">
        <f>SUM(RW5-RV32)</f>
        <v>0</v>
      </c>
      <c r="SC33" s="996" t="s">
        <v>21</v>
      </c>
      <c r="SD33" s="997"/>
      <c r="SE33" s="141">
        <f>SUM(SF5-SE32)</f>
        <v>0</v>
      </c>
      <c r="SL33" s="996" t="s">
        <v>21</v>
      </c>
      <c r="SM33" s="997"/>
      <c r="SN33" s="218">
        <f>SUM(SO5-SN32)</f>
        <v>0</v>
      </c>
      <c r="SU33" s="996" t="s">
        <v>21</v>
      </c>
      <c r="SV33" s="997"/>
      <c r="SW33" s="141">
        <f>SUM(SX5-SW32)</f>
        <v>0</v>
      </c>
      <c r="TD33" s="996" t="s">
        <v>21</v>
      </c>
      <c r="TE33" s="997"/>
      <c r="TF33" s="141">
        <f>SUM(TG5-TF32)</f>
        <v>0</v>
      </c>
      <c r="TM33" s="996" t="s">
        <v>21</v>
      </c>
      <c r="TN33" s="997"/>
      <c r="TO33" s="141">
        <f>SUM(TP5-TO32)</f>
        <v>0</v>
      </c>
      <c r="TV33" s="996" t="s">
        <v>21</v>
      </c>
      <c r="TW33" s="997"/>
      <c r="TX33" s="141">
        <f>SUM(TY5-TX32)</f>
        <v>0</v>
      </c>
      <c r="UE33" s="996" t="s">
        <v>21</v>
      </c>
      <c r="UF33" s="997"/>
      <c r="UG33" s="141">
        <f>SUM(UH5-UG32)</f>
        <v>0</v>
      </c>
      <c r="UN33" s="996" t="s">
        <v>21</v>
      </c>
      <c r="UO33" s="997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96" t="s">
        <v>21</v>
      </c>
      <c r="VP33" s="997"/>
      <c r="VQ33" s="141">
        <f>VR5-VQ32</f>
        <v>-22</v>
      </c>
      <c r="VX33" s="996" t="s">
        <v>21</v>
      </c>
      <c r="VY33" s="997"/>
      <c r="VZ33" s="141">
        <f>WA5-VZ32</f>
        <v>-22</v>
      </c>
      <c r="WG33" s="996" t="s">
        <v>21</v>
      </c>
      <c r="WH33" s="997"/>
      <c r="WI33" s="141">
        <f>WJ5-WI32</f>
        <v>-22</v>
      </c>
      <c r="WP33" s="996" t="s">
        <v>21</v>
      </c>
      <c r="WQ33" s="997"/>
      <c r="WR33" s="141">
        <f>WS5-WR32</f>
        <v>-22</v>
      </c>
      <c r="WY33" s="996" t="s">
        <v>21</v>
      </c>
      <c r="WZ33" s="997"/>
      <c r="XA33" s="141">
        <f>XB5-XA32</f>
        <v>-22</v>
      </c>
      <c r="XH33" s="996" t="s">
        <v>21</v>
      </c>
      <c r="XI33" s="997"/>
      <c r="XJ33" s="141">
        <f>XK5-XJ32</f>
        <v>-22</v>
      </c>
      <c r="XQ33" s="996" t="s">
        <v>21</v>
      </c>
      <c r="XR33" s="997"/>
      <c r="XS33" s="141">
        <f>XT5-XS32</f>
        <v>-22</v>
      </c>
      <c r="XZ33" s="996" t="s">
        <v>21</v>
      </c>
      <c r="YA33" s="997"/>
      <c r="YB33" s="141">
        <f>YC5-YB32</f>
        <v>-22</v>
      </c>
      <c r="YI33" s="996" t="s">
        <v>21</v>
      </c>
      <c r="YJ33" s="997"/>
      <c r="YK33" s="141">
        <f>YL5-YK32</f>
        <v>-22</v>
      </c>
      <c r="YR33" s="996" t="s">
        <v>21</v>
      </c>
      <c r="YS33" s="997"/>
      <c r="YT33" s="141">
        <f>YU5-YT32</f>
        <v>-22</v>
      </c>
      <c r="ZA33" s="996" t="s">
        <v>21</v>
      </c>
      <c r="ZB33" s="997"/>
      <c r="ZC33" s="141">
        <f>ZD5-ZC32</f>
        <v>-22</v>
      </c>
      <c r="ZJ33" s="996" t="s">
        <v>21</v>
      </c>
      <c r="ZK33" s="997"/>
      <c r="ZL33" s="141">
        <f>ZM5-ZL32</f>
        <v>-22</v>
      </c>
      <c r="ZS33" s="996" t="s">
        <v>21</v>
      </c>
      <c r="ZT33" s="997"/>
      <c r="ZU33" s="141">
        <f>ZV5-ZU32</f>
        <v>-22</v>
      </c>
      <c r="AAB33" s="996" t="s">
        <v>21</v>
      </c>
      <c r="AAC33" s="997"/>
      <c r="AAD33" s="141">
        <f>AAE5-AAD32</f>
        <v>-22</v>
      </c>
      <c r="AAK33" s="996" t="s">
        <v>21</v>
      </c>
      <c r="AAL33" s="997"/>
      <c r="AAM33" s="141">
        <f>AAN5-AAM32</f>
        <v>-22</v>
      </c>
      <c r="AAT33" s="996" t="s">
        <v>21</v>
      </c>
      <c r="AAU33" s="997"/>
      <c r="AAV33" s="141">
        <f>AAV32-AAT32</f>
        <v>22</v>
      </c>
      <c r="ABC33" s="996" t="s">
        <v>21</v>
      </c>
      <c r="ABD33" s="997"/>
      <c r="ABE33" s="141">
        <f>ABF5-ABE32</f>
        <v>-22</v>
      </c>
      <c r="ABL33" s="996" t="s">
        <v>21</v>
      </c>
      <c r="ABM33" s="997"/>
      <c r="ABN33" s="141">
        <f>ABO5-ABN32</f>
        <v>-22</v>
      </c>
      <c r="ABU33" s="996" t="s">
        <v>21</v>
      </c>
      <c r="ABV33" s="997"/>
      <c r="ABW33" s="141">
        <f>ABX5-ABW32</f>
        <v>-22</v>
      </c>
      <c r="ACD33" s="996" t="s">
        <v>21</v>
      </c>
      <c r="ACE33" s="997"/>
      <c r="ACF33" s="141">
        <f>ACG5-ACF32</f>
        <v>-22</v>
      </c>
      <c r="ACM33" s="996" t="s">
        <v>21</v>
      </c>
      <c r="ACN33" s="997"/>
      <c r="ACO33" s="141">
        <f>ACP5-ACO32</f>
        <v>-22</v>
      </c>
      <c r="ACV33" s="996" t="s">
        <v>21</v>
      </c>
      <c r="ACW33" s="997"/>
      <c r="ACX33" s="141">
        <f>ACY5-ACX32</f>
        <v>-22</v>
      </c>
      <c r="ADE33" s="996" t="s">
        <v>21</v>
      </c>
      <c r="ADF33" s="997"/>
      <c r="ADG33" s="141">
        <f>ADH5-ADG32</f>
        <v>-22</v>
      </c>
      <c r="ADN33" s="996" t="s">
        <v>21</v>
      </c>
      <c r="ADO33" s="997"/>
      <c r="ADP33" s="141">
        <f>ADQ5-ADP32</f>
        <v>-22</v>
      </c>
      <c r="ADW33" s="996" t="s">
        <v>21</v>
      </c>
      <c r="ADX33" s="997"/>
      <c r="ADY33" s="141">
        <f>ADZ5-ADY32</f>
        <v>-22</v>
      </c>
      <c r="AEF33" s="996" t="s">
        <v>21</v>
      </c>
      <c r="AEG33" s="997"/>
      <c r="AEH33" s="141">
        <f>AEI5-AEH32</f>
        <v>-22</v>
      </c>
      <c r="AEO33" s="996" t="s">
        <v>21</v>
      </c>
      <c r="AEP33" s="997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98" t="s">
        <v>4</v>
      </c>
      <c r="RU34" s="999"/>
      <c r="RV34" s="49"/>
      <c r="SC34" s="998" t="s">
        <v>4</v>
      </c>
      <c r="SD34" s="999"/>
      <c r="SE34" s="49"/>
      <c r="SL34" s="998" t="s">
        <v>4</v>
      </c>
      <c r="SM34" s="999"/>
      <c r="SN34" s="49"/>
      <c r="SU34" s="998" t="s">
        <v>4</v>
      </c>
      <c r="SV34" s="999"/>
      <c r="SW34" s="49"/>
      <c r="TD34" s="998" t="s">
        <v>4</v>
      </c>
      <c r="TE34" s="999"/>
      <c r="TF34" s="49"/>
      <c r="TM34" s="998" t="s">
        <v>4</v>
      </c>
      <c r="TN34" s="999"/>
      <c r="TO34" s="49"/>
      <c r="TV34" s="998" t="s">
        <v>4</v>
      </c>
      <c r="TW34" s="999"/>
      <c r="TX34" s="49"/>
      <c r="UE34" s="998" t="s">
        <v>4</v>
      </c>
      <c r="UF34" s="999"/>
      <c r="UG34" s="49"/>
      <c r="UN34" s="998" t="s">
        <v>4</v>
      </c>
      <c r="UO34" s="999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98" t="s">
        <v>4</v>
      </c>
      <c r="VP34" s="999"/>
      <c r="VQ34" s="49"/>
      <c r="VX34" s="998" t="s">
        <v>4</v>
      </c>
      <c r="VY34" s="999"/>
      <c r="VZ34" s="49"/>
      <c r="WG34" s="998" t="s">
        <v>4</v>
      </c>
      <c r="WH34" s="999"/>
      <c r="WI34" s="49"/>
      <c r="WP34" s="998" t="s">
        <v>4</v>
      </c>
      <c r="WQ34" s="999"/>
      <c r="WR34" s="49"/>
      <c r="WY34" s="998" t="s">
        <v>4</v>
      </c>
      <c r="WZ34" s="999"/>
      <c r="XA34" s="49"/>
      <c r="XH34" s="998" t="s">
        <v>4</v>
      </c>
      <c r="XI34" s="999"/>
      <c r="XJ34" s="49"/>
      <c r="XQ34" s="998" t="s">
        <v>4</v>
      </c>
      <c r="XR34" s="999"/>
      <c r="XS34" s="49"/>
      <c r="XZ34" s="998" t="s">
        <v>4</v>
      </c>
      <c r="YA34" s="999"/>
      <c r="YB34" s="49"/>
      <c r="YI34" s="998" t="s">
        <v>4</v>
      </c>
      <c r="YJ34" s="999"/>
      <c r="YK34" s="49"/>
      <c r="YR34" s="998" t="s">
        <v>4</v>
      </c>
      <c r="YS34" s="999"/>
      <c r="YT34" s="49"/>
      <c r="ZA34" s="998" t="s">
        <v>4</v>
      </c>
      <c r="ZB34" s="999"/>
      <c r="ZC34" s="49"/>
      <c r="ZJ34" s="998" t="s">
        <v>4</v>
      </c>
      <c r="ZK34" s="999"/>
      <c r="ZL34" s="49"/>
      <c r="ZS34" s="998" t="s">
        <v>4</v>
      </c>
      <c r="ZT34" s="999"/>
      <c r="ZU34" s="49"/>
      <c r="AAB34" s="998" t="s">
        <v>4</v>
      </c>
      <c r="AAC34" s="999"/>
      <c r="AAD34" s="49"/>
      <c r="AAK34" s="998" t="s">
        <v>4</v>
      </c>
      <c r="AAL34" s="999"/>
      <c r="AAM34" s="49"/>
      <c r="AAT34" s="998" t="s">
        <v>4</v>
      </c>
      <c r="AAU34" s="999"/>
      <c r="AAV34" s="49"/>
      <c r="ABC34" s="998" t="s">
        <v>4</v>
      </c>
      <c r="ABD34" s="999"/>
      <c r="ABE34" s="49"/>
      <c r="ABL34" s="998" t="s">
        <v>4</v>
      </c>
      <c r="ABM34" s="999"/>
      <c r="ABN34" s="49"/>
      <c r="ABU34" s="998" t="s">
        <v>4</v>
      </c>
      <c r="ABV34" s="999"/>
      <c r="ABW34" s="49"/>
      <c r="ACD34" s="998" t="s">
        <v>4</v>
      </c>
      <c r="ACE34" s="999"/>
      <c r="ACF34" s="49"/>
      <c r="ACM34" s="998" t="s">
        <v>4</v>
      </c>
      <c r="ACN34" s="999"/>
      <c r="ACO34" s="49"/>
      <c r="ACV34" s="998" t="s">
        <v>4</v>
      </c>
      <c r="ACW34" s="999"/>
      <c r="ACX34" s="49"/>
      <c r="ADE34" s="998" t="s">
        <v>4</v>
      </c>
      <c r="ADF34" s="999"/>
      <c r="ADG34" s="49"/>
      <c r="ADN34" s="998" t="s">
        <v>4</v>
      </c>
      <c r="ADO34" s="999"/>
      <c r="ADP34" s="49"/>
      <c r="ADW34" s="998" t="s">
        <v>4</v>
      </c>
      <c r="ADX34" s="999"/>
      <c r="ADY34" s="49"/>
      <c r="AEF34" s="998" t="s">
        <v>4</v>
      </c>
      <c r="AEG34" s="999"/>
      <c r="AEH34" s="49"/>
      <c r="AEO34" s="998" t="s">
        <v>4</v>
      </c>
      <c r="AEP34" s="999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0"/>
      <c r="B1" s="1000"/>
      <c r="C1" s="1000"/>
      <c r="D1" s="1000"/>
      <c r="E1" s="1000"/>
      <c r="F1" s="1000"/>
      <c r="G1" s="1000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03"/>
      <c r="B5" s="102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03"/>
      <c r="B6" s="102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6" t="s">
        <v>21</v>
      </c>
      <c r="E32" s="99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6" t="s">
        <v>21</v>
      </c>
      <c r="E29" s="997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11" t="s">
        <v>306</v>
      </c>
      <c r="B1" s="1011"/>
      <c r="C1" s="1011"/>
      <c r="D1" s="1011"/>
      <c r="E1" s="1011"/>
      <c r="F1" s="1011"/>
      <c r="G1" s="10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8"/>
      <c r="H12" s="919"/>
      <c r="I12" s="617">
        <f t="shared" si="2"/>
        <v>0</v>
      </c>
      <c r="J12" s="907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8"/>
      <c r="H13" s="919"/>
      <c r="I13" s="617">
        <f t="shared" si="2"/>
        <v>0</v>
      </c>
      <c r="J13" s="907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8"/>
      <c r="H14" s="919"/>
      <c r="I14" s="617">
        <f t="shared" si="2"/>
        <v>0</v>
      </c>
      <c r="J14" s="907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8"/>
      <c r="H15" s="919"/>
      <c r="I15" s="617">
        <f t="shared" si="2"/>
        <v>0</v>
      </c>
      <c r="J15" s="907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996" t="s">
        <v>21</v>
      </c>
      <c r="E32" s="997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07" t="s">
        <v>284</v>
      </c>
      <c r="B1" s="1007"/>
      <c r="C1" s="1007"/>
      <c r="D1" s="1007"/>
      <c r="E1" s="1007"/>
      <c r="F1" s="1007"/>
      <c r="G1" s="10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03" t="s">
        <v>100</v>
      </c>
      <c r="B5" s="1020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03"/>
      <c r="B6" s="1020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700">
        <v>34.119999999999997</v>
      </c>
      <c r="E12" s="703">
        <v>44807</v>
      </c>
      <c r="F12" s="704">
        <f t="shared" si="0"/>
        <v>34.119999999999997</v>
      </c>
      <c r="G12" s="702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22</v>
      </c>
      <c r="C13" s="73">
        <v>1</v>
      </c>
      <c r="D13" s="700">
        <v>32.950000000000003</v>
      </c>
      <c r="E13" s="703">
        <v>44818</v>
      </c>
      <c r="F13" s="704">
        <f t="shared" si="0"/>
        <v>32.950000000000003</v>
      </c>
      <c r="G13" s="702" t="s">
        <v>635</v>
      </c>
      <c r="H13" s="389">
        <v>62</v>
      </c>
      <c r="I13" s="132">
        <f t="shared" si="1"/>
        <v>689.89999999999986</v>
      </c>
    </row>
    <row r="14" spans="1:9" x14ac:dyDescent="0.25">
      <c r="A14" s="19"/>
      <c r="B14" s="430">
        <f t="shared" si="2"/>
        <v>21</v>
      </c>
      <c r="C14" s="73">
        <v>1</v>
      </c>
      <c r="D14" s="700">
        <v>32.700000000000003</v>
      </c>
      <c r="E14" s="703">
        <v>44819</v>
      </c>
      <c r="F14" s="704">
        <f t="shared" si="0"/>
        <v>32.700000000000003</v>
      </c>
      <c r="G14" s="702" t="s">
        <v>638</v>
      </c>
      <c r="H14" s="389">
        <v>61</v>
      </c>
      <c r="I14" s="132">
        <f t="shared" si="1"/>
        <v>657.19999999999982</v>
      </c>
    </row>
    <row r="15" spans="1:9" x14ac:dyDescent="0.25">
      <c r="B15" s="430">
        <f>B14-C15</f>
        <v>20</v>
      </c>
      <c r="C15" s="73">
        <v>1</v>
      </c>
      <c r="D15" s="700">
        <v>32.630000000000003</v>
      </c>
      <c r="E15" s="703">
        <v>44819</v>
      </c>
      <c r="F15" s="704">
        <f t="shared" si="0"/>
        <v>32.630000000000003</v>
      </c>
      <c r="G15" s="702" t="s">
        <v>644</v>
      </c>
      <c r="H15" s="389">
        <v>61</v>
      </c>
      <c r="I15" s="132">
        <f t="shared" si="1"/>
        <v>624.56999999999982</v>
      </c>
    </row>
    <row r="16" spans="1:9" x14ac:dyDescent="0.25">
      <c r="B16" s="430">
        <f t="shared" ref="B16:B26" si="3">B15-C16</f>
        <v>20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624.56999999999982</v>
      </c>
    </row>
    <row r="17" spans="1:9" x14ac:dyDescent="0.25">
      <c r="B17" s="430">
        <f t="shared" si="3"/>
        <v>20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624.56999999999982</v>
      </c>
    </row>
    <row r="18" spans="1:9" x14ac:dyDescent="0.25">
      <c r="B18" s="430">
        <f t="shared" si="3"/>
        <v>20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624.56999999999982</v>
      </c>
    </row>
    <row r="19" spans="1:9" x14ac:dyDescent="0.25">
      <c r="B19" s="430">
        <f t="shared" si="3"/>
        <v>20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624.56999999999982</v>
      </c>
    </row>
    <row r="20" spans="1:9" x14ac:dyDescent="0.25">
      <c r="B20" s="430">
        <f t="shared" si="3"/>
        <v>20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624.56999999999982</v>
      </c>
    </row>
    <row r="21" spans="1:9" x14ac:dyDescent="0.25">
      <c r="B21" s="430">
        <f t="shared" si="3"/>
        <v>20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624.56999999999982</v>
      </c>
    </row>
    <row r="22" spans="1:9" x14ac:dyDescent="0.25">
      <c r="B22" s="430">
        <f t="shared" si="3"/>
        <v>20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624.56999999999982</v>
      </c>
    </row>
    <row r="23" spans="1:9" x14ac:dyDescent="0.25">
      <c r="B23" s="430">
        <f t="shared" si="3"/>
        <v>20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624.56999999999982</v>
      </c>
    </row>
    <row r="24" spans="1:9" x14ac:dyDescent="0.25">
      <c r="B24" s="430">
        <f t="shared" si="3"/>
        <v>20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624.56999999999982</v>
      </c>
    </row>
    <row r="25" spans="1:9" x14ac:dyDescent="0.25">
      <c r="B25" s="430">
        <f t="shared" si="3"/>
        <v>20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624.56999999999982</v>
      </c>
    </row>
    <row r="26" spans="1:9" ht="15.75" thickBot="1" x14ac:dyDescent="0.3">
      <c r="A26" s="121"/>
      <c r="B26" s="430">
        <f t="shared" si="3"/>
        <v>20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6" t="s">
        <v>21</v>
      </c>
      <c r="E29" s="997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1004"/>
      <c r="B6" s="1030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04"/>
      <c r="B7" s="1031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96" t="s">
        <v>21</v>
      </c>
      <c r="E30" s="997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N1" zoomScaleNormal="100" workbookViewId="0">
      <pane ySplit="8" topLeftCell="A105" activePane="bottomLeft" state="frozen"/>
      <selection pane="bottomLeft" activeCell="V111" sqref="V110:V1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32" t="s">
        <v>285</v>
      </c>
      <c r="B1" s="1032"/>
      <c r="C1" s="1032"/>
      <c r="D1" s="1032"/>
      <c r="E1" s="1032"/>
      <c r="F1" s="1032"/>
      <c r="G1" s="1032"/>
      <c r="H1" s="1032"/>
      <c r="I1" s="1032"/>
      <c r="J1" s="1032"/>
      <c r="K1" s="495">
        <v>1</v>
      </c>
      <c r="N1" s="1032" t="s">
        <v>285</v>
      </c>
      <c r="O1" s="1032"/>
      <c r="P1" s="1032"/>
      <c r="Q1" s="1032"/>
      <c r="R1" s="1032"/>
      <c r="S1" s="1032"/>
      <c r="T1" s="1032"/>
      <c r="U1" s="1032"/>
      <c r="V1" s="1032"/>
      <c r="W1" s="1032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33" t="s">
        <v>100</v>
      </c>
      <c r="B5" s="73" t="s">
        <v>48</v>
      </c>
      <c r="C5" s="575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33" t="s">
        <v>100</v>
      </c>
      <c r="O5" s="73" t="s">
        <v>48</v>
      </c>
      <c r="P5" s="575"/>
      <c r="Q5" s="135"/>
      <c r="R5" s="132">
        <v>81.66</v>
      </c>
      <c r="S5" s="73">
        <v>3</v>
      </c>
      <c r="T5" s="47">
        <f>S115</f>
        <v>1306.56</v>
      </c>
      <c r="U5" s="154">
        <f>R5+R6-T5+R4</f>
        <v>17284.699999999997</v>
      </c>
    </row>
    <row r="6" spans="1:24" ht="15.75" customHeight="1" x14ac:dyDescent="0.25">
      <c r="A6" s="1002"/>
      <c r="B6" s="758" t="s">
        <v>296</v>
      </c>
      <c r="C6" s="156"/>
      <c r="D6" s="135"/>
      <c r="E6" s="78"/>
      <c r="F6" s="62"/>
      <c r="N6" s="1002"/>
      <c r="O6" s="758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7" t="s">
        <v>60</v>
      </c>
      <c r="W8" s="917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18373.5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>
        <v>48</v>
      </c>
      <c r="Q9" s="298">
        <f t="shared" ref="Q9:Q72" si="2">P9*O9</f>
        <v>1306.56</v>
      </c>
      <c r="R9" s="246">
        <v>44835</v>
      </c>
      <c r="S9" s="69">
        <f t="shared" ref="S9:S72" si="3">Q9</f>
        <v>1306.56</v>
      </c>
      <c r="T9" s="70" t="s">
        <v>750</v>
      </c>
      <c r="U9" s="71">
        <v>84</v>
      </c>
      <c r="V9" s="449">
        <f>R5-S9+R4+R6+R7</f>
        <v>17284.699999999997</v>
      </c>
      <c r="W9" s="450">
        <f>S5-P9+S4+S6+S7</f>
        <v>635</v>
      </c>
      <c r="X9" s="451">
        <f>S9*U9</f>
        <v>109751.03999999999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17393.580000000002</v>
      </c>
      <c r="J10" s="453">
        <f>J9-C10</f>
        <v>639</v>
      </c>
      <c r="K10" s="454">
        <f t="shared" ref="K10:K73" si="4">F10*H10</f>
        <v>73494</v>
      </c>
      <c r="N10" s="582"/>
      <c r="O10">
        <v>27.22</v>
      </c>
      <c r="P10" s="15"/>
      <c r="Q10" s="298">
        <f t="shared" si="2"/>
        <v>0</v>
      </c>
      <c r="R10" s="246"/>
      <c r="S10" s="69">
        <f t="shared" si="3"/>
        <v>0</v>
      </c>
      <c r="T10" s="70"/>
      <c r="U10" s="71"/>
      <c r="V10" s="452">
        <f>V9-S10</f>
        <v>17284.699999999997</v>
      </c>
      <c r="W10" s="453">
        <f>W9-P10</f>
        <v>635</v>
      </c>
      <c r="X10" s="454">
        <f t="shared" ref="X10:X73" si="5">S10*U10</f>
        <v>0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6">I10-F11</f>
        <v>17339.140000000003</v>
      </c>
      <c r="J11" s="453">
        <f t="shared" ref="J11" si="7">J10-C11</f>
        <v>637</v>
      </c>
      <c r="K11" s="454">
        <f t="shared" si="4"/>
        <v>4083</v>
      </c>
      <c r="N11" s="583"/>
      <c r="O11">
        <v>27.22</v>
      </c>
      <c r="P11" s="15"/>
      <c r="Q11" s="298">
        <f t="shared" si="2"/>
        <v>0</v>
      </c>
      <c r="R11" s="246"/>
      <c r="S11" s="69">
        <f t="shared" si="3"/>
        <v>0</v>
      </c>
      <c r="T11" s="70"/>
      <c r="U11" s="71"/>
      <c r="V11" s="452">
        <f t="shared" ref="V11:V74" si="8">V10-S11</f>
        <v>17284.699999999997</v>
      </c>
      <c r="W11" s="453">
        <f t="shared" ref="W11" si="9">W10-P11</f>
        <v>635</v>
      </c>
      <c r="X11" s="454">
        <f t="shared" si="5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6"/>
        <v>17311.920000000002</v>
      </c>
      <c r="J12" s="453">
        <f>J11-C12</f>
        <v>636</v>
      </c>
      <c r="K12" s="454">
        <f t="shared" si="4"/>
        <v>2041.5</v>
      </c>
      <c r="N12" s="55" t="s">
        <v>33</v>
      </c>
      <c r="O12">
        <v>27.22</v>
      </c>
      <c r="P12" s="15"/>
      <c r="Q12" s="298">
        <f t="shared" si="2"/>
        <v>0</v>
      </c>
      <c r="R12" s="246"/>
      <c r="S12" s="69">
        <f t="shared" si="3"/>
        <v>0</v>
      </c>
      <c r="T12" s="70"/>
      <c r="U12" s="71"/>
      <c r="V12" s="452">
        <f t="shared" si="8"/>
        <v>17284.699999999997</v>
      </c>
      <c r="W12" s="453">
        <f>W11-P12</f>
        <v>635</v>
      </c>
      <c r="X12" s="454">
        <f t="shared" si="5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6"/>
        <v>17203.04</v>
      </c>
      <c r="J13" s="453">
        <f t="shared" ref="J13:J76" si="10">J12-C13</f>
        <v>632</v>
      </c>
      <c r="K13" s="454">
        <f t="shared" si="4"/>
        <v>8166</v>
      </c>
      <c r="N13" s="427"/>
      <c r="O13">
        <v>27.22</v>
      </c>
      <c r="P13" s="15"/>
      <c r="Q13" s="298">
        <f t="shared" si="2"/>
        <v>0</v>
      </c>
      <c r="R13" s="246"/>
      <c r="S13" s="69">
        <f t="shared" si="3"/>
        <v>0</v>
      </c>
      <c r="T13" s="70"/>
      <c r="U13" s="71"/>
      <c r="V13" s="452">
        <f t="shared" si="8"/>
        <v>17284.699999999997</v>
      </c>
      <c r="W13" s="453">
        <f t="shared" ref="W13:W76" si="11">W12-P13</f>
        <v>635</v>
      </c>
      <c r="X13" s="454">
        <f t="shared" si="5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6"/>
        <v>16332</v>
      </c>
      <c r="J14" s="453">
        <f t="shared" si="10"/>
        <v>600</v>
      </c>
      <c r="K14" s="454">
        <f t="shared" si="4"/>
        <v>65328</v>
      </c>
      <c r="N14" s="427"/>
      <c r="O14">
        <v>27.22</v>
      </c>
      <c r="P14" s="15"/>
      <c r="Q14" s="298">
        <f t="shared" si="2"/>
        <v>0</v>
      </c>
      <c r="R14" s="246"/>
      <c r="S14" s="69">
        <f t="shared" si="3"/>
        <v>0</v>
      </c>
      <c r="T14" s="70"/>
      <c r="U14" s="71"/>
      <c r="V14" s="452">
        <f t="shared" si="8"/>
        <v>17284.699999999997</v>
      </c>
      <c r="W14" s="453">
        <f t="shared" si="11"/>
        <v>635</v>
      </c>
      <c r="X14" s="454">
        <f t="shared" si="5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6"/>
        <v>16250.34</v>
      </c>
      <c r="J15" s="453">
        <f t="shared" si="10"/>
        <v>597</v>
      </c>
      <c r="K15" s="454">
        <f t="shared" si="4"/>
        <v>6124.5</v>
      </c>
      <c r="N15" s="427"/>
      <c r="O15">
        <v>27.22</v>
      </c>
      <c r="P15" s="15"/>
      <c r="Q15" s="298">
        <f t="shared" si="2"/>
        <v>0</v>
      </c>
      <c r="R15" s="246"/>
      <c r="S15" s="69">
        <f t="shared" si="3"/>
        <v>0</v>
      </c>
      <c r="T15" s="70"/>
      <c r="U15" s="71"/>
      <c r="V15" s="452">
        <f t="shared" si="8"/>
        <v>17284.699999999997</v>
      </c>
      <c r="W15" s="453">
        <f t="shared" si="11"/>
        <v>635</v>
      </c>
      <c r="X15" s="454">
        <f t="shared" si="5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6"/>
        <v>16223.12</v>
      </c>
      <c r="J16" s="453">
        <f t="shared" si="10"/>
        <v>596</v>
      </c>
      <c r="K16" s="454">
        <f t="shared" si="4"/>
        <v>2095.94</v>
      </c>
      <c r="N16" s="427"/>
      <c r="O16">
        <v>27.22</v>
      </c>
      <c r="P16" s="15"/>
      <c r="Q16" s="298">
        <f t="shared" si="2"/>
        <v>0</v>
      </c>
      <c r="R16" s="246"/>
      <c r="S16" s="69">
        <f t="shared" si="3"/>
        <v>0</v>
      </c>
      <c r="T16" s="70"/>
      <c r="U16" s="71"/>
      <c r="V16" s="452">
        <f t="shared" si="8"/>
        <v>17284.699999999997</v>
      </c>
      <c r="W16" s="453">
        <f t="shared" si="11"/>
        <v>635</v>
      </c>
      <c r="X16" s="454">
        <f t="shared" si="5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6"/>
        <v>16195.900000000001</v>
      </c>
      <c r="J17" s="453">
        <f t="shared" si="10"/>
        <v>595</v>
      </c>
      <c r="K17" s="454">
        <f t="shared" si="4"/>
        <v>2150.38</v>
      </c>
      <c r="N17" s="427"/>
      <c r="O17">
        <v>27.22</v>
      </c>
      <c r="P17" s="15"/>
      <c r="Q17" s="298">
        <f t="shared" si="2"/>
        <v>0</v>
      </c>
      <c r="R17" s="246"/>
      <c r="S17" s="69">
        <f t="shared" si="3"/>
        <v>0</v>
      </c>
      <c r="T17" s="70"/>
      <c r="U17" s="71"/>
      <c r="V17" s="452">
        <f t="shared" si="8"/>
        <v>17284.699999999997</v>
      </c>
      <c r="W17" s="453">
        <f t="shared" si="11"/>
        <v>635</v>
      </c>
      <c r="X17" s="454">
        <f t="shared" si="5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6"/>
        <v>16059.800000000001</v>
      </c>
      <c r="J18" s="453">
        <f t="shared" si="10"/>
        <v>590</v>
      </c>
      <c r="K18" s="454">
        <f t="shared" si="4"/>
        <v>10751.9</v>
      </c>
      <c r="O18">
        <v>27.22</v>
      </c>
      <c r="P18" s="15"/>
      <c r="Q18" s="298">
        <f t="shared" si="2"/>
        <v>0</v>
      </c>
      <c r="R18" s="246"/>
      <c r="S18" s="69">
        <f t="shared" si="3"/>
        <v>0</v>
      </c>
      <c r="T18" s="70"/>
      <c r="U18" s="71"/>
      <c r="V18" s="452">
        <f t="shared" si="8"/>
        <v>17284.699999999997</v>
      </c>
      <c r="W18" s="453">
        <f t="shared" si="11"/>
        <v>635</v>
      </c>
      <c r="X18" s="454">
        <f t="shared" si="5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6"/>
        <v>16005.36</v>
      </c>
      <c r="J19" s="453">
        <f t="shared" si="10"/>
        <v>588</v>
      </c>
      <c r="K19" s="454">
        <f t="shared" si="4"/>
        <v>4300.76</v>
      </c>
      <c r="O19">
        <v>27.22</v>
      </c>
      <c r="P19" s="15"/>
      <c r="Q19" s="298">
        <f t="shared" si="2"/>
        <v>0</v>
      </c>
      <c r="R19" s="246"/>
      <c r="S19" s="69">
        <f t="shared" si="3"/>
        <v>0</v>
      </c>
      <c r="T19" s="70"/>
      <c r="U19" s="71"/>
      <c r="V19" s="452">
        <f t="shared" si="8"/>
        <v>17284.699999999997</v>
      </c>
      <c r="W19" s="453">
        <f t="shared" si="11"/>
        <v>635</v>
      </c>
      <c r="X19" s="454">
        <f t="shared" si="5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6"/>
        <v>15978.140000000001</v>
      </c>
      <c r="J20" s="453">
        <f t="shared" si="10"/>
        <v>587</v>
      </c>
      <c r="K20" s="454">
        <f t="shared" si="4"/>
        <v>2150.38</v>
      </c>
      <c r="O20">
        <v>27.22</v>
      </c>
      <c r="P20" s="15"/>
      <c r="Q20" s="298">
        <f t="shared" si="2"/>
        <v>0</v>
      </c>
      <c r="R20" s="246"/>
      <c r="S20" s="69">
        <f t="shared" si="3"/>
        <v>0</v>
      </c>
      <c r="T20" s="70"/>
      <c r="U20" s="71"/>
      <c r="V20" s="452">
        <f t="shared" si="8"/>
        <v>17284.699999999997</v>
      </c>
      <c r="W20" s="453">
        <f t="shared" si="11"/>
        <v>635</v>
      </c>
      <c r="X20" s="454">
        <f t="shared" si="5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6"/>
        <v>15760.380000000001</v>
      </c>
      <c r="J21" s="453">
        <f t="shared" si="10"/>
        <v>579</v>
      </c>
      <c r="K21" s="454">
        <f t="shared" si="4"/>
        <v>17203.04</v>
      </c>
      <c r="O21">
        <v>27.22</v>
      </c>
      <c r="P21" s="15"/>
      <c r="Q21" s="298">
        <f t="shared" si="2"/>
        <v>0</v>
      </c>
      <c r="R21" s="246"/>
      <c r="S21" s="69">
        <f t="shared" si="3"/>
        <v>0</v>
      </c>
      <c r="T21" s="70"/>
      <c r="U21" s="71"/>
      <c r="V21" s="452">
        <f t="shared" si="8"/>
        <v>17284.699999999997</v>
      </c>
      <c r="W21" s="453">
        <f t="shared" si="11"/>
        <v>635</v>
      </c>
      <c r="X21" s="454">
        <f t="shared" si="5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6"/>
        <v>14998.220000000001</v>
      </c>
      <c r="J22" s="453">
        <f t="shared" si="10"/>
        <v>551</v>
      </c>
      <c r="K22" s="454">
        <f t="shared" si="4"/>
        <v>60210.64</v>
      </c>
      <c r="N22" t="s">
        <v>22</v>
      </c>
      <c r="O22">
        <v>27.22</v>
      </c>
      <c r="P22" s="15"/>
      <c r="Q22" s="298">
        <f t="shared" si="2"/>
        <v>0</v>
      </c>
      <c r="R22" s="246"/>
      <c r="S22" s="69">
        <f t="shared" si="3"/>
        <v>0</v>
      </c>
      <c r="T22" s="70"/>
      <c r="U22" s="71"/>
      <c r="V22" s="452">
        <f t="shared" si="8"/>
        <v>17284.699999999997</v>
      </c>
      <c r="W22" s="453">
        <f t="shared" si="11"/>
        <v>635</v>
      </c>
      <c r="X22" s="454">
        <f t="shared" si="5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6"/>
        <v>14971.000000000002</v>
      </c>
      <c r="J23" s="453">
        <f t="shared" si="10"/>
        <v>550</v>
      </c>
      <c r="K23" s="454">
        <f t="shared" si="4"/>
        <v>2150.38</v>
      </c>
      <c r="O23">
        <v>27.22</v>
      </c>
      <c r="P23" s="15"/>
      <c r="Q23" s="298">
        <f t="shared" si="2"/>
        <v>0</v>
      </c>
      <c r="R23" s="246"/>
      <c r="S23" s="69">
        <f t="shared" si="3"/>
        <v>0</v>
      </c>
      <c r="T23" s="70"/>
      <c r="U23" s="71"/>
      <c r="V23" s="452">
        <f t="shared" si="8"/>
        <v>17284.699999999997</v>
      </c>
      <c r="W23" s="453">
        <f t="shared" si="11"/>
        <v>635</v>
      </c>
      <c r="X23" s="454">
        <f t="shared" si="5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6"/>
        <v>14889.340000000002</v>
      </c>
      <c r="J24" s="453">
        <f t="shared" si="10"/>
        <v>547</v>
      </c>
      <c r="K24" s="454">
        <f t="shared" si="4"/>
        <v>6451.1399999999994</v>
      </c>
      <c r="O24">
        <v>27.22</v>
      </c>
      <c r="P24" s="15"/>
      <c r="Q24" s="298">
        <f t="shared" si="2"/>
        <v>0</v>
      </c>
      <c r="R24" s="246"/>
      <c r="S24" s="69">
        <f t="shared" si="3"/>
        <v>0</v>
      </c>
      <c r="T24" s="70"/>
      <c r="U24" s="71"/>
      <c r="V24" s="452">
        <f t="shared" si="8"/>
        <v>17284.699999999997</v>
      </c>
      <c r="W24" s="453">
        <f t="shared" si="11"/>
        <v>635</v>
      </c>
      <c r="X24" s="454">
        <f t="shared" si="5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6"/>
        <v>13909.420000000002</v>
      </c>
      <c r="J25" s="453">
        <f t="shared" si="10"/>
        <v>511</v>
      </c>
      <c r="K25" s="454">
        <f t="shared" si="4"/>
        <v>77413.679999999993</v>
      </c>
      <c r="O25">
        <v>27.22</v>
      </c>
      <c r="P25" s="15"/>
      <c r="Q25" s="298">
        <f t="shared" si="2"/>
        <v>0</v>
      </c>
      <c r="R25" s="246"/>
      <c r="S25" s="69">
        <f t="shared" si="3"/>
        <v>0</v>
      </c>
      <c r="T25" s="70"/>
      <c r="U25" s="71"/>
      <c r="V25" s="452">
        <f t="shared" si="8"/>
        <v>17284.699999999997</v>
      </c>
      <c r="W25" s="453">
        <f t="shared" si="11"/>
        <v>635</v>
      </c>
      <c r="X25" s="454">
        <f t="shared" si="5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6"/>
        <v>13882.200000000003</v>
      </c>
      <c r="J26" s="453">
        <f t="shared" si="10"/>
        <v>510</v>
      </c>
      <c r="K26" s="454">
        <f t="shared" si="4"/>
        <v>2150.38</v>
      </c>
      <c r="O26">
        <v>27.22</v>
      </c>
      <c r="P26" s="15"/>
      <c r="Q26" s="298">
        <f t="shared" si="2"/>
        <v>0</v>
      </c>
      <c r="R26" s="246"/>
      <c r="S26" s="69">
        <f t="shared" si="3"/>
        <v>0</v>
      </c>
      <c r="T26" s="70"/>
      <c r="U26" s="71"/>
      <c r="V26" s="452">
        <f t="shared" si="8"/>
        <v>17284.699999999997</v>
      </c>
      <c r="W26" s="453">
        <f t="shared" si="11"/>
        <v>635</v>
      </c>
      <c r="X26" s="454">
        <f t="shared" si="5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6"/>
        <v>12902.280000000002</v>
      </c>
      <c r="J27" s="453">
        <f t="shared" si="10"/>
        <v>474</v>
      </c>
      <c r="K27" s="454">
        <f t="shared" si="4"/>
        <v>77413.679999999993</v>
      </c>
      <c r="O27">
        <v>27.22</v>
      </c>
      <c r="P27" s="15"/>
      <c r="Q27" s="298">
        <f t="shared" si="2"/>
        <v>0</v>
      </c>
      <c r="R27" s="246"/>
      <c r="S27" s="69">
        <f t="shared" si="3"/>
        <v>0</v>
      </c>
      <c r="T27" s="70"/>
      <c r="U27" s="71"/>
      <c r="V27" s="452">
        <f t="shared" si="8"/>
        <v>17284.699999999997</v>
      </c>
      <c r="W27" s="453">
        <f t="shared" si="11"/>
        <v>635</v>
      </c>
      <c r="X27" s="454">
        <f t="shared" si="5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6"/>
        <v>12766.180000000002</v>
      </c>
      <c r="J28" s="453">
        <f t="shared" si="10"/>
        <v>469</v>
      </c>
      <c r="K28" s="454">
        <f t="shared" si="4"/>
        <v>9799.1999999999989</v>
      </c>
      <c r="O28">
        <v>27.22</v>
      </c>
      <c r="P28" s="15"/>
      <c r="Q28" s="298">
        <f t="shared" si="2"/>
        <v>0</v>
      </c>
      <c r="R28" s="246"/>
      <c r="S28" s="69">
        <f t="shared" si="3"/>
        <v>0</v>
      </c>
      <c r="T28" s="70"/>
      <c r="U28" s="71"/>
      <c r="V28" s="452">
        <f t="shared" si="8"/>
        <v>17284.699999999997</v>
      </c>
      <c r="W28" s="453">
        <f t="shared" si="11"/>
        <v>635</v>
      </c>
      <c r="X28" s="454">
        <f t="shared" si="5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2">
        <f t="shared" si="6"/>
        <v>12493.980000000001</v>
      </c>
      <c r="J29" s="453">
        <f t="shared" si="10"/>
        <v>459</v>
      </c>
      <c r="K29" s="454">
        <f t="shared" si="4"/>
        <v>19598.399999999998</v>
      </c>
      <c r="O29">
        <v>27.22</v>
      </c>
      <c r="P29" s="15"/>
      <c r="Q29" s="298">
        <f t="shared" si="2"/>
        <v>0</v>
      </c>
      <c r="R29" s="246"/>
      <c r="S29" s="69">
        <f t="shared" si="3"/>
        <v>0</v>
      </c>
      <c r="T29" s="70"/>
      <c r="U29" s="71"/>
      <c r="V29" s="452">
        <f t="shared" si="8"/>
        <v>17284.699999999997</v>
      </c>
      <c r="W29" s="453">
        <f t="shared" si="11"/>
        <v>635</v>
      </c>
      <c r="X29" s="454">
        <f t="shared" si="5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2">
        <f t="shared" si="6"/>
        <v>11514.060000000001</v>
      </c>
      <c r="J30" s="453">
        <f t="shared" si="10"/>
        <v>423</v>
      </c>
      <c r="K30" s="454">
        <f t="shared" si="4"/>
        <v>77413.679999999993</v>
      </c>
      <c r="O30">
        <v>27.22</v>
      </c>
      <c r="P30" s="15"/>
      <c r="Q30" s="298">
        <f t="shared" si="2"/>
        <v>0</v>
      </c>
      <c r="R30" s="246"/>
      <c r="S30" s="69">
        <f t="shared" si="3"/>
        <v>0</v>
      </c>
      <c r="T30" s="70"/>
      <c r="U30" s="71"/>
      <c r="V30" s="452">
        <f t="shared" si="8"/>
        <v>17284.699999999997</v>
      </c>
      <c r="W30" s="453">
        <f t="shared" si="11"/>
        <v>635</v>
      </c>
      <c r="X30" s="454">
        <f t="shared" si="5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6"/>
        <v>11486.840000000002</v>
      </c>
      <c r="J31" s="453">
        <f t="shared" si="10"/>
        <v>422</v>
      </c>
      <c r="K31" s="454">
        <f t="shared" si="4"/>
        <v>2150.38</v>
      </c>
      <c r="O31">
        <v>27.22</v>
      </c>
      <c r="P31" s="15"/>
      <c r="Q31" s="298">
        <f t="shared" si="2"/>
        <v>0</v>
      </c>
      <c r="R31" s="246"/>
      <c r="S31" s="69">
        <f t="shared" si="3"/>
        <v>0</v>
      </c>
      <c r="T31" s="70"/>
      <c r="U31" s="71"/>
      <c r="V31" s="452">
        <f t="shared" si="8"/>
        <v>17284.699999999997</v>
      </c>
      <c r="W31" s="453">
        <f t="shared" si="11"/>
        <v>635</v>
      </c>
      <c r="X31" s="454">
        <f t="shared" si="5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2">
        <f t="shared" si="6"/>
        <v>10180.280000000002</v>
      </c>
      <c r="J32" s="453">
        <f t="shared" si="10"/>
        <v>374</v>
      </c>
      <c r="K32" s="454">
        <f t="shared" si="4"/>
        <v>103218.23999999999</v>
      </c>
      <c r="O32">
        <v>27.22</v>
      </c>
      <c r="P32" s="15"/>
      <c r="Q32" s="298">
        <f t="shared" si="2"/>
        <v>0</v>
      </c>
      <c r="R32" s="246"/>
      <c r="S32" s="69">
        <f t="shared" si="3"/>
        <v>0</v>
      </c>
      <c r="T32" s="70"/>
      <c r="U32" s="71"/>
      <c r="V32" s="452">
        <f t="shared" si="8"/>
        <v>17284.699999999997</v>
      </c>
      <c r="W32" s="453">
        <f t="shared" si="11"/>
        <v>635</v>
      </c>
      <c r="X32" s="454">
        <f t="shared" si="5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2">
        <f t="shared" si="6"/>
        <v>9908.0800000000017</v>
      </c>
      <c r="J33" s="453">
        <f t="shared" si="10"/>
        <v>364</v>
      </c>
      <c r="K33" s="454">
        <f t="shared" si="4"/>
        <v>21503.8</v>
      </c>
      <c r="O33">
        <v>27.22</v>
      </c>
      <c r="P33" s="15"/>
      <c r="Q33" s="298">
        <f t="shared" si="2"/>
        <v>0</v>
      </c>
      <c r="R33" s="246"/>
      <c r="S33" s="69">
        <f t="shared" si="3"/>
        <v>0</v>
      </c>
      <c r="T33" s="70"/>
      <c r="U33" s="71"/>
      <c r="V33" s="452">
        <f t="shared" si="8"/>
        <v>17284.699999999997</v>
      </c>
      <c r="W33" s="453">
        <f t="shared" si="11"/>
        <v>635</v>
      </c>
      <c r="X33" s="454">
        <f t="shared" si="5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2">
        <f t="shared" si="6"/>
        <v>9853.6400000000012</v>
      </c>
      <c r="J34" s="453">
        <f t="shared" si="10"/>
        <v>362</v>
      </c>
      <c r="K34" s="454">
        <f t="shared" si="4"/>
        <v>4300.76</v>
      </c>
      <c r="O34">
        <v>27.22</v>
      </c>
      <c r="P34" s="15"/>
      <c r="Q34" s="298">
        <f t="shared" si="2"/>
        <v>0</v>
      </c>
      <c r="R34" s="246"/>
      <c r="S34" s="69">
        <f t="shared" si="3"/>
        <v>0</v>
      </c>
      <c r="T34" s="70"/>
      <c r="U34" s="71"/>
      <c r="V34" s="452">
        <f t="shared" si="8"/>
        <v>17284.699999999997</v>
      </c>
      <c r="W34" s="453">
        <f t="shared" si="11"/>
        <v>635</v>
      </c>
      <c r="X34" s="454">
        <f t="shared" si="5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2">
        <f t="shared" si="6"/>
        <v>8873.7200000000012</v>
      </c>
      <c r="J35" s="453">
        <f t="shared" si="10"/>
        <v>326</v>
      </c>
      <c r="K35" s="454">
        <f t="shared" si="4"/>
        <v>77413.679999999993</v>
      </c>
      <c r="O35">
        <v>27.22</v>
      </c>
      <c r="P35" s="15"/>
      <c r="Q35" s="298">
        <f t="shared" si="2"/>
        <v>0</v>
      </c>
      <c r="R35" s="246"/>
      <c r="S35" s="69">
        <f t="shared" si="3"/>
        <v>0</v>
      </c>
      <c r="T35" s="70"/>
      <c r="U35" s="71"/>
      <c r="V35" s="452">
        <f t="shared" si="8"/>
        <v>17284.699999999997</v>
      </c>
      <c r="W35" s="453">
        <f t="shared" si="11"/>
        <v>635</v>
      </c>
      <c r="X35" s="454">
        <f t="shared" si="5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2">
        <f t="shared" si="6"/>
        <v>8846.5000000000018</v>
      </c>
      <c r="J36" s="453">
        <f t="shared" si="10"/>
        <v>325</v>
      </c>
      <c r="K36" s="454">
        <f t="shared" si="4"/>
        <v>2150.38</v>
      </c>
      <c r="O36">
        <v>27.22</v>
      </c>
      <c r="P36" s="15"/>
      <c r="Q36" s="298">
        <f t="shared" si="2"/>
        <v>0</v>
      </c>
      <c r="R36" s="246"/>
      <c r="S36" s="69">
        <f t="shared" si="3"/>
        <v>0</v>
      </c>
      <c r="T36" s="70"/>
      <c r="U36" s="71"/>
      <c r="V36" s="452">
        <f t="shared" si="8"/>
        <v>17284.699999999997</v>
      </c>
      <c r="W36" s="453">
        <f t="shared" si="11"/>
        <v>635</v>
      </c>
      <c r="X36" s="454">
        <f t="shared" si="5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2">
        <f t="shared" si="6"/>
        <v>8193.2200000000012</v>
      </c>
      <c r="J37" s="453">
        <f t="shared" si="10"/>
        <v>301</v>
      </c>
      <c r="K37" s="454">
        <f t="shared" si="4"/>
        <v>51609.119999999995</v>
      </c>
      <c r="O37">
        <v>27.22</v>
      </c>
      <c r="P37" s="15"/>
      <c r="Q37" s="69">
        <f t="shared" si="2"/>
        <v>0</v>
      </c>
      <c r="R37" s="247"/>
      <c r="S37" s="69">
        <f t="shared" si="3"/>
        <v>0</v>
      </c>
      <c r="T37" s="70"/>
      <c r="U37" s="71"/>
      <c r="V37" s="452">
        <f t="shared" si="8"/>
        <v>17284.699999999997</v>
      </c>
      <c r="W37" s="453">
        <f t="shared" si="11"/>
        <v>635</v>
      </c>
      <c r="X37" s="454">
        <f t="shared" si="5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2">
        <f t="shared" si="6"/>
        <v>8111.5600000000013</v>
      </c>
      <c r="J38" s="453">
        <f t="shared" si="10"/>
        <v>298</v>
      </c>
      <c r="K38" s="454">
        <f t="shared" si="4"/>
        <v>5879.5199999999995</v>
      </c>
      <c r="O38">
        <v>27.22</v>
      </c>
      <c r="P38" s="15"/>
      <c r="Q38" s="69">
        <f t="shared" si="2"/>
        <v>0</v>
      </c>
      <c r="R38" s="247"/>
      <c r="S38" s="69">
        <f t="shared" si="3"/>
        <v>0</v>
      </c>
      <c r="T38" s="70"/>
      <c r="U38" s="71"/>
      <c r="V38" s="452">
        <f t="shared" si="8"/>
        <v>17284.699999999997</v>
      </c>
      <c r="W38" s="453">
        <f t="shared" si="11"/>
        <v>635</v>
      </c>
      <c r="X38" s="454">
        <f t="shared" si="5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2">
        <f t="shared" si="6"/>
        <v>8084.3400000000011</v>
      </c>
      <c r="J39" s="453">
        <f t="shared" si="10"/>
        <v>297</v>
      </c>
      <c r="K39" s="454">
        <f t="shared" si="4"/>
        <v>2150.38</v>
      </c>
      <c r="O39">
        <v>27.22</v>
      </c>
      <c r="P39" s="15"/>
      <c r="Q39" s="69">
        <f t="shared" si="2"/>
        <v>0</v>
      </c>
      <c r="R39" s="247"/>
      <c r="S39" s="69">
        <f t="shared" si="3"/>
        <v>0</v>
      </c>
      <c r="T39" s="70"/>
      <c r="U39" s="71"/>
      <c r="V39" s="452">
        <f t="shared" si="8"/>
        <v>17284.699999999997</v>
      </c>
      <c r="W39" s="453">
        <f t="shared" si="11"/>
        <v>635</v>
      </c>
      <c r="X39" s="454">
        <f t="shared" si="5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2">
        <f t="shared" si="6"/>
        <v>7948.2400000000007</v>
      </c>
      <c r="J40" s="453">
        <f t="shared" si="10"/>
        <v>292</v>
      </c>
      <c r="K40" s="454">
        <f t="shared" si="4"/>
        <v>9799.1999999999989</v>
      </c>
      <c r="O40">
        <v>27.22</v>
      </c>
      <c r="P40" s="15"/>
      <c r="Q40" s="69">
        <f t="shared" si="2"/>
        <v>0</v>
      </c>
      <c r="R40" s="247"/>
      <c r="S40" s="69">
        <f t="shared" si="3"/>
        <v>0</v>
      </c>
      <c r="T40" s="70"/>
      <c r="U40" s="71"/>
      <c r="V40" s="452">
        <f t="shared" si="8"/>
        <v>17284.699999999997</v>
      </c>
      <c r="W40" s="453">
        <f t="shared" si="11"/>
        <v>635</v>
      </c>
      <c r="X40" s="454">
        <f t="shared" si="5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2">
        <f t="shared" si="6"/>
        <v>7676.0400000000009</v>
      </c>
      <c r="J41" s="453">
        <f t="shared" si="10"/>
        <v>282</v>
      </c>
      <c r="K41" s="454">
        <f t="shared" si="4"/>
        <v>19598.399999999998</v>
      </c>
      <c r="O41">
        <v>27.22</v>
      </c>
      <c r="P41" s="15"/>
      <c r="Q41" s="69">
        <f t="shared" si="2"/>
        <v>0</v>
      </c>
      <c r="R41" s="247"/>
      <c r="S41" s="69">
        <f t="shared" si="3"/>
        <v>0</v>
      </c>
      <c r="T41" s="70"/>
      <c r="U41" s="71"/>
      <c r="V41" s="452">
        <f t="shared" si="8"/>
        <v>17284.699999999997</v>
      </c>
      <c r="W41" s="453">
        <f t="shared" si="11"/>
        <v>635</v>
      </c>
      <c r="X41" s="454">
        <f t="shared" si="5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2">
        <f t="shared" si="6"/>
        <v>7648.8200000000006</v>
      </c>
      <c r="J42" s="453">
        <f t="shared" si="10"/>
        <v>281</v>
      </c>
      <c r="K42" s="454">
        <f t="shared" si="4"/>
        <v>2150.38</v>
      </c>
      <c r="O42">
        <v>27.22</v>
      </c>
      <c r="P42" s="15"/>
      <c r="Q42" s="69">
        <f t="shared" si="2"/>
        <v>0</v>
      </c>
      <c r="R42" s="247"/>
      <c r="S42" s="69">
        <f t="shared" si="3"/>
        <v>0</v>
      </c>
      <c r="T42" s="70"/>
      <c r="U42" s="71"/>
      <c r="V42" s="452">
        <f t="shared" si="8"/>
        <v>17284.699999999997</v>
      </c>
      <c r="W42" s="453">
        <f t="shared" si="11"/>
        <v>635</v>
      </c>
      <c r="X42" s="454">
        <f t="shared" si="5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2">
        <f t="shared" si="6"/>
        <v>6668.9000000000005</v>
      </c>
      <c r="J43" s="453">
        <f t="shared" si="10"/>
        <v>245</v>
      </c>
      <c r="K43" s="454">
        <f t="shared" si="4"/>
        <v>77413.679999999993</v>
      </c>
      <c r="O43">
        <v>27.22</v>
      </c>
      <c r="P43" s="15"/>
      <c r="Q43" s="69">
        <f t="shared" si="2"/>
        <v>0</v>
      </c>
      <c r="R43" s="247"/>
      <c r="S43" s="69">
        <f t="shared" si="3"/>
        <v>0</v>
      </c>
      <c r="T43" s="70"/>
      <c r="U43" s="71"/>
      <c r="V43" s="452">
        <f t="shared" si="8"/>
        <v>17284.699999999997</v>
      </c>
      <c r="W43" s="453">
        <f t="shared" si="11"/>
        <v>635</v>
      </c>
      <c r="X43" s="454">
        <f t="shared" si="5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2">
        <f t="shared" si="6"/>
        <v>6532.8</v>
      </c>
      <c r="J44" s="453">
        <f t="shared" si="10"/>
        <v>240</v>
      </c>
      <c r="K44" s="454">
        <f t="shared" si="4"/>
        <v>10751.9</v>
      </c>
      <c r="O44">
        <v>27.22</v>
      </c>
      <c r="P44" s="15"/>
      <c r="Q44" s="69">
        <f t="shared" si="2"/>
        <v>0</v>
      </c>
      <c r="R44" s="247"/>
      <c r="S44" s="69">
        <f t="shared" si="3"/>
        <v>0</v>
      </c>
      <c r="T44" s="70"/>
      <c r="U44" s="71"/>
      <c r="V44" s="452">
        <f t="shared" si="8"/>
        <v>17284.699999999997</v>
      </c>
      <c r="W44" s="453">
        <f t="shared" si="11"/>
        <v>635</v>
      </c>
      <c r="X44" s="454">
        <f t="shared" si="5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2">
        <f t="shared" si="6"/>
        <v>6478.3600000000006</v>
      </c>
      <c r="J45" s="453">
        <f t="shared" si="10"/>
        <v>238</v>
      </c>
      <c r="K45" s="454">
        <f t="shared" si="4"/>
        <v>4300.76</v>
      </c>
      <c r="O45">
        <v>27.22</v>
      </c>
      <c r="P45" s="15"/>
      <c r="Q45" s="69">
        <f t="shared" si="2"/>
        <v>0</v>
      </c>
      <c r="R45" s="247"/>
      <c r="S45" s="69">
        <f t="shared" si="3"/>
        <v>0</v>
      </c>
      <c r="T45" s="70"/>
      <c r="U45" s="71"/>
      <c r="V45" s="452">
        <f t="shared" si="8"/>
        <v>17284.699999999997</v>
      </c>
      <c r="W45" s="453">
        <f t="shared" si="11"/>
        <v>635</v>
      </c>
      <c r="X45" s="454">
        <f t="shared" si="5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2">
        <f t="shared" si="6"/>
        <v>6342.26</v>
      </c>
      <c r="J46" s="453">
        <f t="shared" si="10"/>
        <v>233</v>
      </c>
      <c r="K46" s="454">
        <f t="shared" si="4"/>
        <v>10751.9</v>
      </c>
      <c r="O46">
        <v>27.22</v>
      </c>
      <c r="P46" s="15"/>
      <c r="Q46" s="69">
        <f t="shared" si="2"/>
        <v>0</v>
      </c>
      <c r="R46" s="247"/>
      <c r="S46" s="69">
        <f t="shared" si="3"/>
        <v>0</v>
      </c>
      <c r="T46" s="70"/>
      <c r="U46" s="71"/>
      <c r="V46" s="452">
        <f t="shared" si="8"/>
        <v>17284.699999999997</v>
      </c>
      <c r="W46" s="453">
        <f t="shared" si="11"/>
        <v>635</v>
      </c>
      <c r="X46" s="454">
        <f t="shared" si="5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2">
        <f t="shared" si="6"/>
        <v>5362.34</v>
      </c>
      <c r="J47" s="453">
        <f t="shared" si="10"/>
        <v>197</v>
      </c>
      <c r="K47" s="454">
        <f t="shared" si="4"/>
        <v>77413.679999999993</v>
      </c>
      <c r="O47">
        <v>27.22</v>
      </c>
      <c r="P47" s="15"/>
      <c r="Q47" s="69">
        <f t="shared" si="2"/>
        <v>0</v>
      </c>
      <c r="R47" s="247"/>
      <c r="S47" s="69">
        <f t="shared" si="3"/>
        <v>0</v>
      </c>
      <c r="T47" s="70"/>
      <c r="U47" s="71"/>
      <c r="V47" s="452">
        <f t="shared" si="8"/>
        <v>17284.699999999997</v>
      </c>
      <c r="W47" s="453">
        <f t="shared" si="11"/>
        <v>635</v>
      </c>
      <c r="X47" s="454">
        <f t="shared" si="5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2">
        <f t="shared" si="6"/>
        <v>5335.12</v>
      </c>
      <c r="J48" s="453">
        <f t="shared" si="10"/>
        <v>196</v>
      </c>
      <c r="K48" s="454">
        <f t="shared" si="4"/>
        <v>2150.38</v>
      </c>
      <c r="O48">
        <v>27.22</v>
      </c>
      <c r="P48" s="15"/>
      <c r="Q48" s="69">
        <f t="shared" si="2"/>
        <v>0</v>
      </c>
      <c r="R48" s="247"/>
      <c r="S48" s="69">
        <f t="shared" si="3"/>
        <v>0</v>
      </c>
      <c r="T48" s="70"/>
      <c r="U48" s="71"/>
      <c r="V48" s="452">
        <f t="shared" si="8"/>
        <v>17284.699999999997</v>
      </c>
      <c r="W48" s="453">
        <f t="shared" si="11"/>
        <v>635</v>
      </c>
      <c r="X48" s="454">
        <f t="shared" si="5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2">
        <f t="shared" si="6"/>
        <v>5307.9</v>
      </c>
      <c r="J49" s="453">
        <f t="shared" si="10"/>
        <v>195</v>
      </c>
      <c r="K49" s="454">
        <f t="shared" si="4"/>
        <v>2150.38</v>
      </c>
      <c r="O49">
        <v>27.22</v>
      </c>
      <c r="P49" s="15"/>
      <c r="Q49" s="69">
        <f t="shared" si="2"/>
        <v>0</v>
      </c>
      <c r="R49" s="247"/>
      <c r="S49" s="69">
        <f t="shared" si="3"/>
        <v>0</v>
      </c>
      <c r="T49" s="70"/>
      <c r="U49" s="71"/>
      <c r="V49" s="452">
        <f t="shared" si="8"/>
        <v>17284.699999999997</v>
      </c>
      <c r="W49" s="453">
        <f t="shared" si="11"/>
        <v>635</v>
      </c>
      <c r="X49" s="454">
        <f t="shared" si="5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2">
        <f t="shared" si="6"/>
        <v>5171.7999999999993</v>
      </c>
      <c r="J50" s="453">
        <f t="shared" si="10"/>
        <v>190</v>
      </c>
      <c r="K50" s="454">
        <f t="shared" si="4"/>
        <v>9799.1999999999989</v>
      </c>
      <c r="O50">
        <v>27.22</v>
      </c>
      <c r="P50" s="15"/>
      <c r="Q50" s="69">
        <f t="shared" si="2"/>
        <v>0</v>
      </c>
      <c r="R50" s="247"/>
      <c r="S50" s="69">
        <f t="shared" si="3"/>
        <v>0</v>
      </c>
      <c r="T50" s="70"/>
      <c r="U50" s="71"/>
      <c r="V50" s="452">
        <f t="shared" si="8"/>
        <v>17284.699999999997</v>
      </c>
      <c r="W50" s="453">
        <f t="shared" si="11"/>
        <v>635</v>
      </c>
      <c r="X50" s="454">
        <f t="shared" si="5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2">
        <f t="shared" si="6"/>
        <v>5035.6999999999989</v>
      </c>
      <c r="J51" s="453">
        <f t="shared" si="10"/>
        <v>185</v>
      </c>
      <c r="K51" s="454">
        <f t="shared" si="4"/>
        <v>9799.1999999999989</v>
      </c>
      <c r="O51">
        <v>27.22</v>
      </c>
      <c r="P51" s="15"/>
      <c r="Q51" s="69">
        <f t="shared" si="2"/>
        <v>0</v>
      </c>
      <c r="R51" s="247"/>
      <c r="S51" s="69">
        <f t="shared" si="3"/>
        <v>0</v>
      </c>
      <c r="T51" s="70"/>
      <c r="U51" s="71"/>
      <c r="V51" s="452">
        <f t="shared" si="8"/>
        <v>17284.699999999997</v>
      </c>
      <c r="W51" s="453">
        <f t="shared" si="11"/>
        <v>635</v>
      </c>
      <c r="X51" s="454">
        <f t="shared" si="5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2">
        <f t="shared" si="6"/>
        <v>5008.4799999999987</v>
      </c>
      <c r="J52" s="453">
        <f t="shared" si="10"/>
        <v>184</v>
      </c>
      <c r="K52" s="454">
        <f t="shared" si="4"/>
        <v>2150.38</v>
      </c>
      <c r="O52">
        <v>27.22</v>
      </c>
      <c r="P52" s="15"/>
      <c r="Q52" s="69">
        <f t="shared" si="2"/>
        <v>0</v>
      </c>
      <c r="R52" s="247"/>
      <c r="S52" s="69">
        <f t="shared" si="3"/>
        <v>0</v>
      </c>
      <c r="T52" s="70"/>
      <c r="U52" s="71"/>
      <c r="V52" s="452">
        <f t="shared" si="8"/>
        <v>17284.699999999997</v>
      </c>
      <c r="W52" s="453">
        <f t="shared" si="11"/>
        <v>635</v>
      </c>
      <c r="X52" s="454">
        <f t="shared" si="5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2">
        <f t="shared" si="6"/>
        <v>4028.5599999999986</v>
      </c>
      <c r="J53" s="453">
        <f t="shared" si="10"/>
        <v>148</v>
      </c>
      <c r="K53" s="454">
        <f t="shared" si="4"/>
        <v>77413.679999999993</v>
      </c>
      <c r="O53">
        <v>27.22</v>
      </c>
      <c r="P53" s="15"/>
      <c r="Q53" s="69">
        <f t="shared" si="2"/>
        <v>0</v>
      </c>
      <c r="R53" s="247"/>
      <c r="S53" s="69">
        <f t="shared" si="3"/>
        <v>0</v>
      </c>
      <c r="T53" s="70"/>
      <c r="U53" s="71"/>
      <c r="V53" s="452">
        <f t="shared" si="8"/>
        <v>17284.699999999997</v>
      </c>
      <c r="W53" s="453">
        <f t="shared" si="11"/>
        <v>635</v>
      </c>
      <c r="X53" s="454">
        <f t="shared" si="5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2">
        <f t="shared" si="6"/>
        <v>3974.1199999999985</v>
      </c>
      <c r="J54" s="453">
        <f t="shared" si="10"/>
        <v>146</v>
      </c>
      <c r="K54" s="454">
        <f t="shared" si="4"/>
        <v>4300.76</v>
      </c>
      <c r="O54">
        <v>27.22</v>
      </c>
      <c r="P54" s="15"/>
      <c r="Q54" s="69">
        <f t="shared" si="2"/>
        <v>0</v>
      </c>
      <c r="R54" s="247"/>
      <c r="S54" s="69">
        <f t="shared" si="3"/>
        <v>0</v>
      </c>
      <c r="T54" s="70"/>
      <c r="U54" s="71"/>
      <c r="V54" s="452">
        <f t="shared" si="8"/>
        <v>17284.699999999997</v>
      </c>
      <c r="W54" s="453">
        <f t="shared" si="11"/>
        <v>635</v>
      </c>
      <c r="X54" s="454">
        <f t="shared" si="5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452">
        <f t="shared" si="6"/>
        <v>3919.6799999999985</v>
      </c>
      <c r="J55" s="453">
        <f t="shared" si="10"/>
        <v>144</v>
      </c>
      <c r="K55" s="454">
        <f t="shared" si="4"/>
        <v>4300.76</v>
      </c>
      <c r="O55">
        <v>27.22</v>
      </c>
      <c r="P55" s="15"/>
      <c r="Q55" s="69">
        <f t="shared" si="2"/>
        <v>0</v>
      </c>
      <c r="R55" s="247"/>
      <c r="S55" s="69">
        <f t="shared" si="3"/>
        <v>0</v>
      </c>
      <c r="T55" s="70"/>
      <c r="U55" s="71"/>
      <c r="V55" s="452">
        <f t="shared" si="8"/>
        <v>17284.699999999997</v>
      </c>
      <c r="W55" s="453">
        <f t="shared" si="11"/>
        <v>635</v>
      </c>
      <c r="X55" s="454">
        <f t="shared" si="5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2">
        <f t="shared" si="6"/>
        <v>3701.9199999999983</v>
      </c>
      <c r="J56" s="453">
        <f t="shared" si="10"/>
        <v>136</v>
      </c>
      <c r="K56" s="454">
        <f t="shared" si="4"/>
        <v>17203.04</v>
      </c>
      <c r="O56">
        <v>27.22</v>
      </c>
      <c r="P56" s="15"/>
      <c r="Q56" s="69">
        <f t="shared" si="2"/>
        <v>0</v>
      </c>
      <c r="R56" s="247"/>
      <c r="S56" s="69">
        <f t="shared" si="3"/>
        <v>0</v>
      </c>
      <c r="T56" s="70"/>
      <c r="U56" s="71"/>
      <c r="V56" s="452">
        <f t="shared" si="8"/>
        <v>17284.699999999997</v>
      </c>
      <c r="W56" s="453">
        <f t="shared" si="11"/>
        <v>635</v>
      </c>
      <c r="X56" s="454">
        <f t="shared" si="5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2">
        <f t="shared" si="6"/>
        <v>3593.0399999999981</v>
      </c>
      <c r="J57" s="453">
        <f t="shared" si="10"/>
        <v>132</v>
      </c>
      <c r="K57" s="454">
        <f t="shared" si="4"/>
        <v>8601.52</v>
      </c>
      <c r="O57">
        <v>27.22</v>
      </c>
      <c r="P57" s="15"/>
      <c r="Q57" s="69">
        <f t="shared" si="2"/>
        <v>0</v>
      </c>
      <c r="R57" s="247"/>
      <c r="S57" s="69">
        <f t="shared" si="3"/>
        <v>0</v>
      </c>
      <c r="T57" s="70"/>
      <c r="U57" s="71"/>
      <c r="V57" s="452">
        <f t="shared" si="8"/>
        <v>17284.699999999997</v>
      </c>
      <c r="W57" s="453">
        <f t="shared" si="11"/>
        <v>635</v>
      </c>
      <c r="X57" s="454">
        <f t="shared" si="5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2">
        <f t="shared" si="6"/>
        <v>3565.8199999999983</v>
      </c>
      <c r="J58" s="453">
        <f t="shared" si="10"/>
        <v>131</v>
      </c>
      <c r="K58" s="454">
        <f t="shared" si="4"/>
        <v>2150.38</v>
      </c>
      <c r="O58">
        <v>27.22</v>
      </c>
      <c r="P58" s="15"/>
      <c r="Q58" s="69">
        <f t="shared" si="2"/>
        <v>0</v>
      </c>
      <c r="R58" s="247"/>
      <c r="S58" s="69">
        <f t="shared" si="3"/>
        <v>0</v>
      </c>
      <c r="T58" s="70"/>
      <c r="U58" s="71"/>
      <c r="V58" s="452">
        <f t="shared" si="8"/>
        <v>17284.699999999997</v>
      </c>
      <c r="W58" s="453">
        <f t="shared" si="11"/>
        <v>635</v>
      </c>
      <c r="X58" s="454">
        <f t="shared" si="5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2">
        <f t="shared" si="6"/>
        <v>3538.5999999999985</v>
      </c>
      <c r="J59" s="453">
        <f t="shared" si="10"/>
        <v>130</v>
      </c>
      <c r="K59" s="454">
        <f t="shared" si="4"/>
        <v>2150.38</v>
      </c>
      <c r="O59">
        <v>27.22</v>
      </c>
      <c r="P59" s="15"/>
      <c r="Q59" s="69">
        <f t="shared" si="2"/>
        <v>0</v>
      </c>
      <c r="R59" s="247"/>
      <c r="S59" s="69">
        <f t="shared" si="3"/>
        <v>0</v>
      </c>
      <c r="T59" s="70"/>
      <c r="U59" s="71"/>
      <c r="V59" s="452">
        <f t="shared" si="8"/>
        <v>17284.699999999997</v>
      </c>
      <c r="W59" s="453">
        <f t="shared" si="11"/>
        <v>635</v>
      </c>
      <c r="X59" s="454">
        <f t="shared" si="5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2">
        <f t="shared" si="6"/>
        <v>2558.6799999999985</v>
      </c>
      <c r="J60" s="453">
        <f t="shared" si="10"/>
        <v>94</v>
      </c>
      <c r="K60" s="454">
        <f t="shared" si="4"/>
        <v>77413.679999999993</v>
      </c>
      <c r="N60" s="120"/>
      <c r="O60">
        <v>27.22</v>
      </c>
      <c r="P60" s="15"/>
      <c r="Q60" s="69">
        <f t="shared" si="2"/>
        <v>0</v>
      </c>
      <c r="R60" s="247"/>
      <c r="S60" s="69">
        <f t="shared" si="3"/>
        <v>0</v>
      </c>
      <c r="T60" s="70"/>
      <c r="U60" s="71"/>
      <c r="V60" s="452">
        <f t="shared" si="8"/>
        <v>17284.699999999997</v>
      </c>
      <c r="W60" s="453">
        <f t="shared" si="11"/>
        <v>635</v>
      </c>
      <c r="X60" s="454">
        <f t="shared" si="5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2">
        <f t="shared" si="6"/>
        <v>2504.2399999999984</v>
      </c>
      <c r="J61" s="453">
        <f t="shared" si="10"/>
        <v>92</v>
      </c>
      <c r="K61" s="454">
        <f t="shared" si="4"/>
        <v>4300.76</v>
      </c>
      <c r="O61">
        <v>27.22</v>
      </c>
      <c r="P61" s="15"/>
      <c r="Q61" s="69">
        <f t="shared" si="2"/>
        <v>0</v>
      </c>
      <c r="R61" s="247"/>
      <c r="S61" s="69">
        <f t="shared" si="3"/>
        <v>0</v>
      </c>
      <c r="T61" s="70"/>
      <c r="U61" s="71"/>
      <c r="V61" s="452">
        <f t="shared" si="8"/>
        <v>17284.699999999997</v>
      </c>
      <c r="W61" s="453">
        <f t="shared" si="11"/>
        <v>635</v>
      </c>
      <c r="X61" s="454">
        <f t="shared" si="5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2">
        <f t="shared" si="6"/>
        <v>2232.0399999999986</v>
      </c>
      <c r="J62" s="453">
        <f t="shared" si="10"/>
        <v>82</v>
      </c>
      <c r="K62" s="454">
        <f t="shared" si="4"/>
        <v>19598.399999999998</v>
      </c>
      <c r="O62">
        <v>27.22</v>
      </c>
      <c r="P62" s="15"/>
      <c r="Q62" s="69">
        <f t="shared" si="2"/>
        <v>0</v>
      </c>
      <c r="R62" s="247"/>
      <c r="S62" s="69">
        <f t="shared" si="3"/>
        <v>0</v>
      </c>
      <c r="T62" s="70"/>
      <c r="U62" s="71"/>
      <c r="V62" s="452">
        <f t="shared" si="8"/>
        <v>17284.699999999997</v>
      </c>
      <c r="W62" s="453">
        <f t="shared" si="11"/>
        <v>635</v>
      </c>
      <c r="X62" s="454">
        <f t="shared" si="5"/>
        <v>0</v>
      </c>
    </row>
    <row r="63" spans="1:24" x14ac:dyDescent="0.25">
      <c r="B63">
        <v>27.22</v>
      </c>
      <c r="C63" s="15">
        <v>2</v>
      </c>
      <c r="D63" s="69">
        <f t="shared" si="12"/>
        <v>54.44</v>
      </c>
      <c r="E63" s="247">
        <v>44830</v>
      </c>
      <c r="F63" s="69">
        <f t="shared" si="13"/>
        <v>54.44</v>
      </c>
      <c r="G63" s="70" t="s">
        <v>722</v>
      </c>
      <c r="H63" s="71">
        <v>79</v>
      </c>
      <c r="I63" s="452">
        <f t="shared" si="6"/>
        <v>2177.5999999999985</v>
      </c>
      <c r="J63" s="453">
        <f t="shared" si="10"/>
        <v>80</v>
      </c>
      <c r="K63" s="454">
        <f t="shared" si="4"/>
        <v>4300.76</v>
      </c>
      <c r="O63">
        <v>27.22</v>
      </c>
      <c r="P63" s="15"/>
      <c r="Q63" s="69">
        <f t="shared" si="2"/>
        <v>0</v>
      </c>
      <c r="R63" s="247"/>
      <c r="S63" s="69">
        <f t="shared" si="3"/>
        <v>0</v>
      </c>
      <c r="T63" s="70"/>
      <c r="U63" s="71"/>
      <c r="V63" s="452">
        <f t="shared" si="8"/>
        <v>17284.699999999997</v>
      </c>
      <c r="W63" s="453">
        <f t="shared" si="11"/>
        <v>635</v>
      </c>
      <c r="X63" s="454">
        <f t="shared" si="5"/>
        <v>0</v>
      </c>
    </row>
    <row r="64" spans="1:24" x14ac:dyDescent="0.25">
      <c r="B64">
        <v>27.22</v>
      </c>
      <c r="C64" s="15">
        <v>24</v>
      </c>
      <c r="D64" s="69">
        <f t="shared" si="12"/>
        <v>653.28</v>
      </c>
      <c r="E64" s="247">
        <v>44830</v>
      </c>
      <c r="F64" s="69">
        <f t="shared" si="13"/>
        <v>653.28</v>
      </c>
      <c r="G64" s="70" t="s">
        <v>724</v>
      </c>
      <c r="H64" s="71">
        <v>79</v>
      </c>
      <c r="I64" s="452">
        <f t="shared" si="6"/>
        <v>1524.3199999999986</v>
      </c>
      <c r="J64" s="453">
        <f t="shared" si="10"/>
        <v>56</v>
      </c>
      <c r="K64" s="454">
        <f t="shared" si="4"/>
        <v>51609.119999999995</v>
      </c>
      <c r="O64">
        <v>27.22</v>
      </c>
      <c r="P64" s="15"/>
      <c r="Q64" s="69">
        <f t="shared" si="2"/>
        <v>0</v>
      </c>
      <c r="R64" s="247"/>
      <c r="S64" s="69">
        <f t="shared" si="3"/>
        <v>0</v>
      </c>
      <c r="T64" s="70"/>
      <c r="U64" s="71"/>
      <c r="V64" s="452">
        <f t="shared" si="8"/>
        <v>17284.699999999997</v>
      </c>
      <c r="W64" s="453">
        <f t="shared" si="11"/>
        <v>635</v>
      </c>
      <c r="X64" s="454">
        <f t="shared" si="5"/>
        <v>0</v>
      </c>
    </row>
    <row r="65" spans="2:24" x14ac:dyDescent="0.25">
      <c r="B65">
        <v>27.22</v>
      </c>
      <c r="C65" s="15">
        <v>24</v>
      </c>
      <c r="D65" s="69">
        <f t="shared" si="12"/>
        <v>653.28</v>
      </c>
      <c r="E65" s="247">
        <v>44832</v>
      </c>
      <c r="F65" s="69">
        <f t="shared" si="13"/>
        <v>653.28</v>
      </c>
      <c r="G65" s="70" t="s">
        <v>730</v>
      </c>
      <c r="H65" s="71">
        <v>84</v>
      </c>
      <c r="I65" s="452">
        <f t="shared" si="6"/>
        <v>871.0399999999986</v>
      </c>
      <c r="J65" s="453">
        <f t="shared" si="10"/>
        <v>32</v>
      </c>
      <c r="K65" s="454">
        <f t="shared" si="4"/>
        <v>54875.519999999997</v>
      </c>
      <c r="O65">
        <v>27.22</v>
      </c>
      <c r="P65" s="15"/>
      <c r="Q65" s="69">
        <f t="shared" si="2"/>
        <v>0</v>
      </c>
      <c r="R65" s="247"/>
      <c r="S65" s="69">
        <f t="shared" si="3"/>
        <v>0</v>
      </c>
      <c r="T65" s="70"/>
      <c r="U65" s="71"/>
      <c r="V65" s="452">
        <f t="shared" si="8"/>
        <v>17284.699999999997</v>
      </c>
      <c r="W65" s="453">
        <f t="shared" si="11"/>
        <v>635</v>
      </c>
      <c r="X65" s="454">
        <f t="shared" si="5"/>
        <v>0</v>
      </c>
    </row>
    <row r="66" spans="2:24" x14ac:dyDescent="0.25">
      <c r="B66">
        <v>27.22</v>
      </c>
      <c r="C66" s="15">
        <v>5</v>
      </c>
      <c r="D66" s="69">
        <f t="shared" si="12"/>
        <v>136.1</v>
      </c>
      <c r="E66" s="247">
        <v>44834</v>
      </c>
      <c r="F66" s="69">
        <f t="shared" si="13"/>
        <v>136.1</v>
      </c>
      <c r="G66" s="70" t="s">
        <v>738</v>
      </c>
      <c r="H66" s="71">
        <v>84</v>
      </c>
      <c r="I66" s="452">
        <f t="shared" si="6"/>
        <v>734.93999999999858</v>
      </c>
      <c r="J66" s="453">
        <f t="shared" si="10"/>
        <v>27</v>
      </c>
      <c r="K66" s="454">
        <f t="shared" si="4"/>
        <v>11432.4</v>
      </c>
      <c r="O66">
        <v>27.22</v>
      </c>
      <c r="P66" s="15"/>
      <c r="Q66" s="69">
        <f t="shared" si="2"/>
        <v>0</v>
      </c>
      <c r="R66" s="247"/>
      <c r="S66" s="69">
        <f t="shared" si="3"/>
        <v>0</v>
      </c>
      <c r="T66" s="70"/>
      <c r="U66" s="71"/>
      <c r="V66" s="452">
        <f t="shared" si="8"/>
        <v>17284.699999999997</v>
      </c>
      <c r="W66" s="453">
        <f t="shared" si="11"/>
        <v>635</v>
      </c>
      <c r="X66" s="454">
        <f t="shared" si="5"/>
        <v>0</v>
      </c>
    </row>
    <row r="67" spans="2:24" x14ac:dyDescent="0.25">
      <c r="B67">
        <v>27.22</v>
      </c>
      <c r="C67" s="15">
        <v>24</v>
      </c>
      <c r="D67" s="69">
        <f t="shared" si="12"/>
        <v>653.28</v>
      </c>
      <c r="E67" s="247">
        <v>44834</v>
      </c>
      <c r="F67" s="69">
        <f t="shared" si="13"/>
        <v>653.28</v>
      </c>
      <c r="G67" s="70" t="s">
        <v>745</v>
      </c>
      <c r="H67" s="71">
        <v>84</v>
      </c>
      <c r="I67" s="452">
        <f t="shared" si="6"/>
        <v>81.659999999998604</v>
      </c>
      <c r="J67" s="453">
        <f t="shared" si="10"/>
        <v>3</v>
      </c>
      <c r="K67" s="454">
        <f t="shared" si="4"/>
        <v>54875.519999999997</v>
      </c>
      <c r="O67">
        <v>27.22</v>
      </c>
      <c r="P67" s="15"/>
      <c r="Q67" s="69">
        <f t="shared" si="2"/>
        <v>0</v>
      </c>
      <c r="R67" s="247"/>
      <c r="S67" s="69">
        <f t="shared" si="3"/>
        <v>0</v>
      </c>
      <c r="T67" s="70"/>
      <c r="U67" s="71"/>
      <c r="V67" s="452">
        <f t="shared" si="8"/>
        <v>17284.699999999997</v>
      </c>
      <c r="W67" s="453">
        <f t="shared" si="11"/>
        <v>635</v>
      </c>
      <c r="X67" s="454">
        <f t="shared" si="5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6"/>
        <v>81.659999999998604</v>
      </c>
      <c r="J68" s="453">
        <f t="shared" si="10"/>
        <v>3</v>
      </c>
      <c r="K68" s="454">
        <f t="shared" si="4"/>
        <v>0</v>
      </c>
      <c r="O68">
        <v>27.22</v>
      </c>
      <c r="P68" s="15"/>
      <c r="Q68" s="69">
        <f t="shared" si="2"/>
        <v>0</v>
      </c>
      <c r="R68" s="247"/>
      <c r="S68" s="69">
        <f t="shared" si="3"/>
        <v>0</v>
      </c>
      <c r="T68" s="70"/>
      <c r="U68" s="71"/>
      <c r="V68" s="452">
        <f t="shared" si="8"/>
        <v>17284.699999999997</v>
      </c>
      <c r="W68" s="453">
        <f t="shared" si="11"/>
        <v>635</v>
      </c>
      <c r="X68" s="454">
        <f t="shared" si="5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6"/>
        <v>81.659999999998604</v>
      </c>
      <c r="J69" s="453">
        <f t="shared" si="10"/>
        <v>3</v>
      </c>
      <c r="K69" s="454">
        <f t="shared" si="4"/>
        <v>0</v>
      </c>
      <c r="O69">
        <v>27.22</v>
      </c>
      <c r="P69" s="15"/>
      <c r="Q69" s="69">
        <f t="shared" si="2"/>
        <v>0</v>
      </c>
      <c r="R69" s="247"/>
      <c r="S69" s="69">
        <f t="shared" si="3"/>
        <v>0</v>
      </c>
      <c r="T69" s="70"/>
      <c r="U69" s="71"/>
      <c r="V69" s="452">
        <f t="shared" si="8"/>
        <v>17284.699999999997</v>
      </c>
      <c r="W69" s="453">
        <f t="shared" si="11"/>
        <v>635</v>
      </c>
      <c r="X69" s="454">
        <f t="shared" si="5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9"/>
      <c r="I70" s="934">
        <f t="shared" si="6"/>
        <v>-1.3926637620897964E-12</v>
      </c>
      <c r="J70" s="935">
        <f t="shared" si="10"/>
        <v>0</v>
      </c>
      <c r="K70" s="936">
        <f t="shared" si="4"/>
        <v>0</v>
      </c>
      <c r="O70">
        <v>27.22</v>
      </c>
      <c r="P70" s="15"/>
      <c r="Q70" s="69">
        <f t="shared" si="2"/>
        <v>0</v>
      </c>
      <c r="R70" s="247"/>
      <c r="S70" s="69">
        <f t="shared" si="3"/>
        <v>0</v>
      </c>
      <c r="T70" s="70"/>
      <c r="U70" s="71"/>
      <c r="V70" s="452">
        <f t="shared" si="8"/>
        <v>17284.699999999997</v>
      </c>
      <c r="W70" s="453">
        <f t="shared" si="11"/>
        <v>635</v>
      </c>
      <c r="X70" s="454">
        <f t="shared" si="5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9"/>
      <c r="I71" s="934">
        <f t="shared" si="6"/>
        <v>-1.3926637620897964E-12</v>
      </c>
      <c r="J71" s="935">
        <f t="shared" si="10"/>
        <v>0</v>
      </c>
      <c r="K71" s="936">
        <f t="shared" si="4"/>
        <v>0</v>
      </c>
      <c r="O71">
        <v>27.22</v>
      </c>
      <c r="P71" s="15"/>
      <c r="Q71" s="69">
        <f t="shared" si="2"/>
        <v>0</v>
      </c>
      <c r="R71" s="247"/>
      <c r="S71" s="69">
        <f t="shared" si="3"/>
        <v>0</v>
      </c>
      <c r="T71" s="70"/>
      <c r="U71" s="71"/>
      <c r="V71" s="452">
        <f t="shared" si="8"/>
        <v>17284.699999999997</v>
      </c>
      <c r="W71" s="453">
        <f t="shared" si="11"/>
        <v>635</v>
      </c>
      <c r="X71" s="454">
        <f t="shared" si="5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9"/>
      <c r="I72" s="934">
        <f t="shared" si="6"/>
        <v>-1.3926637620897964E-12</v>
      </c>
      <c r="J72" s="935">
        <f t="shared" si="10"/>
        <v>0</v>
      </c>
      <c r="K72" s="936">
        <f t="shared" si="4"/>
        <v>0</v>
      </c>
      <c r="O72">
        <v>27.22</v>
      </c>
      <c r="P72" s="15"/>
      <c r="Q72" s="69">
        <f t="shared" si="2"/>
        <v>0</v>
      </c>
      <c r="R72" s="247"/>
      <c r="S72" s="69">
        <f t="shared" si="3"/>
        <v>0</v>
      </c>
      <c r="T72" s="70"/>
      <c r="U72" s="71"/>
      <c r="V72" s="452">
        <f t="shared" si="8"/>
        <v>17284.699999999997</v>
      </c>
      <c r="W72" s="453">
        <f t="shared" si="11"/>
        <v>635</v>
      </c>
      <c r="X72" s="454">
        <f t="shared" si="5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9"/>
      <c r="I73" s="934">
        <f t="shared" si="6"/>
        <v>-1.3926637620897964E-12</v>
      </c>
      <c r="J73" s="935">
        <f t="shared" si="10"/>
        <v>0</v>
      </c>
      <c r="K73" s="936">
        <f t="shared" si="4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17284.699999999997</v>
      </c>
      <c r="W73" s="453">
        <f t="shared" si="11"/>
        <v>635</v>
      </c>
      <c r="X73" s="454">
        <f t="shared" si="5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6"/>
        <v>-1.3926637620897964E-12</v>
      </c>
      <c r="J74" s="453">
        <f t="shared" si="10"/>
        <v>0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17284.699999999997</v>
      </c>
      <c r="W74" s="453">
        <f t="shared" si="11"/>
        <v>635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-1.3926637620897964E-12</v>
      </c>
      <c r="J75" s="453">
        <f t="shared" si="10"/>
        <v>0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17284.699999999997</v>
      </c>
      <c r="W75" s="453">
        <f t="shared" si="11"/>
        <v>635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-1.3926637620897964E-12</v>
      </c>
      <c r="J76" s="453">
        <f t="shared" si="10"/>
        <v>0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17284.699999999997</v>
      </c>
      <c r="W76" s="453">
        <f t="shared" si="11"/>
        <v>635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-1.3926637620897964E-12</v>
      </c>
      <c r="J77" s="453">
        <f t="shared" ref="J77:J113" si="22">J76-C77</f>
        <v>0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17284.699999999997</v>
      </c>
      <c r="W77" s="453">
        <f t="shared" ref="W77:W113" si="23">W76-P77</f>
        <v>635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-1.3926637620897964E-12</v>
      </c>
      <c r="J78" s="453">
        <f t="shared" si="22"/>
        <v>0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17284.699999999997</v>
      </c>
      <c r="W78" s="453">
        <f t="shared" si="23"/>
        <v>635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-1.3926637620897964E-12</v>
      </c>
      <c r="J79" s="453">
        <f t="shared" si="22"/>
        <v>0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17284.699999999997</v>
      </c>
      <c r="W79" s="453">
        <f t="shared" si="23"/>
        <v>635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-1.3926637620897964E-12</v>
      </c>
      <c r="J80" s="453">
        <f t="shared" si="22"/>
        <v>0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17284.699999999997</v>
      </c>
      <c r="W80" s="453">
        <f t="shared" si="23"/>
        <v>635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-1.3926637620897964E-12</v>
      </c>
      <c r="J81" s="453">
        <f t="shared" si="22"/>
        <v>0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17284.699999999997</v>
      </c>
      <c r="W81" s="453">
        <f t="shared" si="23"/>
        <v>635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-1.3926637620897964E-12</v>
      </c>
      <c r="J82" s="453">
        <f t="shared" si="22"/>
        <v>0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17284.699999999997</v>
      </c>
      <c r="W82" s="453">
        <f t="shared" si="23"/>
        <v>635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-1.3926637620897964E-12</v>
      </c>
      <c r="J83" s="453">
        <f t="shared" si="22"/>
        <v>0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17284.699999999997</v>
      </c>
      <c r="W83" s="453">
        <f t="shared" si="23"/>
        <v>635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-1.3926637620897964E-12</v>
      </c>
      <c r="J84" s="453">
        <f t="shared" si="22"/>
        <v>0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17284.699999999997</v>
      </c>
      <c r="W84" s="453">
        <f t="shared" si="23"/>
        <v>635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-1.3926637620897964E-12</v>
      </c>
      <c r="J85" s="453">
        <f t="shared" si="22"/>
        <v>0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17284.699999999997</v>
      </c>
      <c r="W85" s="453">
        <f t="shared" si="23"/>
        <v>635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-1.3926637620897964E-12</v>
      </c>
      <c r="J86" s="453">
        <f t="shared" si="22"/>
        <v>0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17284.699999999997</v>
      </c>
      <c r="W86" s="453">
        <f t="shared" si="23"/>
        <v>635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-1.3926637620897964E-12</v>
      </c>
      <c r="J87" s="453">
        <f t="shared" si="22"/>
        <v>0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17284.699999999997</v>
      </c>
      <c r="W87" s="453">
        <f t="shared" si="23"/>
        <v>635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-1.3926637620897964E-12</v>
      </c>
      <c r="J88" s="453">
        <f t="shared" si="22"/>
        <v>0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17284.699999999997</v>
      </c>
      <c r="W88" s="453">
        <f t="shared" si="23"/>
        <v>635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-1.3926637620897964E-12</v>
      </c>
      <c r="J89" s="453">
        <f t="shared" si="22"/>
        <v>0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17284.699999999997</v>
      </c>
      <c r="W89" s="453">
        <f t="shared" si="23"/>
        <v>635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-1.3926637620897964E-12</v>
      </c>
      <c r="J90" s="453">
        <f t="shared" si="22"/>
        <v>0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17284.699999999997</v>
      </c>
      <c r="W90" s="453">
        <f t="shared" si="23"/>
        <v>635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-1.3926637620897964E-12</v>
      </c>
      <c r="J91" s="453">
        <f t="shared" si="22"/>
        <v>0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17284.699999999997</v>
      </c>
      <c r="W91" s="453">
        <f t="shared" si="23"/>
        <v>635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-1.3926637620897964E-12</v>
      </c>
      <c r="J92" s="453">
        <f t="shared" si="22"/>
        <v>0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17284.699999999997</v>
      </c>
      <c r="W92" s="453">
        <f t="shared" si="23"/>
        <v>635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-1.3926637620897964E-12</v>
      </c>
      <c r="J93" s="453">
        <f t="shared" si="22"/>
        <v>0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17284.699999999997</v>
      </c>
      <c r="W93" s="453">
        <f t="shared" si="23"/>
        <v>635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-1.3926637620897964E-12</v>
      </c>
      <c r="J94" s="453">
        <f t="shared" si="22"/>
        <v>0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17284.699999999997</v>
      </c>
      <c r="W94" s="453">
        <f t="shared" si="23"/>
        <v>635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-1.3926637620897964E-12</v>
      </c>
      <c r="J95" s="453">
        <f t="shared" si="22"/>
        <v>0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17284.699999999997</v>
      </c>
      <c r="W95" s="453">
        <f t="shared" si="23"/>
        <v>635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-1.3926637620897964E-12</v>
      </c>
      <c r="J96" s="453">
        <f t="shared" si="22"/>
        <v>0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17284.699999999997</v>
      </c>
      <c r="W96" s="453">
        <f t="shared" si="23"/>
        <v>635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-1.3926637620897964E-12</v>
      </c>
      <c r="J97" s="453">
        <f t="shared" si="22"/>
        <v>0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17284.699999999997</v>
      </c>
      <c r="W97" s="453">
        <f t="shared" si="23"/>
        <v>635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-1.3926637620897964E-12</v>
      </c>
      <c r="J98" s="453">
        <f t="shared" si="22"/>
        <v>0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17284.699999999997</v>
      </c>
      <c r="W98" s="453">
        <f t="shared" si="23"/>
        <v>635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-1.3926637620897964E-12</v>
      </c>
      <c r="J99" s="453">
        <f t="shared" si="22"/>
        <v>0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17284.699999999997</v>
      </c>
      <c r="W99" s="453">
        <f t="shared" si="23"/>
        <v>635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-1.3926637620897964E-12</v>
      </c>
      <c r="J100" s="453">
        <f t="shared" si="22"/>
        <v>0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17284.699999999997</v>
      </c>
      <c r="W100" s="453">
        <f t="shared" si="23"/>
        <v>635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-1.3926637620897964E-12</v>
      </c>
      <c r="J101" s="453">
        <f t="shared" si="22"/>
        <v>0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17284.699999999997</v>
      </c>
      <c r="W101" s="453">
        <f t="shared" si="23"/>
        <v>635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-1.3926637620897964E-12</v>
      </c>
      <c r="J102" s="453">
        <f t="shared" si="22"/>
        <v>0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17284.699999999997</v>
      </c>
      <c r="W102" s="453">
        <f t="shared" si="23"/>
        <v>635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-1.3926637620897964E-12</v>
      </c>
      <c r="J103" s="453">
        <f t="shared" si="22"/>
        <v>0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17284.699999999997</v>
      </c>
      <c r="W103" s="453">
        <f t="shared" si="23"/>
        <v>635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-1.3926637620897964E-12</v>
      </c>
      <c r="J104" s="453">
        <f t="shared" si="22"/>
        <v>0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17284.699999999997</v>
      </c>
      <c r="W104" s="453">
        <f t="shared" si="23"/>
        <v>635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-1.3926637620897964E-12</v>
      </c>
      <c r="J105" s="453">
        <f t="shared" si="22"/>
        <v>0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17284.699999999997</v>
      </c>
      <c r="W105" s="453">
        <f t="shared" si="23"/>
        <v>635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-1.3926637620897964E-12</v>
      </c>
      <c r="J106" s="453">
        <f t="shared" si="22"/>
        <v>0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17284.699999999997</v>
      </c>
      <c r="W106" s="453">
        <f t="shared" si="23"/>
        <v>635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-1.3926637620897964E-12</v>
      </c>
      <c r="J107" s="453">
        <f t="shared" si="22"/>
        <v>0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17284.699999999997</v>
      </c>
      <c r="W107" s="453">
        <f t="shared" si="23"/>
        <v>635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-1.3926637620897964E-12</v>
      </c>
      <c r="J108" s="453">
        <f t="shared" si="22"/>
        <v>0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17284.699999999997</v>
      </c>
      <c r="W108" s="453">
        <f t="shared" si="23"/>
        <v>635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-1.3926637620897964E-12</v>
      </c>
      <c r="J109" s="453">
        <f t="shared" si="22"/>
        <v>0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17284.699999999997</v>
      </c>
      <c r="W109" s="453">
        <f t="shared" si="23"/>
        <v>635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-1.3926637620897964E-12</v>
      </c>
      <c r="J110" s="453">
        <f t="shared" si="22"/>
        <v>0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17284.699999999997</v>
      </c>
      <c r="W110" s="453">
        <f t="shared" si="23"/>
        <v>635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-1.3926637620897964E-12</v>
      </c>
      <c r="J111" s="453">
        <f t="shared" si="22"/>
        <v>0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17284.699999999997</v>
      </c>
      <c r="W111" s="453">
        <f t="shared" si="23"/>
        <v>635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-1.3926637620897964E-12</v>
      </c>
      <c r="J112" s="453">
        <f t="shared" si="22"/>
        <v>0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17284.699999999997</v>
      </c>
      <c r="W112" s="453">
        <f t="shared" si="23"/>
        <v>635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-1.3926637620897964E-12</v>
      </c>
      <c r="J113" s="453">
        <f t="shared" si="22"/>
        <v>0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17284.699999999997</v>
      </c>
      <c r="W113" s="453">
        <f t="shared" si="23"/>
        <v>635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1085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48</v>
      </c>
      <c r="Q115" s="6">
        <f>SUM(Q9:Q114)</f>
        <v>1306.56</v>
      </c>
      <c r="S115" s="6">
        <f>SUM(S9:S114)</f>
        <v>1306.56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635</v>
      </c>
    </row>
    <row r="119" spans="1:24" ht="15.75" thickBot="1" x14ac:dyDescent="0.3"/>
    <row r="120" spans="1:24" ht="15.75" thickBot="1" x14ac:dyDescent="0.3">
      <c r="C120" s="1009" t="s">
        <v>11</v>
      </c>
      <c r="D120" s="1010"/>
      <c r="E120" s="57">
        <f>E4+E5+E6-F115</f>
        <v>0</v>
      </c>
      <c r="G120" s="47"/>
      <c r="H120" s="91"/>
      <c r="P120" s="1009" t="s">
        <v>11</v>
      </c>
      <c r="Q120" s="1010"/>
      <c r="R120" s="57">
        <f>R4+R5+R6-S115</f>
        <v>17284.699999999997</v>
      </c>
      <c r="T120" s="47"/>
      <c r="U120" s="91"/>
    </row>
  </sheetData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abSelected="1" topLeftCell="I1" zoomScaleNormal="100" workbookViewId="0">
      <pane ySplit="8" topLeftCell="A9" activePane="bottomLeft" state="frozen"/>
      <selection activeCell="B1" sqref="B1"/>
      <selection pane="bottomLeft" activeCell="Q10" sqref="Q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07" t="s">
        <v>286</v>
      </c>
      <c r="B1" s="1007"/>
      <c r="C1" s="1007"/>
      <c r="D1" s="1007"/>
      <c r="E1" s="1007"/>
      <c r="F1" s="1007"/>
      <c r="G1" s="1007"/>
      <c r="H1" s="11">
        <v>1</v>
      </c>
      <c r="K1" s="1011" t="s">
        <v>306</v>
      </c>
      <c r="L1" s="1011"/>
      <c r="M1" s="1011"/>
      <c r="N1" s="1011"/>
      <c r="O1" s="1011"/>
      <c r="P1" s="1011"/>
      <c r="Q1" s="10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04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04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67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04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04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63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63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63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63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63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63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63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63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63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63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63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63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63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63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63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63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63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63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63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63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63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63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63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63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63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63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63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63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63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63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63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63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63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63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63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8">
        <v>87.9</v>
      </c>
      <c r="E44" s="789">
        <v>44802</v>
      </c>
      <c r="F44" s="788">
        <f t="shared" si="6"/>
        <v>87.9</v>
      </c>
      <c r="G44" s="790" t="s">
        <v>502</v>
      </c>
      <c r="H44" s="206">
        <v>148</v>
      </c>
      <c r="I44" s="78">
        <f t="shared" si="3"/>
        <v>538.46000000000083</v>
      </c>
      <c r="L44" s="183">
        <f t="shared" si="4"/>
        <v>63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8">
        <v>17.190000000000001</v>
      </c>
      <c r="E45" s="789">
        <v>44805</v>
      </c>
      <c r="F45" s="788">
        <f t="shared" si="6"/>
        <v>17.190000000000001</v>
      </c>
      <c r="G45" s="790" t="s">
        <v>528</v>
      </c>
      <c r="H45" s="206">
        <v>148</v>
      </c>
      <c r="I45" s="78">
        <f t="shared" si="3"/>
        <v>521.27000000000078</v>
      </c>
      <c r="L45" s="183">
        <f t="shared" si="4"/>
        <v>63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8">
        <v>35.549999999999997</v>
      </c>
      <c r="E46" s="789">
        <v>44809</v>
      </c>
      <c r="F46" s="788">
        <f t="shared" si="6"/>
        <v>35.549999999999997</v>
      </c>
      <c r="G46" s="790" t="s">
        <v>565</v>
      </c>
      <c r="H46" s="206">
        <v>148</v>
      </c>
      <c r="I46" s="78">
        <f t="shared" si="3"/>
        <v>485.72000000000077</v>
      </c>
      <c r="L46" s="183">
        <f t="shared" si="4"/>
        <v>63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8">
        <v>81.260000000000005</v>
      </c>
      <c r="E47" s="789">
        <v>44810</v>
      </c>
      <c r="F47" s="788">
        <f t="shared" si="6"/>
        <v>81.260000000000005</v>
      </c>
      <c r="G47" s="790" t="s">
        <v>571</v>
      </c>
      <c r="H47" s="206">
        <v>148</v>
      </c>
      <c r="I47" s="78">
        <f t="shared" si="3"/>
        <v>404.46000000000078</v>
      </c>
      <c r="L47" s="183">
        <f t="shared" si="4"/>
        <v>63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8">
        <v>18.100000000000001</v>
      </c>
      <c r="E48" s="789">
        <v>44816</v>
      </c>
      <c r="F48" s="788">
        <f t="shared" si="6"/>
        <v>18.100000000000001</v>
      </c>
      <c r="G48" s="790" t="s">
        <v>607</v>
      </c>
      <c r="H48" s="206">
        <v>148</v>
      </c>
      <c r="I48" s="78">
        <f t="shared" si="3"/>
        <v>386.36000000000075</v>
      </c>
      <c r="L48" s="183">
        <f t="shared" si="4"/>
        <v>63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8">
        <v>17.25</v>
      </c>
      <c r="E49" s="789">
        <v>44816</v>
      </c>
      <c r="F49" s="788">
        <f t="shared" si="6"/>
        <v>17.25</v>
      </c>
      <c r="G49" s="790" t="s">
        <v>615</v>
      </c>
      <c r="H49" s="206">
        <v>148</v>
      </c>
      <c r="I49" s="78">
        <f t="shared" si="3"/>
        <v>369.11000000000075</v>
      </c>
      <c r="L49" s="183">
        <f t="shared" si="4"/>
        <v>63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8">
        <v>17.350000000000001</v>
      </c>
      <c r="E50" s="789">
        <v>44816</v>
      </c>
      <c r="F50" s="788">
        <f t="shared" si="6"/>
        <v>17.350000000000001</v>
      </c>
      <c r="G50" s="790" t="s">
        <v>615</v>
      </c>
      <c r="H50" s="206">
        <v>148</v>
      </c>
      <c r="I50" s="78">
        <f t="shared" si="3"/>
        <v>351.76000000000073</v>
      </c>
      <c r="L50" s="183">
        <f t="shared" si="4"/>
        <v>63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8">
        <v>17.95</v>
      </c>
      <c r="E51" s="789">
        <v>44817</v>
      </c>
      <c r="F51" s="788">
        <f t="shared" si="6"/>
        <v>17.95</v>
      </c>
      <c r="G51" s="790" t="s">
        <v>627</v>
      </c>
      <c r="H51" s="206">
        <v>148</v>
      </c>
      <c r="I51" s="78">
        <f t="shared" si="3"/>
        <v>333.81000000000074</v>
      </c>
      <c r="L51" s="183">
        <f t="shared" si="4"/>
        <v>63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8">
        <v>17.25</v>
      </c>
      <c r="E52" s="789">
        <v>44817</v>
      </c>
      <c r="F52" s="788">
        <f t="shared" si="6"/>
        <v>17.25</v>
      </c>
      <c r="G52" s="790" t="s">
        <v>627</v>
      </c>
      <c r="H52" s="206">
        <v>148</v>
      </c>
      <c r="I52" s="78">
        <f t="shared" si="3"/>
        <v>316.56000000000074</v>
      </c>
      <c r="L52" s="183">
        <f t="shared" si="4"/>
        <v>63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8">
        <v>137.94999999999999</v>
      </c>
      <c r="E53" s="789">
        <v>44818</v>
      </c>
      <c r="F53" s="788">
        <f t="shared" si="6"/>
        <v>137.94999999999999</v>
      </c>
      <c r="G53" s="790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8">
        <v>142.15</v>
      </c>
      <c r="E54" s="789">
        <v>44828</v>
      </c>
      <c r="F54" s="788">
        <f t="shared" si="6"/>
        <v>142.15</v>
      </c>
      <c r="G54" s="790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8"/>
      <c r="E55" s="789"/>
      <c r="F55" s="788">
        <f t="shared" si="6"/>
        <v>0</v>
      </c>
      <c r="G55" s="790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8"/>
      <c r="E56" s="789"/>
      <c r="F56" s="788">
        <v>36.46</v>
      </c>
      <c r="G56" s="790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8"/>
      <c r="E57" s="789"/>
      <c r="F57" s="911">
        <f t="shared" si="6"/>
        <v>0</v>
      </c>
      <c r="G57" s="912"/>
      <c r="H57" s="913"/>
      <c r="I57" s="933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8"/>
      <c r="E58" s="789"/>
      <c r="F58" s="911">
        <f t="shared" si="6"/>
        <v>0</v>
      </c>
      <c r="G58" s="912"/>
      <c r="H58" s="913"/>
      <c r="I58" s="933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8"/>
      <c r="E59" s="789"/>
      <c r="F59" s="911">
        <f t="shared" si="6"/>
        <v>0</v>
      </c>
      <c r="G59" s="912"/>
      <c r="H59" s="913"/>
      <c r="I59" s="933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8"/>
      <c r="E60" s="789"/>
      <c r="F60" s="911">
        <f t="shared" si="6"/>
        <v>0</v>
      </c>
      <c r="G60" s="912"/>
      <c r="H60" s="913"/>
      <c r="I60" s="933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8"/>
      <c r="E61" s="789"/>
      <c r="F61" s="788">
        <f t="shared" si="6"/>
        <v>0</v>
      </c>
      <c r="G61" s="790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8"/>
      <c r="E62" s="789"/>
      <c r="F62" s="788">
        <f t="shared" si="6"/>
        <v>0</v>
      </c>
      <c r="G62" s="790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8"/>
      <c r="E63" s="789"/>
      <c r="F63" s="788">
        <f t="shared" si="6"/>
        <v>0</v>
      </c>
      <c r="G63" s="790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8"/>
      <c r="E64" s="789"/>
      <c r="F64" s="788">
        <f t="shared" si="6"/>
        <v>0</v>
      </c>
      <c r="G64" s="790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8"/>
      <c r="E65" s="789"/>
      <c r="F65" s="788">
        <f t="shared" si="6"/>
        <v>0</v>
      </c>
      <c r="G65" s="790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8"/>
      <c r="E66" s="789"/>
      <c r="F66" s="788">
        <f t="shared" si="6"/>
        <v>0</v>
      </c>
      <c r="G66" s="790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26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63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09" t="s">
        <v>11</v>
      </c>
      <c r="D73" s="1010"/>
      <c r="E73" s="57">
        <f>E5-F68+E4+E6+E7</f>
        <v>-2.2737367544323206E-13</v>
      </c>
      <c r="L73" s="91"/>
      <c r="M73" s="1009" t="s">
        <v>11</v>
      </c>
      <c r="N73" s="1010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04"/>
      <c r="B5" s="1034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04"/>
      <c r="B6" s="1034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09" t="s">
        <v>11</v>
      </c>
      <c r="D60" s="101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1" t="s">
        <v>306</v>
      </c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04"/>
      <c r="B4" s="1035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04"/>
      <c r="B5" s="1036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36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009" t="s">
        <v>11</v>
      </c>
      <c r="D61" s="101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11"/>
      <c r="B1" s="1011"/>
      <c r="C1" s="1011"/>
      <c r="D1" s="1011"/>
      <c r="E1" s="1011"/>
      <c r="F1" s="1011"/>
      <c r="G1" s="101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37"/>
      <c r="B5" s="1039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38"/>
      <c r="B6" s="1040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41" t="s">
        <v>11</v>
      </c>
      <c r="D56" s="104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07" t="s">
        <v>129</v>
      </c>
      <c r="B1" s="1007"/>
      <c r="C1" s="1007"/>
      <c r="D1" s="1007"/>
      <c r="E1" s="1007"/>
      <c r="F1" s="1007"/>
      <c r="G1" s="100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08" t="s">
        <v>97</v>
      </c>
      <c r="C5" s="404">
        <v>57</v>
      </c>
      <c r="D5" s="134">
        <v>44712</v>
      </c>
      <c r="E5" s="759">
        <v>2060</v>
      </c>
      <c r="F5" s="764">
        <v>2</v>
      </c>
      <c r="G5" s="765"/>
      <c r="H5" s="766"/>
      <c r="I5" s="767" t="s">
        <v>267</v>
      </c>
      <c r="J5" s="766"/>
      <c r="K5" s="766"/>
      <c r="L5" s="766"/>
      <c r="M5" s="766"/>
    </row>
    <row r="6" spans="1:13" x14ac:dyDescent="0.25">
      <c r="A6" s="417" t="s">
        <v>96</v>
      </c>
      <c r="B6" s="100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9" t="s">
        <v>11</v>
      </c>
      <c r="D83" s="101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0"/>
      <c r="B1" s="1000"/>
      <c r="C1" s="1000"/>
      <c r="D1" s="1000"/>
      <c r="E1" s="1000"/>
      <c r="F1" s="1000"/>
      <c r="G1" s="10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43"/>
      <c r="C4" s="17"/>
      <c r="E4" s="255"/>
      <c r="F4" s="241"/>
    </row>
    <row r="5" spans="1:10" ht="15" customHeight="1" x14ac:dyDescent="0.25">
      <c r="A5" s="1037"/>
      <c r="B5" s="1044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38"/>
      <c r="B6" s="1045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41" t="s">
        <v>11</v>
      </c>
      <c r="D55" s="104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6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07" t="s">
        <v>287</v>
      </c>
      <c r="B1" s="1007"/>
      <c r="C1" s="1007"/>
      <c r="D1" s="1007"/>
      <c r="E1" s="1007"/>
      <c r="F1" s="1007"/>
      <c r="G1" s="1007"/>
      <c r="H1" s="1007"/>
      <c r="I1" s="1007"/>
      <c r="J1" s="11">
        <v>1</v>
      </c>
      <c r="M1" s="1011" t="s">
        <v>309</v>
      </c>
      <c r="N1" s="1011"/>
      <c r="O1" s="1011"/>
      <c r="P1" s="1011"/>
      <c r="Q1" s="1011"/>
      <c r="R1" s="1011"/>
      <c r="S1" s="1011"/>
      <c r="T1" s="1011"/>
      <c r="U1" s="101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46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46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46"/>
      <c r="C6" s="200"/>
      <c r="D6" s="149"/>
      <c r="E6" s="78">
        <v>9.08</v>
      </c>
      <c r="F6" s="62">
        <v>2</v>
      </c>
      <c r="I6" s="192"/>
      <c r="J6" s="73"/>
      <c r="N6" s="1046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700">
        <f t="shared" si="4"/>
        <v>22.7</v>
      </c>
      <c r="E36" s="711">
        <v>44807</v>
      </c>
      <c r="F36" s="700">
        <f t="shared" si="12"/>
        <v>22.7</v>
      </c>
      <c r="G36" s="702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700">
        <f t="shared" si="4"/>
        <v>136.19999999999999</v>
      </c>
      <c r="E37" s="711">
        <v>44807</v>
      </c>
      <c r="F37" s="700">
        <f t="shared" si="12"/>
        <v>136.19999999999999</v>
      </c>
      <c r="G37" s="702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700">
        <f t="shared" si="4"/>
        <v>45.4</v>
      </c>
      <c r="E38" s="708">
        <v>44807</v>
      </c>
      <c r="F38" s="700">
        <f t="shared" si="12"/>
        <v>45.4</v>
      </c>
      <c r="G38" s="702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700">
        <f t="shared" si="4"/>
        <v>18.16</v>
      </c>
      <c r="E39" s="708">
        <v>44807</v>
      </c>
      <c r="F39" s="700">
        <f t="shared" si="12"/>
        <v>18.16</v>
      </c>
      <c r="G39" s="702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901"/>
      <c r="I40" s="905">
        <f t="shared" si="8"/>
        <v>-2.5224267119483557E-13</v>
      </c>
      <c r="J40" s="906">
        <f t="shared" si="9"/>
        <v>0</v>
      </c>
      <c r="K40" s="907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901"/>
      <c r="I41" s="905">
        <f t="shared" si="8"/>
        <v>-2.5224267119483557E-13</v>
      </c>
      <c r="J41" s="906">
        <f t="shared" si="9"/>
        <v>0</v>
      </c>
      <c r="K41" s="907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901"/>
      <c r="I42" s="905">
        <f t="shared" si="8"/>
        <v>-2.5224267119483557E-13</v>
      </c>
      <c r="J42" s="906">
        <f t="shared" si="9"/>
        <v>0</v>
      </c>
      <c r="K42" s="907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901"/>
      <c r="I43" s="905">
        <f t="shared" si="8"/>
        <v>-2.5224267119483557E-13</v>
      </c>
      <c r="J43" s="906">
        <f t="shared" si="9"/>
        <v>0</v>
      </c>
      <c r="K43" s="907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901"/>
      <c r="I44" s="905">
        <f t="shared" si="8"/>
        <v>-2.5224267119483557E-13</v>
      </c>
      <c r="J44" s="906">
        <f t="shared" si="9"/>
        <v>0</v>
      </c>
      <c r="K44" s="907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47" t="s">
        <v>19</v>
      </c>
      <c r="D112" s="1048"/>
      <c r="E112" s="39">
        <f>E4+E5-F109+E6+E7</f>
        <v>7.2830630415410269E-14</v>
      </c>
      <c r="F112" s="6"/>
      <c r="G112" s="6"/>
      <c r="H112" s="17"/>
      <c r="I112" s="132"/>
      <c r="J112" s="73"/>
      <c r="O112" s="1047" t="s">
        <v>19</v>
      </c>
      <c r="P112" s="1048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G15" sqref="G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07" t="s">
        <v>288</v>
      </c>
      <c r="B1" s="1007"/>
      <c r="C1" s="1007"/>
      <c r="D1" s="1007"/>
      <c r="E1" s="1007"/>
      <c r="F1" s="1007"/>
      <c r="G1" s="100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04" t="s">
        <v>52</v>
      </c>
      <c r="B5" s="1049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8">
        <f>F31</f>
        <v>3709.0000000000005</v>
      </c>
      <c r="H5" s="138">
        <f>E4+E5-G5+E6+E7</f>
        <v>1339.6799999999998</v>
      </c>
    </row>
    <row r="6" spans="1:9" ht="15.75" thickBot="1" x14ac:dyDescent="0.3">
      <c r="A6" s="1004"/>
      <c r="B6" s="104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5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51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1">
        <v>324.83</v>
      </c>
      <c r="E11" s="792">
        <v>44802</v>
      </c>
      <c r="F11" s="788">
        <f t="shared" si="0"/>
        <v>324.83</v>
      </c>
      <c r="G11" s="790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1">
        <v>1080.26</v>
      </c>
      <c r="E12" s="792">
        <v>44807</v>
      </c>
      <c r="F12" s="788">
        <f t="shared" si="0"/>
        <v>1080.26</v>
      </c>
      <c r="G12" s="909" t="s">
        <v>562</v>
      </c>
      <c r="H12" s="910">
        <v>61</v>
      </c>
      <c r="I12" s="105">
        <f t="shared" si="2"/>
        <v>1959.0900000000008</v>
      </c>
    </row>
    <row r="13" spans="1:9" x14ac:dyDescent="0.25">
      <c r="B13" s="592">
        <f t="shared" si="1"/>
        <v>59</v>
      </c>
      <c r="C13" s="15">
        <v>15</v>
      </c>
      <c r="D13" s="791">
        <v>423.84</v>
      </c>
      <c r="E13" s="792">
        <v>44823</v>
      </c>
      <c r="F13" s="788">
        <f t="shared" si="0"/>
        <v>423.84</v>
      </c>
      <c r="G13" s="790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2">
        <f t="shared" si="1"/>
        <v>52</v>
      </c>
      <c r="C14" s="15">
        <v>7</v>
      </c>
      <c r="D14" s="791">
        <v>195.57</v>
      </c>
      <c r="E14" s="792">
        <v>44833</v>
      </c>
      <c r="F14" s="788">
        <f t="shared" si="0"/>
        <v>195.57</v>
      </c>
      <c r="G14" s="790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2">
        <f t="shared" si="1"/>
        <v>52</v>
      </c>
      <c r="C15" s="15"/>
      <c r="D15" s="791"/>
      <c r="E15" s="792"/>
      <c r="F15" s="788">
        <f t="shared" si="0"/>
        <v>0</v>
      </c>
      <c r="G15" s="790"/>
      <c r="H15" s="206"/>
      <c r="I15" s="105">
        <f t="shared" si="2"/>
        <v>1339.680000000001</v>
      </c>
    </row>
    <row r="16" spans="1:9" x14ac:dyDescent="0.25">
      <c r="B16" s="592">
        <f t="shared" si="1"/>
        <v>52</v>
      </c>
      <c r="C16" s="15"/>
      <c r="D16" s="791"/>
      <c r="E16" s="792"/>
      <c r="F16" s="788">
        <f t="shared" si="0"/>
        <v>0</v>
      </c>
      <c r="G16" s="790"/>
      <c r="H16" s="206"/>
      <c r="I16" s="105">
        <f t="shared" si="2"/>
        <v>1339.680000000001</v>
      </c>
    </row>
    <row r="17" spans="2:9" x14ac:dyDescent="0.25">
      <c r="B17" s="592">
        <f t="shared" si="1"/>
        <v>52</v>
      </c>
      <c r="C17" s="15"/>
      <c r="D17" s="791"/>
      <c r="E17" s="792"/>
      <c r="F17" s="788">
        <f t="shared" si="0"/>
        <v>0</v>
      </c>
      <c r="G17" s="790"/>
      <c r="H17" s="206"/>
      <c r="I17" s="105">
        <f t="shared" si="2"/>
        <v>1339.680000000001</v>
      </c>
    </row>
    <row r="18" spans="2:9" x14ac:dyDescent="0.25">
      <c r="B18" s="592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2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2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2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2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2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2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2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2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2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2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2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2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47" t="s">
        <v>19</v>
      </c>
      <c r="D34" s="10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07" t="s">
        <v>289</v>
      </c>
      <c r="B1" s="1007"/>
      <c r="C1" s="1007"/>
      <c r="D1" s="1007"/>
      <c r="E1" s="1007"/>
      <c r="F1" s="1007"/>
      <c r="G1" s="1007"/>
      <c r="H1" s="11">
        <v>1</v>
      </c>
      <c r="K1" s="1007" t="str">
        <f>A1</f>
        <v>INVENTARIO    DEL MES DE   AGOSTO   2022</v>
      </c>
      <c r="L1" s="1007"/>
      <c r="M1" s="1007"/>
      <c r="N1" s="1007"/>
      <c r="O1" s="1007"/>
      <c r="P1" s="1007"/>
      <c r="Q1" s="1007"/>
      <c r="R1" s="11">
        <v>2</v>
      </c>
      <c r="U1" s="1011" t="s">
        <v>308</v>
      </c>
      <c r="V1" s="1011"/>
      <c r="W1" s="1011"/>
      <c r="X1" s="1011"/>
      <c r="Y1" s="1011"/>
      <c r="Z1" s="1011"/>
      <c r="AA1" s="1011"/>
      <c r="AB1" s="11">
        <v>3</v>
      </c>
      <c r="AE1" s="1011" t="str">
        <f>U1</f>
        <v>ENTRADA DEL MES DE  SEPTIEMBRE 2022</v>
      </c>
      <c r="AF1" s="1011"/>
      <c r="AG1" s="1011"/>
      <c r="AH1" s="1011"/>
      <c r="AI1" s="1011"/>
      <c r="AJ1" s="1011"/>
      <c r="AK1" s="101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7" t="s">
        <v>65</v>
      </c>
      <c r="B5" s="1054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52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54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52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54"/>
      <c r="C6" s="12"/>
      <c r="D6" s="12"/>
      <c r="E6" s="588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53"/>
      <c r="M6" s="404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54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53"/>
      <c r="AG6" s="404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700">
        <v>10</v>
      </c>
      <c r="O13" s="701">
        <v>44806</v>
      </c>
      <c r="P13" s="700">
        <f>N13</f>
        <v>10</v>
      </c>
      <c r="Q13" s="702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700">
        <v>10</v>
      </c>
      <c r="O14" s="701">
        <v>44809</v>
      </c>
      <c r="P14" s="700">
        <f t="shared" ref="P14:P76" si="10">N14</f>
        <v>10</v>
      </c>
      <c r="Q14" s="702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700">
        <v>10</v>
      </c>
      <c r="O15" s="701">
        <v>44811</v>
      </c>
      <c r="P15" s="700">
        <f t="shared" si="10"/>
        <v>10</v>
      </c>
      <c r="Q15" s="702" t="s">
        <v>576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700">
        <v>10</v>
      </c>
      <c r="O16" s="701">
        <v>44814</v>
      </c>
      <c r="P16" s="700">
        <f t="shared" si="10"/>
        <v>10</v>
      </c>
      <c r="Q16" s="702" t="s">
        <v>597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700">
        <v>10</v>
      </c>
      <c r="E17" s="701">
        <v>44806</v>
      </c>
      <c r="F17" s="700">
        <f t="shared" si="1"/>
        <v>10</v>
      </c>
      <c r="G17" s="702" t="s">
        <v>546</v>
      </c>
      <c r="H17" s="389">
        <v>100</v>
      </c>
      <c r="I17" s="105">
        <f t="shared" si="6"/>
        <v>80</v>
      </c>
      <c r="L17" s="83">
        <f t="shared" si="2"/>
        <v>6</v>
      </c>
      <c r="M17" s="15">
        <v>1</v>
      </c>
      <c r="N17" s="700">
        <v>10</v>
      </c>
      <c r="O17" s="701">
        <v>44820</v>
      </c>
      <c r="P17" s="700">
        <f t="shared" si="10"/>
        <v>10</v>
      </c>
      <c r="Q17" s="702" t="s">
        <v>652</v>
      </c>
      <c r="R17" s="389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700">
        <v>10</v>
      </c>
      <c r="E18" s="701">
        <v>44811</v>
      </c>
      <c r="F18" s="700">
        <f t="shared" si="1"/>
        <v>10</v>
      </c>
      <c r="G18" s="702" t="s">
        <v>576</v>
      </c>
      <c r="H18" s="389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700">
        <v>10</v>
      </c>
      <c r="O18" s="701">
        <v>44823</v>
      </c>
      <c r="P18" s="700">
        <f t="shared" si="10"/>
        <v>10</v>
      </c>
      <c r="Q18" s="702" t="s">
        <v>662</v>
      </c>
      <c r="R18" s="389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700">
        <v>10</v>
      </c>
      <c r="E19" s="701">
        <v>44814</v>
      </c>
      <c r="F19" s="700">
        <f t="shared" si="1"/>
        <v>10</v>
      </c>
      <c r="G19" s="702" t="s">
        <v>597</v>
      </c>
      <c r="H19" s="389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700">
        <v>10</v>
      </c>
      <c r="O19" s="701">
        <v>44824</v>
      </c>
      <c r="P19" s="700">
        <f t="shared" si="10"/>
        <v>10</v>
      </c>
      <c r="Q19" s="702" t="s">
        <v>693</v>
      </c>
      <c r="R19" s="389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700">
        <v>10</v>
      </c>
      <c r="E20" s="701">
        <v>44823</v>
      </c>
      <c r="F20" s="700">
        <f t="shared" si="1"/>
        <v>10</v>
      </c>
      <c r="G20" s="702" t="s">
        <v>662</v>
      </c>
      <c r="H20" s="389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700">
        <v>10</v>
      </c>
      <c r="O20" s="701">
        <v>44825</v>
      </c>
      <c r="P20" s="700">
        <f t="shared" si="10"/>
        <v>10</v>
      </c>
      <c r="Q20" s="702" t="s">
        <v>695</v>
      </c>
      <c r="R20" s="389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700">
        <v>10</v>
      </c>
      <c r="E21" s="701">
        <v>44824</v>
      </c>
      <c r="F21" s="700">
        <f t="shared" si="1"/>
        <v>10</v>
      </c>
      <c r="G21" s="702" t="s">
        <v>692</v>
      </c>
      <c r="H21" s="389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700">
        <v>10</v>
      </c>
      <c r="O21" s="701">
        <v>44828</v>
      </c>
      <c r="P21" s="700">
        <f t="shared" si="10"/>
        <v>10</v>
      </c>
      <c r="Q21" s="702" t="s">
        <v>713</v>
      </c>
      <c r="R21" s="389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700">
        <v>10</v>
      </c>
      <c r="E22" s="701">
        <v>44825</v>
      </c>
      <c r="F22" s="700">
        <f t="shared" si="1"/>
        <v>10</v>
      </c>
      <c r="G22" s="702" t="s">
        <v>695</v>
      </c>
      <c r="H22" s="389">
        <v>100</v>
      </c>
      <c r="I22" s="105">
        <f t="shared" si="6"/>
        <v>30</v>
      </c>
      <c r="K22" s="122"/>
      <c r="L22" s="234">
        <f t="shared" si="2"/>
        <v>2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700">
        <v>10</v>
      </c>
      <c r="E23" s="701">
        <v>44828</v>
      </c>
      <c r="F23" s="700">
        <f t="shared" si="1"/>
        <v>10</v>
      </c>
      <c r="G23" s="702" t="s">
        <v>713</v>
      </c>
      <c r="H23" s="389">
        <v>100</v>
      </c>
      <c r="I23" s="105">
        <f t="shared" si="6"/>
        <v>20</v>
      </c>
      <c r="K23" s="123"/>
      <c r="L23" s="234">
        <f t="shared" si="2"/>
        <v>2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20</v>
      </c>
      <c r="K24" s="122"/>
      <c r="L24" s="234">
        <f t="shared" si="2"/>
        <v>2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20</v>
      </c>
      <c r="K25" s="122"/>
      <c r="L25" s="234">
        <f t="shared" si="2"/>
        <v>0</v>
      </c>
      <c r="M25" s="15">
        <v>2</v>
      </c>
      <c r="N25" s="700"/>
      <c r="O25" s="701"/>
      <c r="P25" s="700">
        <v>20</v>
      </c>
      <c r="Q25" s="702"/>
      <c r="R25" s="389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20</v>
      </c>
      <c r="K26" s="122"/>
      <c r="L26" s="183">
        <f t="shared" si="2"/>
        <v>0</v>
      </c>
      <c r="M26" s="15"/>
      <c r="N26" s="700"/>
      <c r="O26" s="701"/>
      <c r="P26" s="920">
        <f t="shared" si="10"/>
        <v>0</v>
      </c>
      <c r="Q26" s="902"/>
      <c r="R26" s="901"/>
      <c r="S26" s="903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20</v>
      </c>
      <c r="K27" s="122"/>
      <c r="L27" s="234">
        <f t="shared" si="2"/>
        <v>0</v>
      </c>
      <c r="M27" s="15"/>
      <c r="N27" s="700"/>
      <c r="O27" s="701"/>
      <c r="P27" s="920">
        <f t="shared" si="10"/>
        <v>0</v>
      </c>
      <c r="Q27" s="902"/>
      <c r="R27" s="901"/>
      <c r="S27" s="903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700"/>
      <c r="O28" s="701"/>
      <c r="P28" s="920">
        <f t="shared" si="10"/>
        <v>0</v>
      </c>
      <c r="Q28" s="902"/>
      <c r="R28" s="901"/>
      <c r="S28" s="903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20</v>
      </c>
      <c r="K29" s="122"/>
      <c r="L29" s="234">
        <f t="shared" si="2"/>
        <v>0</v>
      </c>
      <c r="M29" s="15"/>
      <c r="N29" s="700"/>
      <c r="O29" s="701"/>
      <c r="P29" s="920">
        <f t="shared" si="10"/>
        <v>0</v>
      </c>
      <c r="Q29" s="902"/>
      <c r="R29" s="901"/>
      <c r="S29" s="903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09" t="s">
        <v>11</v>
      </c>
      <c r="D83" s="1010"/>
      <c r="E83" s="57">
        <f>E5+E6-F78+E7</f>
        <v>20</v>
      </c>
      <c r="F83" s="73"/>
      <c r="M83" s="1009" t="s">
        <v>11</v>
      </c>
      <c r="N83" s="1010"/>
      <c r="O83" s="57">
        <f>O5+O6-P78+O7</f>
        <v>0</v>
      </c>
      <c r="P83" s="73"/>
      <c r="W83" s="1009" t="s">
        <v>11</v>
      </c>
      <c r="X83" s="1010"/>
      <c r="Y83" s="57">
        <f>Y5+Y6-Z78+Y7</f>
        <v>150</v>
      </c>
      <c r="Z83" s="73"/>
      <c r="AG83" s="1009" t="s">
        <v>11</v>
      </c>
      <c r="AH83" s="1010"/>
      <c r="AI83" s="57">
        <f>AI5+AI6-AJ78+AI7</f>
        <v>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G14" sqref="G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1" t="s">
        <v>306</v>
      </c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04" t="s">
        <v>400</v>
      </c>
      <c r="B5" s="1019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04"/>
      <c r="B6" s="101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8">
        <f>H9*F9</f>
        <v>1435</v>
      </c>
    </row>
    <row r="10" spans="1:9" x14ac:dyDescent="0.25">
      <c r="B10" s="592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9">
        <f t="shared" ref="I10:I30" si="1">H10*F10</f>
        <v>33360</v>
      </c>
    </row>
    <row r="11" spans="1:9" x14ac:dyDescent="0.25">
      <c r="A11" s="55" t="s">
        <v>32</v>
      </c>
      <c r="B11" s="592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9">
        <f t="shared" si="1"/>
        <v>432764.25</v>
      </c>
    </row>
    <row r="12" spans="1:9" x14ac:dyDescent="0.25">
      <c r="A12" s="85"/>
      <c r="B12" s="592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9">
        <f t="shared" si="1"/>
        <v>43920</v>
      </c>
    </row>
    <row r="13" spans="1:9" x14ac:dyDescent="0.25">
      <c r="B13" s="59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9">
        <f t="shared" si="1"/>
        <v>33415</v>
      </c>
    </row>
    <row r="14" spans="1:9" x14ac:dyDescent="0.25">
      <c r="A14" s="55" t="s">
        <v>33</v>
      </c>
      <c r="B14" s="592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3"/>
      <c r="B15" s="592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4" t="s">
        <v>413</v>
      </c>
      <c r="B16" s="592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4" t="s">
        <v>414</v>
      </c>
      <c r="B17" s="592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4" t="s">
        <v>415</v>
      </c>
      <c r="B18" s="592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3"/>
      <c r="B19" s="592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3"/>
      <c r="B20" s="592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246</v>
      </c>
      <c r="C30" s="37"/>
      <c r="D30" s="150">
        <f t="shared" ref="D30" si="3">C30*B30</f>
        <v>0</v>
      </c>
      <c r="E30" s="198"/>
      <c r="F30" s="69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9">
        <f>SUM(D9:D30)</f>
        <v>11450.349999999999</v>
      </c>
      <c r="E31" s="13"/>
      <c r="F31" s="6">
        <f>SUM(F9:F30)</f>
        <v>11450.349999999999</v>
      </c>
      <c r="G31" s="31"/>
      <c r="H31" s="17"/>
      <c r="I31" s="621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47" t="s">
        <v>19</v>
      </c>
      <c r="D34" s="10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workbookViewId="0">
      <pane ySplit="9" topLeftCell="A52" activePane="bottomLeft" state="frozen"/>
      <selection pane="bottomLeft" activeCell="C63" sqref="C6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57" t="s">
        <v>290</v>
      </c>
      <c r="B1" s="1057"/>
      <c r="C1" s="1057"/>
      <c r="D1" s="1057"/>
      <c r="E1" s="1057"/>
      <c r="F1" s="1057"/>
      <c r="G1" s="1057"/>
      <c r="H1" s="1057"/>
      <c r="I1" s="1057"/>
      <c r="J1" s="99">
        <v>1</v>
      </c>
      <c r="L1" s="1060" t="s">
        <v>306</v>
      </c>
      <c r="M1" s="1060"/>
      <c r="N1" s="1060"/>
      <c r="O1" s="1060"/>
      <c r="P1" s="1060"/>
      <c r="Q1" s="1060"/>
      <c r="R1" s="1060"/>
      <c r="S1" s="1060"/>
      <c r="T1" s="106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58" t="s">
        <v>52</v>
      </c>
      <c r="B5" s="1059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58" t="s">
        <v>52</v>
      </c>
      <c r="M5" s="1059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58"/>
      <c r="B6" s="1019"/>
      <c r="C6" s="237">
        <v>85</v>
      </c>
      <c r="D6" s="337">
        <v>44764</v>
      </c>
      <c r="E6" s="256">
        <v>4005.63</v>
      </c>
      <c r="F6" s="242">
        <v>160</v>
      </c>
      <c r="G6" s="73"/>
      <c r="L6" s="1058"/>
      <c r="M6" s="1019"/>
      <c r="N6" s="237"/>
      <c r="O6" s="337"/>
      <c r="P6" s="256"/>
      <c r="Q6" s="242"/>
      <c r="R6" s="73"/>
    </row>
    <row r="7" spans="1:21" ht="15.75" customHeight="1" thickBot="1" x14ac:dyDescent="0.35">
      <c r="A7" s="1058"/>
      <c r="B7" s="1019"/>
      <c r="C7" s="237"/>
      <c r="D7" s="337"/>
      <c r="E7" s="256"/>
      <c r="F7" s="242"/>
      <c r="G7" s="73"/>
      <c r="I7" s="379"/>
      <c r="J7" s="379"/>
      <c r="L7" s="1058"/>
      <c r="M7" s="1019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50" t="s">
        <v>47</v>
      </c>
      <c r="J8" s="1055" t="s">
        <v>4</v>
      </c>
      <c r="M8" s="426"/>
      <c r="N8" s="237"/>
      <c r="O8" s="337"/>
      <c r="P8" s="240"/>
      <c r="Q8" s="241"/>
      <c r="R8" s="73"/>
      <c r="T8" s="1050" t="s">
        <v>47</v>
      </c>
      <c r="U8" s="105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51"/>
      <c r="J9" s="105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51"/>
      <c r="U9" s="1056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3">
        <v>49.65</v>
      </c>
      <c r="E41" s="789">
        <v>44802</v>
      </c>
      <c r="F41" s="788">
        <f t="shared" si="4"/>
        <v>49.65</v>
      </c>
      <c r="G41" s="790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3">
        <v>55.2</v>
      </c>
      <c r="E42" s="789">
        <v>44803</v>
      </c>
      <c r="F42" s="788">
        <f t="shared" si="4"/>
        <v>55.2</v>
      </c>
      <c r="G42" s="790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3">
        <v>80.010000000000005</v>
      </c>
      <c r="E43" s="789">
        <v>44805</v>
      </c>
      <c r="F43" s="788">
        <f t="shared" si="4"/>
        <v>80.010000000000005</v>
      </c>
      <c r="G43" s="790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3">
        <v>49.1</v>
      </c>
      <c r="E44" s="789">
        <v>44806</v>
      </c>
      <c r="F44" s="788">
        <f t="shared" si="4"/>
        <v>49.1</v>
      </c>
      <c r="G44" s="790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3">
        <v>48.15</v>
      </c>
      <c r="E45" s="789">
        <v>44810</v>
      </c>
      <c r="F45" s="788">
        <f t="shared" si="4"/>
        <v>48.15</v>
      </c>
      <c r="G45" s="790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3">
        <v>46.83</v>
      </c>
      <c r="E46" s="789">
        <v>44810</v>
      </c>
      <c r="F46" s="788">
        <f t="shared" si="4"/>
        <v>46.83</v>
      </c>
      <c r="G46" s="790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3">
        <v>48.3</v>
      </c>
      <c r="E47" s="789">
        <v>44810</v>
      </c>
      <c r="F47" s="788">
        <f t="shared" si="4"/>
        <v>48.3</v>
      </c>
      <c r="G47" s="790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3">
        <v>111.02</v>
      </c>
      <c r="E48" s="789">
        <v>44810</v>
      </c>
      <c r="F48" s="788">
        <f t="shared" si="4"/>
        <v>111.02</v>
      </c>
      <c r="G48" s="790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3">
        <v>53.14</v>
      </c>
      <c r="E49" s="789">
        <v>44813</v>
      </c>
      <c r="F49" s="788">
        <f t="shared" si="4"/>
        <v>53.14</v>
      </c>
      <c r="G49" s="790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93">
        <v>51.27</v>
      </c>
      <c r="E50" s="789">
        <v>44817</v>
      </c>
      <c r="F50" s="788">
        <f t="shared" si="4"/>
        <v>51.27</v>
      </c>
      <c r="G50" s="790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93">
        <v>43.22</v>
      </c>
      <c r="E51" s="789">
        <v>44819</v>
      </c>
      <c r="F51" s="788">
        <f t="shared" si="4"/>
        <v>43.22</v>
      </c>
      <c r="G51" s="790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/>
      <c r="R51" s="70"/>
      <c r="S51" s="71"/>
      <c r="T51" s="209"/>
      <c r="U51" s="127"/>
    </row>
    <row r="52" spans="1:21" x14ac:dyDescent="0.25">
      <c r="A52" s="2"/>
      <c r="B52" s="83"/>
      <c r="C52" s="15">
        <v>2</v>
      </c>
      <c r="D52" s="793">
        <v>60.07</v>
      </c>
      <c r="E52" s="789">
        <v>44819</v>
      </c>
      <c r="F52" s="788">
        <f t="shared" si="4"/>
        <v>60.07</v>
      </c>
      <c r="G52" s="790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/>
      <c r="R52" s="70"/>
      <c r="S52" s="71"/>
      <c r="T52" s="209"/>
      <c r="U52" s="127"/>
    </row>
    <row r="53" spans="1:21" x14ac:dyDescent="0.25">
      <c r="A53" s="2"/>
      <c r="B53" s="83"/>
      <c r="C53" s="15">
        <v>1</v>
      </c>
      <c r="D53" s="793">
        <v>26.45</v>
      </c>
      <c r="E53" s="789">
        <v>44819</v>
      </c>
      <c r="F53" s="788">
        <f t="shared" si="4"/>
        <v>26.45</v>
      </c>
      <c r="G53" s="790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/>
      <c r="R53" s="70"/>
      <c r="S53" s="71"/>
      <c r="T53" s="209"/>
      <c r="U53" s="127"/>
    </row>
    <row r="54" spans="1:21" x14ac:dyDescent="0.25">
      <c r="A54" s="2"/>
      <c r="B54" s="83"/>
      <c r="C54" s="15">
        <v>4</v>
      </c>
      <c r="D54" s="793">
        <v>119.46</v>
      </c>
      <c r="E54" s="789">
        <v>44823</v>
      </c>
      <c r="F54" s="788">
        <f t="shared" si="4"/>
        <v>119.46</v>
      </c>
      <c r="G54" s="790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/>
      <c r="R54" s="70"/>
      <c r="S54" s="71"/>
      <c r="T54" s="209"/>
      <c r="U54" s="127"/>
    </row>
    <row r="55" spans="1:21" x14ac:dyDescent="0.25">
      <c r="A55" s="2"/>
      <c r="B55" s="83"/>
      <c r="C55" s="15">
        <v>4</v>
      </c>
      <c r="D55" s="793">
        <v>103.05</v>
      </c>
      <c r="E55" s="789">
        <v>44824</v>
      </c>
      <c r="F55" s="788">
        <f t="shared" si="4"/>
        <v>103.05</v>
      </c>
      <c r="G55" s="790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/>
      <c r="R55" s="70"/>
      <c r="S55" s="71"/>
      <c r="T55" s="209"/>
      <c r="U55" s="127"/>
    </row>
    <row r="56" spans="1:21" x14ac:dyDescent="0.25">
      <c r="A56" s="2"/>
      <c r="B56" s="83"/>
      <c r="C56" s="15">
        <v>1</v>
      </c>
      <c r="D56" s="793">
        <v>31.03</v>
      </c>
      <c r="E56" s="789">
        <v>44824</v>
      </c>
      <c r="F56" s="788">
        <f t="shared" si="4"/>
        <v>31.03</v>
      </c>
      <c r="G56" s="790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/>
      <c r="R56" s="70"/>
      <c r="S56" s="71"/>
      <c r="T56" s="209"/>
      <c r="U56" s="127"/>
    </row>
    <row r="57" spans="1:21" x14ac:dyDescent="0.25">
      <c r="A57" s="2"/>
      <c r="B57" s="83"/>
      <c r="C57" s="15">
        <v>2</v>
      </c>
      <c r="D57" s="793">
        <v>49.28</v>
      </c>
      <c r="E57" s="789">
        <v>44825</v>
      </c>
      <c r="F57" s="788">
        <f t="shared" si="4"/>
        <v>49.28</v>
      </c>
      <c r="G57" s="790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/>
      <c r="R57" s="70"/>
      <c r="S57" s="71"/>
      <c r="T57" s="209"/>
      <c r="U57" s="127"/>
    </row>
    <row r="58" spans="1:21" x14ac:dyDescent="0.25">
      <c r="A58" s="2"/>
      <c r="B58" s="83"/>
      <c r="C58" s="15">
        <v>4</v>
      </c>
      <c r="D58" s="793">
        <v>108.75</v>
      </c>
      <c r="E58" s="789">
        <v>44825</v>
      </c>
      <c r="F58" s="788">
        <f t="shared" si="4"/>
        <v>108.75</v>
      </c>
      <c r="G58" s="790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/>
      <c r="R58" s="70"/>
      <c r="S58" s="71"/>
      <c r="T58" s="209"/>
      <c r="U58" s="127"/>
    </row>
    <row r="59" spans="1:21" x14ac:dyDescent="0.25">
      <c r="A59" s="2"/>
      <c r="B59" s="83"/>
      <c r="C59" s="15">
        <v>4</v>
      </c>
      <c r="D59" s="793">
        <v>99.85</v>
      </c>
      <c r="E59" s="789">
        <v>44825</v>
      </c>
      <c r="F59" s="788">
        <f t="shared" si="4"/>
        <v>99.85</v>
      </c>
      <c r="G59" s="790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/>
      <c r="R59" s="70"/>
      <c r="S59" s="71"/>
      <c r="T59" s="209"/>
      <c r="U59" s="127"/>
    </row>
    <row r="60" spans="1:21" x14ac:dyDescent="0.25">
      <c r="A60" s="2"/>
      <c r="B60" s="83"/>
      <c r="C60" s="15">
        <v>3</v>
      </c>
      <c r="D60" s="793">
        <v>81.430000000000007</v>
      </c>
      <c r="E60" s="789">
        <v>44826</v>
      </c>
      <c r="F60" s="788">
        <f t="shared" si="4"/>
        <v>81.430000000000007</v>
      </c>
      <c r="G60" s="790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/>
      <c r="R60" s="70"/>
      <c r="S60" s="71"/>
      <c r="T60" s="209"/>
      <c r="U60" s="127"/>
    </row>
    <row r="61" spans="1:21" x14ac:dyDescent="0.25">
      <c r="A61" s="2"/>
      <c r="B61" s="83"/>
      <c r="C61" s="15">
        <v>4</v>
      </c>
      <c r="D61" s="793">
        <v>118.27</v>
      </c>
      <c r="E61" s="789">
        <v>44831</v>
      </c>
      <c r="F61" s="788">
        <f t="shared" si="4"/>
        <v>118.27</v>
      </c>
      <c r="G61" s="790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/>
      <c r="R61" s="70"/>
      <c r="S61" s="71"/>
      <c r="T61" s="209"/>
      <c r="U61" s="127"/>
    </row>
    <row r="62" spans="1:21" x14ac:dyDescent="0.25">
      <c r="A62" s="2"/>
      <c r="B62" s="83"/>
      <c r="C62" s="15">
        <v>2</v>
      </c>
      <c r="D62" s="793">
        <v>53.64</v>
      </c>
      <c r="E62" s="789">
        <v>44835</v>
      </c>
      <c r="F62" s="788">
        <f t="shared" si="4"/>
        <v>53.64</v>
      </c>
      <c r="G62" s="790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/>
      <c r="R62" s="70"/>
      <c r="S62" s="71"/>
      <c r="T62" s="209"/>
      <c r="U62" s="127"/>
    </row>
    <row r="63" spans="1:21" x14ac:dyDescent="0.25">
      <c r="A63" s="2"/>
      <c r="B63" s="83"/>
      <c r="C63" s="15"/>
      <c r="D63" s="793"/>
      <c r="E63" s="789"/>
      <c r="F63" s="788">
        <f t="shared" si="4"/>
        <v>0</v>
      </c>
      <c r="G63" s="790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/>
      <c r="R63" s="70"/>
      <c r="S63" s="71"/>
      <c r="T63" s="209"/>
      <c r="U63" s="127"/>
    </row>
    <row r="64" spans="1:21" x14ac:dyDescent="0.25">
      <c r="A64" s="2"/>
      <c r="B64" s="83"/>
      <c r="C64" s="15"/>
      <c r="D64" s="793"/>
      <c r="E64" s="789"/>
      <c r="F64" s="788">
        <f t="shared" si="4"/>
        <v>0</v>
      </c>
      <c r="G64" s="790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/>
      <c r="R64" s="70"/>
      <c r="S64" s="71"/>
      <c r="T64" s="209"/>
      <c r="U64" s="127"/>
    </row>
    <row r="65" spans="1:21" x14ac:dyDescent="0.25">
      <c r="A65" s="2"/>
      <c r="B65" s="83"/>
      <c r="C65" s="15"/>
      <c r="D65" s="793"/>
      <c r="E65" s="789"/>
      <c r="F65" s="788">
        <f t="shared" si="4"/>
        <v>0</v>
      </c>
      <c r="G65" s="790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/>
      <c r="R65" s="70"/>
      <c r="S65" s="71"/>
      <c r="T65" s="209"/>
      <c r="U65" s="127"/>
    </row>
    <row r="66" spans="1:21" x14ac:dyDescent="0.25">
      <c r="A66" s="2"/>
      <c r="B66" s="83"/>
      <c r="C66" s="15"/>
      <c r="D66" s="793"/>
      <c r="E66" s="789"/>
      <c r="F66" s="788">
        <f t="shared" si="4"/>
        <v>0</v>
      </c>
      <c r="G66" s="790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/>
      <c r="R66" s="70"/>
      <c r="S66" s="71"/>
      <c r="T66" s="209"/>
      <c r="U66" s="127"/>
    </row>
    <row r="67" spans="1:21" x14ac:dyDescent="0.25">
      <c r="A67" s="2"/>
      <c r="B67" s="83"/>
      <c r="C67" s="15"/>
      <c r="D67" s="793"/>
      <c r="E67" s="789"/>
      <c r="F67" s="788">
        <f t="shared" si="4"/>
        <v>0</v>
      </c>
      <c r="G67" s="790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/>
      <c r="R67" s="70"/>
      <c r="S67" s="71"/>
      <c r="T67" s="209"/>
      <c r="U67" s="127"/>
    </row>
    <row r="68" spans="1:21" x14ac:dyDescent="0.25">
      <c r="A68" s="2"/>
      <c r="B68" s="83"/>
      <c r="C68" s="15"/>
      <c r="D68" s="793"/>
      <c r="E68" s="789"/>
      <c r="F68" s="788">
        <f t="shared" si="4"/>
        <v>0</v>
      </c>
      <c r="G68" s="790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/>
      <c r="R68" s="70"/>
      <c r="S68" s="71"/>
      <c r="T68" s="209"/>
      <c r="U68" s="127"/>
    </row>
    <row r="69" spans="1:21" ht="14.25" customHeight="1" x14ac:dyDescent="0.25">
      <c r="A69" s="2"/>
      <c r="B69" s="83"/>
      <c r="C69" s="15"/>
      <c r="D69" s="793">
        <v>0</v>
      </c>
      <c r="E69" s="789"/>
      <c r="F69" s="788">
        <f t="shared" si="4"/>
        <v>0</v>
      </c>
      <c r="G69" s="790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>T50-Q69</f>
        <v>1299.74</v>
      </c>
      <c r="U69" s="127">
        <f>U50-N69</f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41" t="s">
        <v>11</v>
      </c>
      <c r="D74" s="1042"/>
      <c r="E74" s="145">
        <f>E5+E4+E6+-F71+E7</f>
        <v>3161.940000000001</v>
      </c>
      <c r="F74" s="5"/>
      <c r="L74" s="47"/>
      <c r="N74" s="1041" t="s">
        <v>11</v>
      </c>
      <c r="O74" s="1042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11"/>
      <c r="B1" s="1011"/>
      <c r="C1" s="1011"/>
      <c r="D1" s="1011"/>
      <c r="E1" s="1011"/>
      <c r="F1" s="1011"/>
      <c r="G1" s="10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63"/>
      <c r="B5" s="1065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64"/>
      <c r="B6" s="1066"/>
      <c r="C6" s="226"/>
      <c r="D6" s="118"/>
      <c r="E6" s="509"/>
      <c r="F6" s="241"/>
      <c r="I6" s="1067" t="s">
        <v>3</v>
      </c>
      <c r="J6" s="10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68"/>
      <c r="J7" s="1062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41" t="s">
        <v>11</v>
      </c>
      <c r="D100" s="104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11"/>
      <c r="B1" s="1011"/>
      <c r="C1" s="1011"/>
      <c r="D1" s="1011"/>
      <c r="E1" s="1011"/>
      <c r="F1" s="1011"/>
      <c r="G1" s="10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37"/>
      <c r="B5" s="1069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38"/>
      <c r="B6" s="1070"/>
      <c r="C6" s="226"/>
      <c r="D6" s="118"/>
      <c r="E6" s="144"/>
      <c r="F6" s="242"/>
      <c r="I6" s="1067" t="s">
        <v>3</v>
      </c>
      <c r="J6" s="10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68"/>
      <c r="J7" s="1062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41" t="s">
        <v>11</v>
      </c>
      <c r="D33" s="104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U1" workbookViewId="0">
      <selection activeCell="AC13" sqref="AC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57" t="s">
        <v>291</v>
      </c>
      <c r="B1" s="1057"/>
      <c r="C1" s="1057"/>
      <c r="D1" s="1057"/>
      <c r="E1" s="1057"/>
      <c r="F1" s="1057"/>
      <c r="G1" s="1057"/>
      <c r="H1" s="1057"/>
      <c r="I1" s="1057"/>
      <c r="J1" s="99">
        <v>1</v>
      </c>
      <c r="L1" s="1057" t="str">
        <f>A1</f>
        <v>INVENTARIO     DEL MES DE    AGOSTO    2022</v>
      </c>
      <c r="M1" s="1057"/>
      <c r="N1" s="1057"/>
      <c r="O1" s="1057"/>
      <c r="P1" s="1057"/>
      <c r="Q1" s="1057"/>
      <c r="R1" s="1057"/>
      <c r="S1" s="1057"/>
      <c r="T1" s="1057"/>
      <c r="U1" s="99">
        <v>2</v>
      </c>
      <c r="W1" s="1060" t="s">
        <v>306</v>
      </c>
      <c r="X1" s="1060"/>
      <c r="Y1" s="1060"/>
      <c r="Z1" s="1060"/>
      <c r="AA1" s="1060"/>
      <c r="AB1" s="1060"/>
      <c r="AC1" s="1060"/>
      <c r="AD1" s="1060"/>
      <c r="AE1" s="106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71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71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0</v>
      </c>
      <c r="S5" s="58">
        <f>P4+P5+P6-R5</f>
        <v>510</v>
      </c>
      <c r="W5" s="615"/>
      <c r="X5" s="1071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72"/>
      <c r="C6" s="237"/>
      <c r="D6" s="337"/>
      <c r="E6" s="256"/>
      <c r="F6" s="242"/>
      <c r="G6" s="73"/>
      <c r="L6" s="615" t="s">
        <v>133</v>
      </c>
      <c r="M6" s="1072"/>
      <c r="N6" s="237"/>
      <c r="O6" s="337"/>
      <c r="P6" s="256">
        <v>10</v>
      </c>
      <c r="Q6" s="242">
        <v>1</v>
      </c>
      <c r="R6" s="73"/>
      <c r="W6" s="615" t="s">
        <v>459</v>
      </c>
      <c r="X6" s="1072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72"/>
      <c r="C7" s="237"/>
      <c r="D7" s="337"/>
      <c r="E7" s="256"/>
      <c r="F7" s="242"/>
      <c r="G7" s="73"/>
      <c r="I7" s="379"/>
      <c r="J7" s="379"/>
      <c r="L7" s="615"/>
      <c r="M7" s="1072"/>
      <c r="N7" s="237"/>
      <c r="O7" s="337"/>
      <c r="P7" s="256"/>
      <c r="Q7" s="242"/>
      <c r="R7" s="73"/>
      <c r="T7" s="379"/>
      <c r="U7" s="379"/>
      <c r="W7" s="615"/>
      <c r="X7" s="1072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50" t="s">
        <v>47</v>
      </c>
      <c r="J8" s="1055" t="s">
        <v>4</v>
      </c>
      <c r="M8" s="426"/>
      <c r="N8" s="237"/>
      <c r="O8" s="118"/>
      <c r="P8" s="335"/>
      <c r="Q8" s="336"/>
      <c r="R8" s="73"/>
      <c r="T8" s="1050" t="s">
        <v>47</v>
      </c>
      <c r="U8" s="1055" t="s">
        <v>4</v>
      </c>
      <c r="X8" s="426"/>
      <c r="Y8" s="237"/>
      <c r="Z8" s="118"/>
      <c r="AA8" s="335"/>
      <c r="AB8" s="336"/>
      <c r="AC8" s="73"/>
      <c r="AE8" s="1050" t="s">
        <v>47</v>
      </c>
      <c r="AF8" s="105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51"/>
      <c r="J9" s="105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51"/>
      <c r="U9" s="105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51"/>
      <c r="AF9" s="1056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9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20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93">
        <f t="shared" si="3"/>
        <v>10</v>
      </c>
      <c r="E23" s="789">
        <v>44803</v>
      </c>
      <c r="F23" s="788">
        <f t="shared" si="0"/>
        <v>10</v>
      </c>
      <c r="G23" s="790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70"/>
      <c r="S23" s="71"/>
      <c r="T23" s="209">
        <f t="shared" si="7"/>
        <v>0</v>
      </c>
      <c r="U23" s="127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93">
        <f t="shared" si="3"/>
        <v>10</v>
      </c>
      <c r="E24" s="789">
        <v>44804</v>
      </c>
      <c r="F24" s="788">
        <f t="shared" si="0"/>
        <v>10</v>
      </c>
      <c r="G24" s="790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70"/>
      <c r="S24" s="71"/>
      <c r="T24" s="209">
        <f t="shared" si="7"/>
        <v>0</v>
      </c>
      <c r="U24" s="127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93">
        <f t="shared" si="3"/>
        <v>100</v>
      </c>
      <c r="E25" s="789">
        <v>44804</v>
      </c>
      <c r="F25" s="788">
        <f t="shared" si="0"/>
        <v>100</v>
      </c>
      <c r="G25" s="790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70"/>
      <c r="S25" s="71"/>
      <c r="T25" s="209">
        <f t="shared" si="7"/>
        <v>0</v>
      </c>
      <c r="U25" s="127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93">
        <f t="shared" si="3"/>
        <v>20</v>
      </c>
      <c r="E26" s="789">
        <v>44804</v>
      </c>
      <c r="F26" s="788">
        <f t="shared" si="0"/>
        <v>20</v>
      </c>
      <c r="G26" s="790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70"/>
      <c r="S26" s="71"/>
      <c r="T26" s="209">
        <f t="shared" si="7"/>
        <v>0</v>
      </c>
      <c r="U26" s="127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93">
        <f t="shared" si="3"/>
        <v>10</v>
      </c>
      <c r="E27" s="789">
        <v>44806</v>
      </c>
      <c r="F27" s="788">
        <f t="shared" si="0"/>
        <v>10</v>
      </c>
      <c r="G27" s="790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93">
        <f t="shared" si="3"/>
        <v>10</v>
      </c>
      <c r="E28" s="789">
        <v>44809</v>
      </c>
      <c r="F28" s="788">
        <f t="shared" si="0"/>
        <v>10</v>
      </c>
      <c r="G28" s="790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93">
        <f t="shared" si="3"/>
        <v>0</v>
      </c>
      <c r="E29" s="789"/>
      <c r="F29" s="788">
        <f t="shared" si="0"/>
        <v>0</v>
      </c>
      <c r="G29" s="790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93">
        <f t="shared" si="3"/>
        <v>10</v>
      </c>
      <c r="E30" s="789"/>
      <c r="F30" s="788">
        <f t="shared" si="0"/>
        <v>10</v>
      </c>
      <c r="G30" s="790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93">
        <f t="shared" si="3"/>
        <v>0</v>
      </c>
      <c r="E31" s="789"/>
      <c r="F31" s="911">
        <f t="shared" si="0"/>
        <v>0</v>
      </c>
      <c r="G31" s="912"/>
      <c r="H31" s="913"/>
      <c r="I31" s="759">
        <f t="shared" si="4"/>
        <v>0</v>
      </c>
      <c r="J31" s="914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93">
        <f t="shared" si="3"/>
        <v>0</v>
      </c>
      <c r="E32" s="789"/>
      <c r="F32" s="911">
        <f t="shared" si="0"/>
        <v>0</v>
      </c>
      <c r="G32" s="912"/>
      <c r="H32" s="913"/>
      <c r="I32" s="759">
        <f t="shared" si="4"/>
        <v>0</v>
      </c>
      <c r="J32" s="914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93">
        <f t="shared" si="3"/>
        <v>0</v>
      </c>
      <c r="E33" s="789"/>
      <c r="F33" s="911">
        <f t="shared" si="0"/>
        <v>0</v>
      </c>
      <c r="G33" s="912"/>
      <c r="H33" s="913"/>
      <c r="I33" s="759">
        <f t="shared" si="4"/>
        <v>0</v>
      </c>
      <c r="J33" s="914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93">
        <f t="shared" si="3"/>
        <v>0</v>
      </c>
      <c r="E34" s="789"/>
      <c r="F34" s="788">
        <f t="shared" si="0"/>
        <v>0</v>
      </c>
      <c r="G34" s="790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 t="shared" si="1"/>
        <v>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41" t="s">
        <v>11</v>
      </c>
      <c r="D42" s="1042"/>
      <c r="E42" s="145">
        <f>E5+E4+E6+-F39</f>
        <v>500</v>
      </c>
      <c r="F42" s="5"/>
      <c r="L42" s="47"/>
      <c r="N42" s="1041" t="s">
        <v>11</v>
      </c>
      <c r="O42" s="1042"/>
      <c r="P42" s="145">
        <f>P5+P4+P6+-Q39</f>
        <v>510</v>
      </c>
      <c r="Q42" s="5"/>
      <c r="W42" s="47"/>
      <c r="Y42" s="1041" t="s">
        <v>11</v>
      </c>
      <c r="Z42" s="1042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0"/>
      <c r="B1" s="1000"/>
      <c r="C1" s="1000"/>
      <c r="D1" s="1000"/>
      <c r="E1" s="1000"/>
      <c r="F1" s="1000"/>
      <c r="G1" s="1000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22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73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96" t="s">
        <v>21</v>
      </c>
      <c r="E75" s="997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08" t="s">
        <v>97</v>
      </c>
      <c r="C5" s="404"/>
      <c r="D5" s="134"/>
      <c r="E5" s="209"/>
      <c r="F5" s="62"/>
      <c r="G5" s="5"/>
    </row>
    <row r="6" spans="1:9" x14ac:dyDescent="0.25">
      <c r="A6" s="417"/>
      <c r="B6" s="100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9" t="s">
        <v>11</v>
      </c>
      <c r="D83" s="101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04"/>
      <c r="B5" s="100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04"/>
      <c r="B6" s="1005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09" t="s">
        <v>11</v>
      </c>
      <c r="D60" s="101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0"/>
      <c r="B1" s="1000"/>
      <c r="C1" s="1000"/>
      <c r="D1" s="1000"/>
      <c r="E1" s="1000"/>
      <c r="F1" s="1000"/>
      <c r="G1" s="1000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22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22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22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96" t="s">
        <v>21</v>
      </c>
      <c r="E41" s="997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J1" zoomScaleNormal="100" workbookViewId="0">
      <pane ySplit="9" topLeftCell="A37" activePane="bottomLeft" state="frozen"/>
      <selection pane="bottomLeft" activeCell="Q48" sqref="Q4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07" t="s">
        <v>292</v>
      </c>
      <c r="B1" s="1007"/>
      <c r="C1" s="1007"/>
      <c r="D1" s="1007"/>
      <c r="E1" s="1007"/>
      <c r="F1" s="1007"/>
      <c r="G1" s="1007"/>
      <c r="H1" s="11">
        <v>1</v>
      </c>
      <c r="K1" s="1011" t="s">
        <v>292</v>
      </c>
      <c r="L1" s="1011"/>
      <c r="M1" s="1011"/>
      <c r="N1" s="1011"/>
      <c r="O1" s="1011"/>
      <c r="P1" s="1011"/>
      <c r="Q1" s="101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74" t="s">
        <v>52</v>
      </c>
      <c r="B4" s="501"/>
      <c r="C4" s="128"/>
      <c r="D4" s="135"/>
      <c r="E4" s="86">
        <v>59.18</v>
      </c>
      <c r="F4" s="73">
        <v>0</v>
      </c>
      <c r="G4" s="239"/>
      <c r="K4" s="1074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075"/>
      <c r="B5" s="1077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075"/>
      <c r="L5" s="1077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076"/>
      <c r="B6" s="1078"/>
      <c r="C6" s="578">
        <v>33</v>
      </c>
      <c r="D6" s="135">
        <v>44734</v>
      </c>
      <c r="E6" s="86">
        <v>2938.76</v>
      </c>
      <c r="F6" s="73">
        <v>103</v>
      </c>
      <c r="G6" s="73"/>
      <c r="K6" s="1076"/>
      <c r="L6" s="1078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69</v>
      </c>
      <c r="M10" s="15"/>
      <c r="N10" s="92"/>
      <c r="O10" s="559"/>
      <c r="P10" s="535">
        <f>N10</f>
        <v>0</v>
      </c>
      <c r="Q10" s="536"/>
      <c r="R10" s="224"/>
      <c r="S10" s="132">
        <f>O6+O5+O4-P10+O7+O8</f>
        <v>2059.59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0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69</v>
      </c>
      <c r="M11" s="338"/>
      <c r="N11" s="339"/>
      <c r="O11" s="356"/>
      <c r="P11" s="339">
        <f t="shared" ref="P11:P57" si="1">N11</f>
        <v>0</v>
      </c>
      <c r="Q11" s="768"/>
      <c r="R11" s="811"/>
      <c r="S11" s="132">
        <f>S10-P11</f>
        <v>2059.59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0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69</v>
      </c>
      <c r="M12" s="338"/>
      <c r="N12" s="339"/>
      <c r="O12" s="356"/>
      <c r="P12" s="339">
        <f t="shared" si="1"/>
        <v>0</v>
      </c>
      <c r="Q12" s="768"/>
      <c r="R12" s="811"/>
      <c r="S12" s="132">
        <f t="shared" ref="S12:S13" si="5">S11-P12</f>
        <v>2059.59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0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69</v>
      </c>
      <c r="M13" s="338"/>
      <c r="N13" s="339"/>
      <c r="O13" s="356"/>
      <c r="P13" s="339">
        <f t="shared" si="1"/>
        <v>0</v>
      </c>
      <c r="Q13" s="768"/>
      <c r="R13" s="811"/>
      <c r="S13" s="132">
        <f t="shared" si="5"/>
        <v>2059.59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0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69</v>
      </c>
      <c r="M14" s="338"/>
      <c r="N14" s="339"/>
      <c r="O14" s="356"/>
      <c r="P14" s="339">
        <f t="shared" si="1"/>
        <v>0</v>
      </c>
      <c r="Q14" s="768"/>
      <c r="R14" s="811"/>
      <c r="S14" s="132">
        <f>S13-P14</f>
        <v>2059.59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0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69</v>
      </c>
      <c r="M15" s="338"/>
      <c r="N15" s="339"/>
      <c r="O15" s="356"/>
      <c r="P15" s="339">
        <f t="shared" si="1"/>
        <v>0</v>
      </c>
      <c r="Q15" s="768"/>
      <c r="R15" s="811"/>
      <c r="S15" s="132">
        <f t="shared" ref="S15:S58" si="7">S14-P15</f>
        <v>2059.59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0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69</v>
      </c>
      <c r="M16" s="338"/>
      <c r="N16" s="339"/>
      <c r="O16" s="356"/>
      <c r="P16" s="339">
        <f t="shared" si="1"/>
        <v>0</v>
      </c>
      <c r="Q16" s="768"/>
      <c r="R16" s="811"/>
      <c r="S16" s="132">
        <f t="shared" si="7"/>
        <v>2059.59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0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69</v>
      </c>
      <c r="M17" s="338"/>
      <c r="N17" s="339"/>
      <c r="O17" s="356"/>
      <c r="P17" s="339">
        <f t="shared" si="1"/>
        <v>0</v>
      </c>
      <c r="Q17" s="768"/>
      <c r="R17" s="811"/>
      <c r="S17" s="132">
        <f t="shared" si="7"/>
        <v>2059.59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0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69</v>
      </c>
      <c r="M18" s="338"/>
      <c r="N18" s="339"/>
      <c r="O18" s="356"/>
      <c r="P18" s="339">
        <f t="shared" si="1"/>
        <v>0</v>
      </c>
      <c r="Q18" s="768"/>
      <c r="R18" s="811"/>
      <c r="S18" s="132">
        <f t="shared" si="7"/>
        <v>2059.59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0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69</v>
      </c>
      <c r="M19" s="338"/>
      <c r="N19" s="339"/>
      <c r="O19" s="356"/>
      <c r="P19" s="339">
        <f t="shared" si="1"/>
        <v>0</v>
      </c>
      <c r="Q19" s="768"/>
      <c r="R19" s="811"/>
      <c r="S19" s="132">
        <f t="shared" si="7"/>
        <v>2059.59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0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69</v>
      </c>
      <c r="M20" s="338"/>
      <c r="N20" s="339"/>
      <c r="O20" s="356"/>
      <c r="P20" s="339">
        <f t="shared" si="1"/>
        <v>0</v>
      </c>
      <c r="Q20" s="768"/>
      <c r="R20" s="811"/>
      <c r="S20" s="132">
        <f t="shared" si="7"/>
        <v>2059.59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0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69</v>
      </c>
      <c r="M21" s="338"/>
      <c r="N21" s="339"/>
      <c r="O21" s="356"/>
      <c r="P21" s="339">
        <f t="shared" si="1"/>
        <v>0</v>
      </c>
      <c r="Q21" s="768"/>
      <c r="R21" s="811"/>
      <c r="S21" s="132">
        <f t="shared" si="7"/>
        <v>2059.59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0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69</v>
      </c>
      <c r="M22" s="338"/>
      <c r="N22" s="339"/>
      <c r="O22" s="356"/>
      <c r="P22" s="339">
        <f t="shared" si="1"/>
        <v>0</v>
      </c>
      <c r="Q22" s="768"/>
      <c r="R22" s="811"/>
      <c r="S22" s="132">
        <f t="shared" si="7"/>
        <v>2059.59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0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69</v>
      </c>
      <c r="M23" s="338"/>
      <c r="N23" s="339"/>
      <c r="O23" s="356"/>
      <c r="P23" s="339">
        <f t="shared" si="1"/>
        <v>0</v>
      </c>
      <c r="Q23" s="768"/>
      <c r="R23" s="811"/>
      <c r="S23" s="132">
        <f t="shared" si="7"/>
        <v>2059.59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0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69</v>
      </c>
      <c r="M24" s="338"/>
      <c r="N24" s="339"/>
      <c r="O24" s="356"/>
      <c r="P24" s="339">
        <f t="shared" si="1"/>
        <v>0</v>
      </c>
      <c r="Q24" s="768"/>
      <c r="R24" s="811"/>
      <c r="S24" s="132">
        <f t="shared" si="7"/>
        <v>2059.59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0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69</v>
      </c>
      <c r="M25" s="338"/>
      <c r="N25" s="339"/>
      <c r="O25" s="356"/>
      <c r="P25" s="339">
        <f t="shared" si="1"/>
        <v>0</v>
      </c>
      <c r="Q25" s="768"/>
      <c r="R25" s="811"/>
      <c r="S25" s="132">
        <f t="shared" si="7"/>
        <v>2059.59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0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69</v>
      </c>
      <c r="M26" s="338"/>
      <c r="N26" s="339"/>
      <c r="O26" s="356"/>
      <c r="P26" s="339">
        <f t="shared" si="1"/>
        <v>0</v>
      </c>
      <c r="Q26" s="768"/>
      <c r="R26" s="811"/>
      <c r="S26" s="132">
        <f t="shared" si="7"/>
        <v>2059.59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0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69</v>
      </c>
      <c r="M27" s="338"/>
      <c r="N27" s="339"/>
      <c r="O27" s="356"/>
      <c r="P27" s="339">
        <f t="shared" si="1"/>
        <v>0</v>
      </c>
      <c r="Q27" s="768"/>
      <c r="R27" s="811"/>
      <c r="S27" s="132">
        <f t="shared" si="7"/>
        <v>2059.59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0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69</v>
      </c>
      <c r="M28" s="338"/>
      <c r="N28" s="339"/>
      <c r="O28" s="356"/>
      <c r="P28" s="339">
        <f t="shared" si="1"/>
        <v>0</v>
      </c>
      <c r="Q28" s="768"/>
      <c r="R28" s="811"/>
      <c r="S28" s="132">
        <f t="shared" si="7"/>
        <v>2059.59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0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69</v>
      </c>
      <c r="M29" s="338"/>
      <c r="N29" s="339"/>
      <c r="O29" s="356"/>
      <c r="P29" s="339">
        <f t="shared" si="1"/>
        <v>0</v>
      </c>
      <c r="Q29" s="768"/>
      <c r="R29" s="811"/>
      <c r="S29" s="132">
        <f t="shared" si="7"/>
        <v>2059.59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0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69</v>
      </c>
      <c r="M30" s="338"/>
      <c r="N30" s="339"/>
      <c r="O30" s="356"/>
      <c r="P30" s="339">
        <f t="shared" si="1"/>
        <v>0</v>
      </c>
      <c r="Q30" s="768"/>
      <c r="R30" s="811"/>
      <c r="S30" s="132">
        <f t="shared" si="7"/>
        <v>2059.59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0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69</v>
      </c>
      <c r="M31" s="338"/>
      <c r="N31" s="339"/>
      <c r="O31" s="812"/>
      <c r="P31" s="339">
        <f t="shared" si="1"/>
        <v>0</v>
      </c>
      <c r="Q31" s="768"/>
      <c r="R31" s="811"/>
      <c r="S31" s="132">
        <f t="shared" si="7"/>
        <v>2059.59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0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69</v>
      </c>
      <c r="M32" s="338"/>
      <c r="N32" s="339"/>
      <c r="O32" s="812"/>
      <c r="P32" s="339">
        <f t="shared" si="1"/>
        <v>0</v>
      </c>
      <c r="Q32" s="768"/>
      <c r="R32" s="811"/>
      <c r="S32" s="132">
        <f t="shared" si="7"/>
        <v>2059.59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0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69</v>
      </c>
      <c r="M33" s="338"/>
      <c r="N33" s="339"/>
      <c r="O33" s="812"/>
      <c r="P33" s="339">
        <f t="shared" si="1"/>
        <v>0</v>
      </c>
      <c r="Q33" s="768"/>
      <c r="R33" s="811"/>
      <c r="S33" s="132">
        <f t="shared" si="7"/>
        <v>2059.59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0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69</v>
      </c>
      <c r="M34" s="338"/>
      <c r="N34" s="339"/>
      <c r="O34" s="812"/>
      <c r="P34" s="339">
        <f t="shared" si="1"/>
        <v>0</v>
      </c>
      <c r="Q34" s="768"/>
      <c r="R34" s="811"/>
      <c r="S34" s="132">
        <f t="shared" si="7"/>
        <v>2059.59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0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69</v>
      </c>
      <c r="M35" s="338"/>
      <c r="N35" s="339"/>
      <c r="O35" s="812"/>
      <c r="P35" s="339">
        <f t="shared" si="1"/>
        <v>0</v>
      </c>
      <c r="Q35" s="768"/>
      <c r="R35" s="811"/>
      <c r="S35" s="132">
        <f t="shared" si="7"/>
        <v>2059.59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0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69</v>
      </c>
      <c r="M36" s="338"/>
      <c r="N36" s="339"/>
      <c r="O36" s="812"/>
      <c r="P36" s="339">
        <f t="shared" si="1"/>
        <v>0</v>
      </c>
      <c r="Q36" s="768"/>
      <c r="R36" s="811"/>
      <c r="S36" s="132">
        <f t="shared" si="7"/>
        <v>2059.59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0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63</v>
      </c>
      <c r="M37" s="338">
        <v>6</v>
      </c>
      <c r="N37" s="339">
        <v>173.86</v>
      </c>
      <c r="O37" s="812">
        <v>44816</v>
      </c>
      <c r="P37" s="339">
        <f t="shared" si="1"/>
        <v>173.86</v>
      </c>
      <c r="Q37" s="768" t="s">
        <v>613</v>
      </c>
      <c r="R37" s="811">
        <v>42</v>
      </c>
      <c r="S37" s="132">
        <f t="shared" si="7"/>
        <v>1885.73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0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61</v>
      </c>
      <c r="M38" s="338">
        <v>2</v>
      </c>
      <c r="N38" s="339">
        <v>61.46</v>
      </c>
      <c r="O38" s="812">
        <v>44817</v>
      </c>
      <c r="P38" s="339">
        <f t="shared" si="1"/>
        <v>61.46</v>
      </c>
      <c r="Q38" s="768" t="s">
        <v>627</v>
      </c>
      <c r="R38" s="811">
        <v>42</v>
      </c>
      <c r="S38" s="132">
        <f t="shared" si="7"/>
        <v>1824.27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0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54</v>
      </c>
      <c r="M39" s="338">
        <v>7</v>
      </c>
      <c r="N39" s="339">
        <v>217.44</v>
      </c>
      <c r="O39" s="812">
        <v>44818</v>
      </c>
      <c r="P39" s="339">
        <f t="shared" si="1"/>
        <v>217.44</v>
      </c>
      <c r="Q39" s="768" t="s">
        <v>634</v>
      </c>
      <c r="R39" s="811">
        <v>42</v>
      </c>
      <c r="S39" s="132">
        <f t="shared" si="7"/>
        <v>1606.83</v>
      </c>
    </row>
    <row r="40" spans="1:19" x14ac:dyDescent="0.25">
      <c r="A40" s="769" t="s">
        <v>276</v>
      </c>
      <c r="B40" s="354">
        <f t="shared" si="2"/>
        <v>34</v>
      </c>
      <c r="C40" s="770">
        <v>4</v>
      </c>
      <c r="D40" s="712">
        <v>146.31</v>
      </c>
      <c r="E40" s="763">
        <v>44796</v>
      </c>
      <c r="F40" s="712">
        <f t="shared" si="0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44</v>
      </c>
      <c r="M40" s="338">
        <v>10</v>
      </c>
      <c r="N40" s="339">
        <v>296</v>
      </c>
      <c r="O40" s="812">
        <v>44819</v>
      </c>
      <c r="P40" s="339">
        <f t="shared" si="1"/>
        <v>296</v>
      </c>
      <c r="Q40" s="768" t="s">
        <v>638</v>
      </c>
      <c r="R40" s="811">
        <v>42</v>
      </c>
      <c r="S40" s="132">
        <f t="shared" si="7"/>
        <v>1310.83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0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41</v>
      </c>
      <c r="M41" s="338">
        <v>3</v>
      </c>
      <c r="N41" s="339">
        <v>94.94</v>
      </c>
      <c r="O41" s="812">
        <v>44819</v>
      </c>
      <c r="P41" s="339">
        <f t="shared" si="1"/>
        <v>94.94</v>
      </c>
      <c r="Q41" s="768" t="s">
        <v>642</v>
      </c>
      <c r="R41" s="811">
        <v>42</v>
      </c>
      <c r="S41" s="132">
        <f t="shared" si="7"/>
        <v>1215.8899999999999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0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40</v>
      </c>
      <c r="M42" s="338">
        <v>1</v>
      </c>
      <c r="N42" s="339">
        <v>31.82</v>
      </c>
      <c r="O42" s="812">
        <v>44819</v>
      </c>
      <c r="P42" s="339">
        <f t="shared" si="1"/>
        <v>31.82</v>
      </c>
      <c r="Q42" s="768" t="s">
        <v>643</v>
      </c>
      <c r="R42" s="811">
        <v>42</v>
      </c>
      <c r="S42" s="132">
        <f t="shared" si="7"/>
        <v>1184.07</v>
      </c>
    </row>
    <row r="43" spans="1:19" x14ac:dyDescent="0.25">
      <c r="B43" s="354">
        <f t="shared" si="2"/>
        <v>21</v>
      </c>
      <c r="C43" s="338">
        <v>2</v>
      </c>
      <c r="D43" s="794">
        <v>57.33</v>
      </c>
      <c r="E43" s="795">
        <v>44802</v>
      </c>
      <c r="F43" s="794">
        <f t="shared" si="0"/>
        <v>57.33</v>
      </c>
      <c r="G43" s="796" t="s">
        <v>502</v>
      </c>
      <c r="H43" s="797">
        <v>35</v>
      </c>
      <c r="I43" s="132">
        <f t="shared" si="6"/>
        <v>636.89000000000044</v>
      </c>
      <c r="L43" s="354">
        <f t="shared" si="4"/>
        <v>38</v>
      </c>
      <c r="M43" s="338">
        <v>2</v>
      </c>
      <c r="N43" s="339">
        <v>55.34</v>
      </c>
      <c r="O43" s="812">
        <v>44824</v>
      </c>
      <c r="P43" s="339">
        <f t="shared" si="1"/>
        <v>55.34</v>
      </c>
      <c r="Q43" s="768" t="s">
        <v>687</v>
      </c>
      <c r="R43" s="811">
        <v>45</v>
      </c>
      <c r="S43" s="132">
        <f t="shared" si="7"/>
        <v>1128.73</v>
      </c>
    </row>
    <row r="44" spans="1:19" x14ac:dyDescent="0.25">
      <c r="B44" s="354">
        <f t="shared" si="2"/>
        <v>14</v>
      </c>
      <c r="C44" s="338">
        <v>7</v>
      </c>
      <c r="D44" s="794">
        <v>203.1</v>
      </c>
      <c r="E44" s="795">
        <v>44802</v>
      </c>
      <c r="F44" s="794">
        <f t="shared" si="0"/>
        <v>203.1</v>
      </c>
      <c r="G44" s="796" t="s">
        <v>504</v>
      </c>
      <c r="H44" s="797">
        <v>35</v>
      </c>
      <c r="I44" s="132">
        <f t="shared" si="6"/>
        <v>433.79000000000042</v>
      </c>
      <c r="L44" s="354">
        <f t="shared" si="4"/>
        <v>31</v>
      </c>
      <c r="M44" s="338">
        <v>7</v>
      </c>
      <c r="N44" s="339">
        <v>207.68</v>
      </c>
      <c r="O44" s="812">
        <v>44827</v>
      </c>
      <c r="P44" s="339">
        <f t="shared" si="1"/>
        <v>207.68</v>
      </c>
      <c r="Q44" s="768" t="s">
        <v>706</v>
      </c>
      <c r="R44" s="811">
        <v>45</v>
      </c>
      <c r="S44" s="132">
        <f t="shared" si="7"/>
        <v>921.05</v>
      </c>
    </row>
    <row r="45" spans="1:19" x14ac:dyDescent="0.25">
      <c r="B45" s="354">
        <f t="shared" si="2"/>
        <v>7</v>
      </c>
      <c r="C45" s="338">
        <v>7</v>
      </c>
      <c r="D45" s="794">
        <v>201.68</v>
      </c>
      <c r="E45" s="795">
        <v>44805</v>
      </c>
      <c r="F45" s="794">
        <f t="shared" si="0"/>
        <v>201.68</v>
      </c>
      <c r="G45" s="796" t="s">
        <v>530</v>
      </c>
      <c r="H45" s="797">
        <v>35</v>
      </c>
      <c r="I45" s="132">
        <f t="shared" si="6"/>
        <v>232.11000000000041</v>
      </c>
      <c r="L45" s="354">
        <f t="shared" si="4"/>
        <v>24</v>
      </c>
      <c r="M45" s="338">
        <v>7</v>
      </c>
      <c r="N45" s="339">
        <v>201.21</v>
      </c>
      <c r="O45" s="812">
        <v>44828</v>
      </c>
      <c r="P45" s="339">
        <f t="shared" si="1"/>
        <v>201.21</v>
      </c>
      <c r="Q45" s="768" t="s">
        <v>717</v>
      </c>
      <c r="R45" s="811">
        <v>45</v>
      </c>
      <c r="S45" s="132">
        <f t="shared" si="7"/>
        <v>719.83999999999992</v>
      </c>
    </row>
    <row r="46" spans="1:19" x14ac:dyDescent="0.25">
      <c r="B46" s="354">
        <f t="shared" si="2"/>
        <v>5</v>
      </c>
      <c r="C46" s="338">
        <v>2</v>
      </c>
      <c r="D46" s="794">
        <v>59.58</v>
      </c>
      <c r="E46" s="795">
        <v>44807</v>
      </c>
      <c r="F46" s="794">
        <f t="shared" si="0"/>
        <v>59.58</v>
      </c>
      <c r="G46" s="796" t="s">
        <v>555</v>
      </c>
      <c r="H46" s="797">
        <v>35</v>
      </c>
      <c r="I46" s="132">
        <f t="shared" si="6"/>
        <v>172.53000000000043</v>
      </c>
      <c r="L46" s="354">
        <f t="shared" si="4"/>
        <v>22</v>
      </c>
      <c r="M46" s="338">
        <v>2</v>
      </c>
      <c r="N46" s="339">
        <v>56.79</v>
      </c>
      <c r="O46" s="812">
        <v>44833</v>
      </c>
      <c r="P46" s="339">
        <f t="shared" si="1"/>
        <v>56.79</v>
      </c>
      <c r="Q46" s="768" t="s">
        <v>735</v>
      </c>
      <c r="R46" s="811">
        <v>45</v>
      </c>
      <c r="S46" s="132">
        <f t="shared" si="7"/>
        <v>663.05</v>
      </c>
    </row>
    <row r="47" spans="1:19" x14ac:dyDescent="0.25">
      <c r="B47" s="354">
        <f t="shared" si="2"/>
        <v>3</v>
      </c>
      <c r="C47" s="338">
        <v>2</v>
      </c>
      <c r="D47" s="794">
        <v>55.51</v>
      </c>
      <c r="E47" s="795">
        <v>44812</v>
      </c>
      <c r="F47" s="794">
        <f t="shared" si="0"/>
        <v>55.51</v>
      </c>
      <c r="G47" s="796" t="s">
        <v>561</v>
      </c>
      <c r="H47" s="797">
        <v>42</v>
      </c>
      <c r="I47" s="132">
        <f t="shared" si="6"/>
        <v>117.02000000000044</v>
      </c>
      <c r="L47" s="354">
        <f t="shared" si="4"/>
        <v>15</v>
      </c>
      <c r="M47" s="338">
        <v>7</v>
      </c>
      <c r="N47" s="339">
        <v>204.64</v>
      </c>
      <c r="O47" s="812">
        <v>44833</v>
      </c>
      <c r="P47" s="339">
        <f t="shared" si="1"/>
        <v>204.64</v>
      </c>
      <c r="Q47" s="768" t="s">
        <v>736</v>
      </c>
      <c r="R47" s="811">
        <v>45</v>
      </c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94">
        <v>58.43</v>
      </c>
      <c r="E48" s="795">
        <v>44812</v>
      </c>
      <c r="F48" s="794">
        <f t="shared" si="0"/>
        <v>58.43</v>
      </c>
      <c r="G48" s="796" t="s">
        <v>581</v>
      </c>
      <c r="H48" s="797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12"/>
      <c r="P48" s="339">
        <f t="shared" si="1"/>
        <v>0</v>
      </c>
      <c r="Q48" s="768"/>
      <c r="R48" s="811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94"/>
      <c r="E49" s="795"/>
      <c r="F49" s="794">
        <f t="shared" si="0"/>
        <v>0</v>
      </c>
      <c r="G49" s="796"/>
      <c r="H49" s="797"/>
      <c r="I49" s="132">
        <f t="shared" si="6"/>
        <v>58.590000000000437</v>
      </c>
      <c r="L49" s="354">
        <f t="shared" si="4"/>
        <v>15</v>
      </c>
      <c r="M49" s="338"/>
      <c r="N49" s="339"/>
      <c r="O49" s="812"/>
      <c r="P49" s="339">
        <f t="shared" si="1"/>
        <v>0</v>
      </c>
      <c r="Q49" s="768"/>
      <c r="R49" s="811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94"/>
      <c r="E50" s="795"/>
      <c r="F50" s="794">
        <f t="shared" si="0"/>
        <v>0</v>
      </c>
      <c r="G50" s="796"/>
      <c r="H50" s="797"/>
      <c r="I50" s="132">
        <f t="shared" si="6"/>
        <v>58.590000000000437</v>
      </c>
      <c r="L50" s="354">
        <f t="shared" si="4"/>
        <v>15</v>
      </c>
      <c r="M50" s="338"/>
      <c r="N50" s="339"/>
      <c r="O50" s="812"/>
      <c r="P50" s="339">
        <f t="shared" si="1"/>
        <v>0</v>
      </c>
      <c r="Q50" s="768"/>
      <c r="R50" s="811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94"/>
      <c r="E51" s="795"/>
      <c r="F51" s="794">
        <v>58.59</v>
      </c>
      <c r="G51" s="796"/>
      <c r="H51" s="797"/>
      <c r="I51" s="132">
        <f t="shared" si="6"/>
        <v>4.3343106881366111E-13</v>
      </c>
      <c r="L51" s="354">
        <f t="shared" si="4"/>
        <v>15</v>
      </c>
      <c r="M51" s="338"/>
      <c r="N51" s="339"/>
      <c r="O51" s="812"/>
      <c r="P51" s="339">
        <f t="shared" si="1"/>
        <v>0</v>
      </c>
      <c r="Q51" s="768"/>
      <c r="R51" s="811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94"/>
      <c r="E52" s="795"/>
      <c r="F52" s="923">
        <f t="shared" si="0"/>
        <v>0</v>
      </c>
      <c r="G52" s="924"/>
      <c r="H52" s="925"/>
      <c r="I52" s="617">
        <f t="shared" si="6"/>
        <v>4.3343106881366111E-13</v>
      </c>
      <c r="L52" s="354">
        <f t="shared" si="4"/>
        <v>15</v>
      </c>
      <c r="M52" s="338"/>
      <c r="N52" s="339"/>
      <c r="O52" s="812"/>
      <c r="P52" s="339">
        <f t="shared" si="1"/>
        <v>0</v>
      </c>
      <c r="Q52" s="768"/>
      <c r="R52" s="811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94"/>
      <c r="E53" s="795"/>
      <c r="F53" s="923">
        <f t="shared" si="0"/>
        <v>0</v>
      </c>
      <c r="G53" s="924"/>
      <c r="H53" s="925"/>
      <c r="I53" s="617">
        <f t="shared" si="6"/>
        <v>4.3343106881366111E-13</v>
      </c>
      <c r="L53" s="354">
        <f t="shared" si="4"/>
        <v>15</v>
      </c>
      <c r="M53" s="338"/>
      <c r="N53" s="339"/>
      <c r="O53" s="812"/>
      <c r="P53" s="339">
        <f t="shared" si="1"/>
        <v>0</v>
      </c>
      <c r="Q53" s="768"/>
      <c r="R53" s="811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94"/>
      <c r="E54" s="795"/>
      <c r="F54" s="923">
        <f t="shared" si="0"/>
        <v>0</v>
      </c>
      <c r="G54" s="924"/>
      <c r="H54" s="925"/>
      <c r="I54" s="617">
        <f t="shared" si="6"/>
        <v>4.3343106881366111E-13</v>
      </c>
      <c r="L54" s="354">
        <f t="shared" si="4"/>
        <v>15</v>
      </c>
      <c r="M54" s="338"/>
      <c r="N54" s="339"/>
      <c r="O54" s="812"/>
      <c r="P54" s="339">
        <f t="shared" si="1"/>
        <v>0</v>
      </c>
      <c r="Q54" s="768"/>
      <c r="R54" s="811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94"/>
      <c r="E55" s="795"/>
      <c r="F55" s="923">
        <f t="shared" si="0"/>
        <v>0</v>
      </c>
      <c r="G55" s="924"/>
      <c r="H55" s="925"/>
      <c r="I55" s="617">
        <f t="shared" si="6"/>
        <v>4.3343106881366111E-13</v>
      </c>
      <c r="L55" s="354">
        <f t="shared" si="4"/>
        <v>15</v>
      </c>
      <c r="M55" s="338"/>
      <c r="N55" s="339"/>
      <c r="O55" s="812"/>
      <c r="P55" s="339">
        <f t="shared" si="1"/>
        <v>0</v>
      </c>
      <c r="Q55" s="768"/>
      <c r="R55" s="811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94"/>
      <c r="E56" s="795"/>
      <c r="F56" s="923">
        <f t="shared" si="0"/>
        <v>0</v>
      </c>
      <c r="G56" s="924"/>
      <c r="H56" s="925"/>
      <c r="I56" s="617">
        <f t="shared" si="6"/>
        <v>4.3343106881366111E-13</v>
      </c>
      <c r="L56" s="354">
        <f t="shared" si="4"/>
        <v>15</v>
      </c>
      <c r="M56" s="338"/>
      <c r="N56" s="339"/>
      <c r="O56" s="812"/>
      <c r="P56" s="339">
        <f t="shared" si="1"/>
        <v>0</v>
      </c>
      <c r="Q56" s="768"/>
      <c r="R56" s="811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94"/>
      <c r="E57" s="795"/>
      <c r="F57" s="794">
        <f t="shared" si="0"/>
        <v>0</v>
      </c>
      <c r="G57" s="796"/>
      <c r="H57" s="797"/>
      <c r="I57" s="132">
        <f t="shared" si="6"/>
        <v>4.3343106881366111E-13</v>
      </c>
      <c r="L57" s="354">
        <f t="shared" si="4"/>
        <v>15</v>
      </c>
      <c r="M57" s="338"/>
      <c r="N57" s="339"/>
      <c r="O57" s="812"/>
      <c r="P57" s="339">
        <f t="shared" si="1"/>
        <v>0</v>
      </c>
      <c r="Q57" s="768"/>
      <c r="R57" s="811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8"/>
      <c r="H58" s="811"/>
      <c r="I58" s="132">
        <f t="shared" si="6"/>
        <v>4.3343106881366111E-13</v>
      </c>
      <c r="L58" s="354">
        <f t="shared" si="4"/>
        <v>15</v>
      </c>
      <c r="M58" s="338"/>
      <c r="N58" s="339"/>
      <c r="O58" s="505"/>
      <c r="P58" s="339"/>
      <c r="Q58" s="768"/>
      <c r="R58" s="811"/>
      <c r="S58" s="132">
        <f t="shared" si="7"/>
        <v>458.40999999999997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3"/>
      <c r="R59" s="505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3"/>
      <c r="R60" s="505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504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75"/>
      <c r="N63" s="262" t="s">
        <v>21</v>
      </c>
      <c r="O63" s="263"/>
      <c r="P63" s="141">
        <f>O6+O5+O4-P62</f>
        <v>458.40999999999985</v>
      </c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75"/>
      <c r="N64" s="264" t="s">
        <v>4</v>
      </c>
      <c r="O64" s="265"/>
      <c r="P64" s="49">
        <f>P5+P4-M10+P6+P7</f>
        <v>69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07" t="s">
        <v>293</v>
      </c>
      <c r="B1" s="1007"/>
      <c r="C1" s="1007"/>
      <c r="D1" s="1007"/>
      <c r="E1" s="1007"/>
      <c r="F1" s="1007"/>
      <c r="G1" s="1007"/>
      <c r="H1" s="11">
        <v>1</v>
      </c>
      <c r="K1" s="1011" t="s">
        <v>306</v>
      </c>
      <c r="L1" s="1011"/>
      <c r="M1" s="1011"/>
      <c r="N1" s="1011"/>
      <c r="O1" s="1011"/>
      <c r="P1" s="1011"/>
      <c r="Q1" s="101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79" t="s">
        <v>179</v>
      </c>
      <c r="C4" s="102"/>
      <c r="D4" s="135"/>
      <c r="E4" s="86"/>
      <c r="F4" s="73"/>
      <c r="G4" s="239"/>
      <c r="L4" s="1079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8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80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21</v>
      </c>
      <c r="C9" s="680">
        <v>7</v>
      </c>
      <c r="D9" s="798">
        <v>208.57</v>
      </c>
      <c r="E9" s="799">
        <v>44818</v>
      </c>
      <c r="F9" s="800">
        <f>D9</f>
        <v>208.57</v>
      </c>
      <c r="G9" s="801" t="s">
        <v>637</v>
      </c>
      <c r="H9" s="802">
        <v>119</v>
      </c>
      <c r="I9" s="132">
        <f>I8-F9</f>
        <v>584.52</v>
      </c>
      <c r="K9" s="75"/>
      <c r="L9" s="430">
        <f>L8-M9</f>
        <v>70</v>
      </c>
      <c r="M9" s="680"/>
      <c r="N9" s="798"/>
      <c r="O9" s="799"/>
      <c r="P9" s="800">
        <f>N9</f>
        <v>0</v>
      </c>
      <c r="Q9" s="801"/>
      <c r="R9" s="802"/>
      <c r="S9" s="132">
        <f>S8-P9</f>
        <v>1999.52</v>
      </c>
    </row>
    <row r="10" spans="1:19" x14ac:dyDescent="0.25">
      <c r="A10" s="75"/>
      <c r="B10" s="430">
        <f t="shared" ref="B10:B28" si="0">B9-C10</f>
        <v>21</v>
      </c>
      <c r="C10" s="680"/>
      <c r="D10" s="798"/>
      <c r="E10" s="799"/>
      <c r="F10" s="800">
        <f t="shared" ref="F10:F28" si="1">D10</f>
        <v>0</v>
      </c>
      <c r="G10" s="801"/>
      <c r="H10" s="803"/>
      <c r="I10" s="132">
        <f t="shared" ref="I10:I28" si="2">I9-F10</f>
        <v>584.52</v>
      </c>
      <c r="K10" s="75"/>
      <c r="L10" s="430">
        <f t="shared" ref="L10:L28" si="3">L9-M10</f>
        <v>70</v>
      </c>
      <c r="M10" s="680"/>
      <c r="N10" s="798"/>
      <c r="O10" s="799"/>
      <c r="P10" s="800">
        <f t="shared" ref="P10:P28" si="4">N10</f>
        <v>0</v>
      </c>
      <c r="Q10" s="801"/>
      <c r="R10" s="803"/>
      <c r="S10" s="132">
        <f t="shared" ref="S10:S28" si="5">S9-P10</f>
        <v>1999.52</v>
      </c>
    </row>
    <row r="11" spans="1:19" x14ac:dyDescent="0.25">
      <c r="A11" s="55"/>
      <c r="B11" s="430">
        <f t="shared" si="0"/>
        <v>21</v>
      </c>
      <c r="C11" s="680"/>
      <c r="D11" s="798"/>
      <c r="E11" s="799"/>
      <c r="F11" s="800">
        <f t="shared" si="1"/>
        <v>0</v>
      </c>
      <c r="G11" s="801"/>
      <c r="H11" s="803"/>
      <c r="I11" s="132">
        <f t="shared" si="2"/>
        <v>584.52</v>
      </c>
      <c r="K11" s="55"/>
      <c r="L11" s="430">
        <f t="shared" si="3"/>
        <v>70</v>
      </c>
      <c r="M11" s="680"/>
      <c r="N11" s="798"/>
      <c r="O11" s="799"/>
      <c r="P11" s="800">
        <f t="shared" si="4"/>
        <v>0</v>
      </c>
      <c r="Q11" s="801"/>
      <c r="R11" s="803"/>
      <c r="S11" s="132">
        <f t="shared" si="5"/>
        <v>1999.52</v>
      </c>
    </row>
    <row r="12" spans="1:19" x14ac:dyDescent="0.25">
      <c r="A12" s="75"/>
      <c r="B12" s="430">
        <f t="shared" si="0"/>
        <v>21</v>
      </c>
      <c r="C12" s="680"/>
      <c r="D12" s="798"/>
      <c r="E12" s="799"/>
      <c r="F12" s="800">
        <f t="shared" si="1"/>
        <v>0</v>
      </c>
      <c r="G12" s="801"/>
      <c r="H12" s="803"/>
      <c r="I12" s="132">
        <f t="shared" si="2"/>
        <v>584.52</v>
      </c>
      <c r="K12" s="75"/>
      <c r="L12" s="430">
        <f t="shared" si="3"/>
        <v>70</v>
      </c>
      <c r="M12" s="680"/>
      <c r="N12" s="798"/>
      <c r="O12" s="799"/>
      <c r="P12" s="800">
        <f t="shared" si="4"/>
        <v>0</v>
      </c>
      <c r="Q12" s="801"/>
      <c r="R12" s="803"/>
      <c r="S12" s="132">
        <f t="shared" si="5"/>
        <v>1999.52</v>
      </c>
    </row>
    <row r="13" spans="1:19" x14ac:dyDescent="0.25">
      <c r="A13" s="75"/>
      <c r="B13" s="430">
        <f t="shared" si="0"/>
        <v>21</v>
      </c>
      <c r="C13" s="680"/>
      <c r="D13" s="798"/>
      <c r="E13" s="799"/>
      <c r="F13" s="800">
        <f t="shared" si="1"/>
        <v>0</v>
      </c>
      <c r="G13" s="801"/>
      <c r="H13" s="803"/>
      <c r="I13" s="132">
        <f t="shared" si="2"/>
        <v>584.52</v>
      </c>
      <c r="K13" s="75"/>
      <c r="L13" s="430">
        <f t="shared" si="3"/>
        <v>70</v>
      </c>
      <c r="M13" s="680"/>
      <c r="N13" s="798"/>
      <c r="O13" s="799"/>
      <c r="P13" s="800">
        <f t="shared" si="4"/>
        <v>0</v>
      </c>
      <c r="Q13" s="801"/>
      <c r="R13" s="803"/>
      <c r="S13" s="132">
        <f t="shared" si="5"/>
        <v>1999.52</v>
      </c>
    </row>
    <row r="14" spans="1:19" x14ac:dyDescent="0.25">
      <c r="B14" s="430">
        <f t="shared" si="0"/>
        <v>21</v>
      </c>
      <c r="C14" s="680"/>
      <c r="D14" s="798"/>
      <c r="E14" s="799"/>
      <c r="F14" s="800">
        <f t="shared" si="1"/>
        <v>0</v>
      </c>
      <c r="G14" s="801"/>
      <c r="H14" s="803"/>
      <c r="I14" s="132">
        <f t="shared" si="2"/>
        <v>584.52</v>
      </c>
      <c r="L14" s="430">
        <f t="shared" si="3"/>
        <v>70</v>
      </c>
      <c r="M14" s="680"/>
      <c r="N14" s="798"/>
      <c r="O14" s="799"/>
      <c r="P14" s="800">
        <f t="shared" si="4"/>
        <v>0</v>
      </c>
      <c r="Q14" s="801"/>
      <c r="R14" s="803"/>
      <c r="S14" s="132">
        <f t="shared" si="5"/>
        <v>1999.52</v>
      </c>
    </row>
    <row r="15" spans="1:19" x14ac:dyDescent="0.25">
      <c r="B15" s="430">
        <f t="shared" si="0"/>
        <v>21</v>
      </c>
      <c r="C15" s="680"/>
      <c r="D15" s="798"/>
      <c r="E15" s="799"/>
      <c r="F15" s="800">
        <f t="shared" si="1"/>
        <v>0</v>
      </c>
      <c r="G15" s="801"/>
      <c r="H15" s="803"/>
      <c r="I15" s="132">
        <f t="shared" si="2"/>
        <v>584.52</v>
      </c>
      <c r="L15" s="430">
        <f t="shared" si="3"/>
        <v>70</v>
      </c>
      <c r="M15" s="680"/>
      <c r="N15" s="798"/>
      <c r="O15" s="799"/>
      <c r="P15" s="800">
        <f t="shared" si="4"/>
        <v>0</v>
      </c>
      <c r="Q15" s="801"/>
      <c r="R15" s="803"/>
      <c r="S15" s="132">
        <f t="shared" si="5"/>
        <v>1999.52</v>
      </c>
    </row>
    <row r="16" spans="1:19" x14ac:dyDescent="0.25">
      <c r="B16" s="430">
        <f t="shared" si="0"/>
        <v>21</v>
      </c>
      <c r="C16" s="680"/>
      <c r="D16" s="798"/>
      <c r="E16" s="799"/>
      <c r="F16" s="800">
        <f t="shared" si="1"/>
        <v>0</v>
      </c>
      <c r="G16" s="801"/>
      <c r="H16" s="802"/>
      <c r="I16" s="132">
        <f t="shared" si="2"/>
        <v>584.52</v>
      </c>
      <c r="L16" s="430">
        <f t="shared" si="3"/>
        <v>70</v>
      </c>
      <c r="M16" s="680"/>
      <c r="N16" s="798"/>
      <c r="O16" s="799"/>
      <c r="P16" s="800">
        <f t="shared" si="4"/>
        <v>0</v>
      </c>
      <c r="Q16" s="801"/>
      <c r="R16" s="802"/>
      <c r="S16" s="132">
        <f t="shared" si="5"/>
        <v>1999.52</v>
      </c>
    </row>
    <row r="17" spans="1:19" x14ac:dyDescent="0.25">
      <c r="B17" s="430">
        <f t="shared" si="0"/>
        <v>21</v>
      </c>
      <c r="C17" s="680"/>
      <c r="D17" s="798"/>
      <c r="E17" s="799"/>
      <c r="F17" s="800">
        <f t="shared" si="1"/>
        <v>0</v>
      </c>
      <c r="G17" s="801"/>
      <c r="H17" s="802"/>
      <c r="I17" s="132">
        <f t="shared" si="2"/>
        <v>584.52</v>
      </c>
      <c r="L17" s="430">
        <f t="shared" si="3"/>
        <v>70</v>
      </c>
      <c r="M17" s="680"/>
      <c r="N17" s="798"/>
      <c r="O17" s="799"/>
      <c r="P17" s="800">
        <f t="shared" si="4"/>
        <v>0</v>
      </c>
      <c r="Q17" s="801"/>
      <c r="R17" s="802"/>
      <c r="S17" s="132">
        <f t="shared" si="5"/>
        <v>1999.52</v>
      </c>
    </row>
    <row r="18" spans="1:19" x14ac:dyDescent="0.25">
      <c r="B18" s="430">
        <f t="shared" si="0"/>
        <v>21</v>
      </c>
      <c r="C18" s="680"/>
      <c r="D18" s="798"/>
      <c r="E18" s="799"/>
      <c r="F18" s="800">
        <f t="shared" si="1"/>
        <v>0</v>
      </c>
      <c r="G18" s="801"/>
      <c r="H18" s="802"/>
      <c r="I18" s="132">
        <f t="shared" si="2"/>
        <v>584.52</v>
      </c>
      <c r="L18" s="430">
        <f t="shared" si="3"/>
        <v>70</v>
      </c>
      <c r="M18" s="680"/>
      <c r="N18" s="798"/>
      <c r="O18" s="799"/>
      <c r="P18" s="800">
        <f t="shared" si="4"/>
        <v>0</v>
      </c>
      <c r="Q18" s="801"/>
      <c r="R18" s="802"/>
      <c r="S18" s="132">
        <f t="shared" si="5"/>
        <v>1999.52</v>
      </c>
    </row>
    <row r="19" spans="1:19" x14ac:dyDescent="0.25">
      <c r="B19" s="430">
        <f t="shared" si="0"/>
        <v>21</v>
      </c>
      <c r="C19" s="680"/>
      <c r="D19" s="560"/>
      <c r="E19" s="804"/>
      <c r="F19" s="535">
        <f t="shared" si="1"/>
        <v>0</v>
      </c>
      <c r="G19" s="569"/>
      <c r="H19" s="805"/>
      <c r="I19" s="132">
        <f t="shared" si="2"/>
        <v>584.52</v>
      </c>
      <c r="L19" s="430">
        <f t="shared" si="3"/>
        <v>70</v>
      </c>
      <c r="M19" s="680"/>
      <c r="N19" s="560"/>
      <c r="O19" s="804"/>
      <c r="P19" s="535">
        <f t="shared" si="4"/>
        <v>0</v>
      </c>
      <c r="Q19" s="569"/>
      <c r="R19" s="805"/>
      <c r="S19" s="132">
        <f t="shared" si="5"/>
        <v>1999.52</v>
      </c>
    </row>
    <row r="20" spans="1:19" x14ac:dyDescent="0.25">
      <c r="B20" s="430">
        <f t="shared" si="0"/>
        <v>21</v>
      </c>
      <c r="C20" s="680"/>
      <c r="D20" s="560"/>
      <c r="E20" s="804"/>
      <c r="F20" s="535">
        <f t="shared" si="1"/>
        <v>0</v>
      </c>
      <c r="G20" s="569"/>
      <c r="H20" s="805"/>
      <c r="I20" s="132">
        <f t="shared" si="2"/>
        <v>584.52</v>
      </c>
      <c r="L20" s="430">
        <f t="shared" si="3"/>
        <v>70</v>
      </c>
      <c r="M20" s="680"/>
      <c r="N20" s="560"/>
      <c r="O20" s="804"/>
      <c r="P20" s="535">
        <f t="shared" si="4"/>
        <v>0</v>
      </c>
      <c r="Q20" s="569"/>
      <c r="R20" s="805"/>
      <c r="S20" s="132">
        <f t="shared" si="5"/>
        <v>1999.52</v>
      </c>
    </row>
    <row r="21" spans="1:19" x14ac:dyDescent="0.25">
      <c r="B21" s="430">
        <f t="shared" si="0"/>
        <v>21</v>
      </c>
      <c r="C21" s="680"/>
      <c r="D21" s="560"/>
      <c r="E21" s="804"/>
      <c r="F21" s="535">
        <f t="shared" si="1"/>
        <v>0</v>
      </c>
      <c r="G21" s="569"/>
      <c r="I21" s="132">
        <f t="shared" si="2"/>
        <v>584.52</v>
      </c>
      <c r="L21" s="430">
        <f t="shared" si="3"/>
        <v>70</v>
      </c>
      <c r="M21" s="680"/>
      <c r="N21" s="560"/>
      <c r="O21" s="804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21</v>
      </c>
      <c r="C22" s="680"/>
      <c r="D22" s="560"/>
      <c r="E22" s="804"/>
      <c r="F22" s="535">
        <f t="shared" si="1"/>
        <v>0</v>
      </c>
      <c r="G22" s="569"/>
      <c r="I22" s="132">
        <f t="shared" si="2"/>
        <v>584.52</v>
      </c>
      <c r="L22" s="430">
        <f t="shared" si="3"/>
        <v>70</v>
      </c>
      <c r="M22" s="680"/>
      <c r="N22" s="560"/>
      <c r="O22" s="804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21</v>
      </c>
      <c r="C23" s="680"/>
      <c r="D23" s="560"/>
      <c r="E23" s="804"/>
      <c r="F23" s="535">
        <f t="shared" si="1"/>
        <v>0</v>
      </c>
      <c r="G23" s="569"/>
      <c r="I23" s="132">
        <f t="shared" si="2"/>
        <v>584.52</v>
      </c>
      <c r="L23" s="430">
        <f t="shared" si="3"/>
        <v>70</v>
      </c>
      <c r="M23" s="680"/>
      <c r="N23" s="560"/>
      <c r="O23" s="804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21</v>
      </c>
      <c r="C24" s="680"/>
      <c r="D24" s="560"/>
      <c r="E24" s="804"/>
      <c r="F24" s="535">
        <f t="shared" si="1"/>
        <v>0</v>
      </c>
      <c r="G24" s="569"/>
      <c r="I24" s="132">
        <f t="shared" si="2"/>
        <v>584.52</v>
      </c>
      <c r="L24" s="430">
        <f t="shared" si="3"/>
        <v>70</v>
      </c>
      <c r="M24" s="680"/>
      <c r="N24" s="560"/>
      <c r="O24" s="804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21</v>
      </c>
      <c r="C25" s="680"/>
      <c r="D25" s="560"/>
      <c r="E25" s="804"/>
      <c r="F25" s="535">
        <f t="shared" si="1"/>
        <v>0</v>
      </c>
      <c r="G25" s="569"/>
      <c r="I25" s="132">
        <f t="shared" si="2"/>
        <v>584.52</v>
      </c>
      <c r="L25" s="430">
        <f t="shared" si="3"/>
        <v>70</v>
      </c>
      <c r="M25" s="680"/>
      <c r="N25" s="560"/>
      <c r="O25" s="804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21</v>
      </c>
      <c r="C26" s="680"/>
      <c r="D26" s="560"/>
      <c r="E26" s="804"/>
      <c r="F26" s="535">
        <f t="shared" si="1"/>
        <v>0</v>
      </c>
      <c r="G26" s="570"/>
      <c r="I26" s="132">
        <f t="shared" si="2"/>
        <v>584.52</v>
      </c>
      <c r="L26" s="430">
        <f t="shared" si="3"/>
        <v>70</v>
      </c>
      <c r="M26" s="680"/>
      <c r="N26" s="560"/>
      <c r="O26" s="804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21</v>
      </c>
      <c r="C27" s="680"/>
      <c r="D27" s="806"/>
      <c r="E27" s="804"/>
      <c r="F27" s="535">
        <f t="shared" si="1"/>
        <v>0</v>
      </c>
      <c r="G27" s="536"/>
      <c r="H27" s="17"/>
      <c r="I27" s="132">
        <f t="shared" si="2"/>
        <v>584.52</v>
      </c>
      <c r="L27" s="430">
        <f t="shared" si="3"/>
        <v>70</v>
      </c>
      <c r="M27" s="680"/>
      <c r="N27" s="806"/>
      <c r="O27" s="804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21</v>
      </c>
      <c r="C28" s="680"/>
      <c r="D28" s="806"/>
      <c r="E28" s="118"/>
      <c r="F28" s="535">
        <f t="shared" si="1"/>
        <v>0</v>
      </c>
      <c r="G28" s="536"/>
      <c r="H28" s="17"/>
      <c r="I28" s="132">
        <f t="shared" si="2"/>
        <v>584.52</v>
      </c>
      <c r="L28" s="430">
        <f t="shared" si="3"/>
        <v>70</v>
      </c>
      <c r="M28" s="680"/>
      <c r="N28" s="806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7"/>
      <c r="E29" s="118"/>
      <c r="F29" s="14"/>
      <c r="G29" s="31"/>
      <c r="H29" s="17"/>
      <c r="L29" s="431"/>
      <c r="M29" s="680"/>
      <c r="N29" s="807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topLeftCell="H1" workbookViewId="0">
      <selection activeCell="Q9" sqref="Q9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07" t="s">
        <v>294</v>
      </c>
      <c r="B1" s="1007"/>
      <c r="C1" s="1007"/>
      <c r="D1" s="1007"/>
      <c r="E1" s="1007"/>
      <c r="F1" s="1007"/>
      <c r="G1" s="1007"/>
      <c r="H1" s="11">
        <v>1</v>
      </c>
      <c r="K1" s="1011" t="s">
        <v>306</v>
      </c>
      <c r="L1" s="1011"/>
      <c r="M1" s="1011"/>
      <c r="N1" s="1011"/>
      <c r="O1" s="1011"/>
      <c r="P1" s="1011"/>
      <c r="Q1" s="101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79" t="s">
        <v>84</v>
      </c>
      <c r="C4" s="102"/>
      <c r="D4" s="135"/>
      <c r="E4" s="86"/>
      <c r="F4" s="73"/>
      <c r="G4" s="239"/>
      <c r="L4" s="1079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08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03" t="s">
        <v>100</v>
      </c>
      <c r="L5" s="1080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03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9"/>
      <c r="E12" s="721"/>
      <c r="F12" s="899">
        <f t="shared" si="0"/>
        <v>0</v>
      </c>
      <c r="G12" s="900"/>
      <c r="H12" s="901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9"/>
      <c r="E13" s="721"/>
      <c r="F13" s="899">
        <f t="shared" si="0"/>
        <v>0</v>
      </c>
      <c r="G13" s="900"/>
      <c r="H13" s="901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9"/>
      <c r="E14" s="721"/>
      <c r="F14" s="899">
        <f t="shared" si="0"/>
        <v>0</v>
      </c>
      <c r="G14" s="900"/>
      <c r="H14" s="901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9"/>
      <c r="E15" s="721"/>
      <c r="F15" s="899">
        <f t="shared" si="0"/>
        <v>0</v>
      </c>
      <c r="G15" s="900"/>
      <c r="H15" s="901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47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47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1" t="s">
        <v>86</v>
      </c>
      <c r="C4" s="102"/>
      <c r="D4" s="135"/>
      <c r="E4" s="86"/>
      <c r="F4" s="73"/>
      <c r="G4" s="239"/>
    </row>
    <row r="5" spans="1:9" x14ac:dyDescent="0.25">
      <c r="A5" s="75"/>
      <c r="B5" s="1082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9" t="s">
        <v>106</v>
      </c>
      <c r="C4" s="102"/>
      <c r="D4" s="135"/>
      <c r="E4" s="86"/>
      <c r="F4" s="73"/>
      <c r="G4" s="239"/>
    </row>
    <row r="5" spans="1:9" x14ac:dyDescent="0.25">
      <c r="A5" s="1004"/>
      <c r="B5" s="108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04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3" t="s">
        <v>107</v>
      </c>
      <c r="C4" s="102"/>
      <c r="D4" s="135"/>
      <c r="E4" s="86"/>
      <c r="F4" s="73"/>
      <c r="G4" s="239"/>
    </row>
    <row r="5" spans="1:9" x14ac:dyDescent="0.25">
      <c r="A5" s="1004"/>
      <c r="B5" s="108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04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11"/>
      <c r="B1" s="1011"/>
      <c r="C1" s="1011"/>
      <c r="D1" s="1011"/>
      <c r="E1" s="1011"/>
      <c r="F1" s="1011"/>
      <c r="G1" s="10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2"/>
      <c r="C5" s="404"/>
      <c r="D5" s="134"/>
      <c r="E5" s="209"/>
      <c r="F5" s="62"/>
      <c r="G5" s="5"/>
    </row>
    <row r="6" spans="1:9" ht="20.25" x14ac:dyDescent="0.3">
      <c r="A6" s="622"/>
      <c r="B6" s="101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09" t="s">
        <v>11</v>
      </c>
      <c r="D83" s="101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7" t="s">
        <v>279</v>
      </c>
      <c r="B1" s="1007"/>
      <c r="C1" s="1007"/>
      <c r="D1" s="1007"/>
      <c r="E1" s="1007"/>
      <c r="F1" s="1007"/>
      <c r="G1" s="1007"/>
      <c r="H1" s="11">
        <v>1</v>
      </c>
      <c r="K1" s="1011" t="s">
        <v>306</v>
      </c>
      <c r="L1" s="1011"/>
      <c r="M1" s="1011"/>
      <c r="N1" s="1011"/>
      <c r="O1" s="1011"/>
      <c r="P1" s="1011"/>
      <c r="Q1" s="10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13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13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13"/>
      <c r="C6" s="500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7"/>
      <c r="L6" s="1013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700">
        <v>119.52</v>
      </c>
      <c r="E16" s="701">
        <v>44807</v>
      </c>
      <c r="F16" s="700">
        <f t="shared" si="6"/>
        <v>119.52</v>
      </c>
      <c r="G16" s="702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700">
        <v>60.06</v>
      </c>
      <c r="E17" s="701">
        <v>44807</v>
      </c>
      <c r="F17" s="700">
        <f t="shared" si="6"/>
        <v>60.06</v>
      </c>
      <c r="G17" s="702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700">
        <v>97.67</v>
      </c>
      <c r="E18" s="701">
        <v>44817</v>
      </c>
      <c r="F18" s="700">
        <f t="shared" si="6"/>
        <v>97.67</v>
      </c>
      <c r="G18" s="702" t="s">
        <v>623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700">
        <v>12.3</v>
      </c>
      <c r="E19" s="701">
        <v>44817</v>
      </c>
      <c r="F19" s="700">
        <f t="shared" si="6"/>
        <v>12.3</v>
      </c>
      <c r="G19" s="702" t="s">
        <v>627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700">
        <v>11.81</v>
      </c>
      <c r="E20" s="701">
        <v>44820</v>
      </c>
      <c r="F20" s="700">
        <f t="shared" si="6"/>
        <v>11.81</v>
      </c>
      <c r="G20" s="702" t="s">
        <v>652</v>
      </c>
      <c r="H20" s="389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700">
        <v>60.29</v>
      </c>
      <c r="E21" s="701">
        <v>44821</v>
      </c>
      <c r="F21" s="700">
        <f t="shared" si="6"/>
        <v>60.29</v>
      </c>
      <c r="G21" s="702" t="s">
        <v>666</v>
      </c>
      <c r="H21" s="389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700">
        <v>119.71</v>
      </c>
      <c r="E22" s="701">
        <v>44823</v>
      </c>
      <c r="F22" s="700">
        <f t="shared" si="6"/>
        <v>119.71</v>
      </c>
      <c r="G22" s="702" t="s">
        <v>677</v>
      </c>
      <c r="H22" s="389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700">
        <v>12.16</v>
      </c>
      <c r="E23" s="701">
        <v>44827</v>
      </c>
      <c r="F23" s="700">
        <f t="shared" si="6"/>
        <v>12.16</v>
      </c>
      <c r="G23" s="702" t="s">
        <v>706</v>
      </c>
      <c r="H23" s="389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09" t="s">
        <v>11</v>
      </c>
      <c r="D53" s="1010"/>
      <c r="E53" s="57">
        <f>E5+E6-F48+E7</f>
        <v>70.190000000000055</v>
      </c>
      <c r="F53" s="73"/>
      <c r="M53" s="1009" t="s">
        <v>11</v>
      </c>
      <c r="N53" s="1010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7" t="s">
        <v>280</v>
      </c>
      <c r="B1" s="1007"/>
      <c r="C1" s="1007"/>
      <c r="D1" s="1007"/>
      <c r="E1" s="1007"/>
      <c r="F1" s="1007"/>
      <c r="G1" s="1007"/>
      <c r="H1" s="11">
        <v>1</v>
      </c>
      <c r="K1" s="1011" t="s">
        <v>306</v>
      </c>
      <c r="L1" s="1011"/>
      <c r="M1" s="1011"/>
      <c r="N1" s="1011"/>
      <c r="O1" s="1011"/>
      <c r="P1" s="1011"/>
      <c r="Q1" s="101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6">
        <v>61.36</v>
      </c>
      <c r="F4" s="787">
        <v>5</v>
      </c>
      <c r="G4" s="155"/>
      <c r="H4" s="155"/>
      <c r="K4" s="12"/>
      <c r="L4" s="12"/>
      <c r="M4" s="507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14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14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14"/>
      <c r="C6" s="404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14"/>
      <c r="M6" s="404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4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21">
        <f t="shared" si="0"/>
        <v>0</v>
      </c>
      <c r="G14" s="922"/>
      <c r="H14" s="907"/>
      <c r="I14" s="903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21">
        <f t="shared" si="0"/>
        <v>0</v>
      </c>
      <c r="G15" s="922"/>
      <c r="H15" s="907"/>
      <c r="I15" s="903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21">
        <f t="shared" si="0"/>
        <v>0</v>
      </c>
      <c r="G16" s="922"/>
      <c r="H16" s="907"/>
      <c r="I16" s="903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21">
        <f t="shared" si="0"/>
        <v>0</v>
      </c>
      <c r="G17" s="922"/>
      <c r="H17" s="907"/>
      <c r="I17" s="903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09" t="s">
        <v>11</v>
      </c>
      <c r="D47" s="1010"/>
      <c r="E47" s="57">
        <f>E5+E6-F42+E7</f>
        <v>-61.36000000000007</v>
      </c>
      <c r="F47" s="73"/>
      <c r="M47" s="1009" t="s">
        <v>11</v>
      </c>
      <c r="N47" s="1010"/>
      <c r="O47" s="57">
        <f>O5+O6-P42+O7</f>
        <v>8.8300000000000125</v>
      </c>
      <c r="P47" s="73"/>
    </row>
    <row r="50" spans="1:17" x14ac:dyDescent="0.25">
      <c r="A50" s="227"/>
      <c r="B50" s="1004"/>
      <c r="C50" s="499"/>
      <c r="D50" s="233"/>
      <c r="E50" s="78"/>
      <c r="F50" s="62"/>
      <c r="G50" s="5"/>
      <c r="K50" s="227"/>
      <c r="L50" s="1004"/>
      <c r="M50" s="499"/>
      <c r="N50" s="233"/>
      <c r="O50" s="78"/>
      <c r="P50" s="62"/>
      <c r="Q50" s="5"/>
    </row>
    <row r="51" spans="1:17" x14ac:dyDescent="0.25">
      <c r="A51" s="227"/>
      <c r="B51" s="1004"/>
      <c r="C51" s="404"/>
      <c r="D51" s="134"/>
      <c r="E51" s="209"/>
      <c r="F51" s="62"/>
      <c r="G51" s="47"/>
      <c r="K51" s="227"/>
      <c r="L51" s="1004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selection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07" t="s">
        <v>281</v>
      </c>
      <c r="B1" s="1007"/>
      <c r="C1" s="1007"/>
      <c r="D1" s="1007"/>
      <c r="E1" s="1007"/>
      <c r="F1" s="1007"/>
      <c r="G1" s="1007"/>
      <c r="H1" s="11">
        <v>1</v>
      </c>
      <c r="K1" s="1011" t="s">
        <v>281</v>
      </c>
      <c r="L1" s="1011"/>
      <c r="M1" s="1011"/>
      <c r="N1" s="1011"/>
      <c r="O1" s="1011"/>
      <c r="P1" s="1011"/>
      <c r="Q1" s="101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42.53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12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12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12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12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818.1400000000001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1843.19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1671.99</v>
      </c>
    </row>
    <row r="11" spans="1:19" x14ac:dyDescent="0.25">
      <c r="A11" s="183"/>
      <c r="B11" s="183">
        <f t="shared" ref="B11:B5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5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1660.66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1547.3000000000002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1535.7700000000002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1416.7600000000002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700">
        <v>155.55000000000001</v>
      </c>
      <c r="E15" s="701">
        <v>44806</v>
      </c>
      <c r="F15" s="700">
        <f t="shared" si="0"/>
        <v>155.55000000000001</v>
      </c>
      <c r="G15" s="702" t="s">
        <v>536</v>
      </c>
      <c r="H15" s="389">
        <v>101</v>
      </c>
      <c r="I15" s="105">
        <f t="shared" si="3"/>
        <v>274.07</v>
      </c>
      <c r="K15" s="73"/>
      <c r="L15" s="183">
        <f t="shared" si="4"/>
        <v>120</v>
      </c>
      <c r="M15" s="73">
        <v>2</v>
      </c>
      <c r="N15" s="69">
        <v>112.97</v>
      </c>
      <c r="O15" s="203">
        <v>44826</v>
      </c>
      <c r="P15" s="69">
        <f t="shared" si="1"/>
        <v>112.97</v>
      </c>
      <c r="Q15" s="70" t="s">
        <v>700</v>
      </c>
      <c r="R15" s="71">
        <v>101</v>
      </c>
      <c r="S15" s="105">
        <f t="shared" si="5"/>
        <v>1303.7900000000002</v>
      </c>
    </row>
    <row r="16" spans="1:19" x14ac:dyDescent="0.25">
      <c r="B16" s="183">
        <f t="shared" si="2"/>
        <v>17</v>
      </c>
      <c r="C16" s="73">
        <v>10</v>
      </c>
      <c r="D16" s="700">
        <v>114.33</v>
      </c>
      <c r="E16" s="701">
        <v>44807</v>
      </c>
      <c r="F16" s="700">
        <f t="shared" si="0"/>
        <v>114.33</v>
      </c>
      <c r="G16" s="702" t="s">
        <v>555</v>
      </c>
      <c r="H16" s="389">
        <v>101</v>
      </c>
      <c r="I16" s="105">
        <f t="shared" si="3"/>
        <v>159.74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1291.7600000000002</v>
      </c>
    </row>
    <row r="17" spans="1:19" x14ac:dyDescent="0.25">
      <c r="B17" s="183">
        <f t="shared" si="2"/>
        <v>7</v>
      </c>
      <c r="C17" s="73">
        <v>10</v>
      </c>
      <c r="D17" s="700">
        <v>117.21</v>
      </c>
      <c r="E17" s="701">
        <v>44812</v>
      </c>
      <c r="F17" s="700">
        <f t="shared" si="0"/>
        <v>117.21</v>
      </c>
      <c r="G17" s="702" t="s">
        <v>561</v>
      </c>
      <c r="H17" s="389">
        <v>101</v>
      </c>
      <c r="I17" s="105">
        <f t="shared" si="3"/>
        <v>42.530000000000015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1179.7600000000002</v>
      </c>
    </row>
    <row r="18" spans="1:19" x14ac:dyDescent="0.25">
      <c r="A18" s="122"/>
      <c r="B18" s="183">
        <f t="shared" si="2"/>
        <v>7</v>
      </c>
      <c r="C18" s="73"/>
      <c r="D18" s="700">
        <v>0</v>
      </c>
      <c r="E18" s="701"/>
      <c r="F18" s="700">
        <f t="shared" si="0"/>
        <v>0</v>
      </c>
      <c r="G18" s="702"/>
      <c r="H18" s="389"/>
      <c r="I18" s="105">
        <f t="shared" si="3"/>
        <v>42.530000000000015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1063.7700000000002</v>
      </c>
    </row>
    <row r="19" spans="1:19" x14ac:dyDescent="0.25">
      <c r="A19" s="122"/>
      <c r="B19" s="183">
        <f t="shared" si="2"/>
        <v>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42.530000000000015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942.72000000000025</v>
      </c>
    </row>
    <row r="20" spans="1:19" x14ac:dyDescent="0.25">
      <c r="A20" s="122"/>
      <c r="B20" s="183">
        <f t="shared" si="2"/>
        <v>7</v>
      </c>
      <c r="C20" s="15"/>
      <c r="D20" s="700"/>
      <c r="E20" s="701"/>
      <c r="F20" s="920">
        <f t="shared" si="0"/>
        <v>0</v>
      </c>
      <c r="G20" s="902"/>
      <c r="H20" s="901"/>
      <c r="I20" s="903">
        <f t="shared" si="3"/>
        <v>42.530000000000015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818.14000000000021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21">
        <v>42.53</v>
      </c>
      <c r="G21" s="922"/>
      <c r="H21" s="907"/>
      <c r="I21" s="903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818.14000000000021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21">
        <f t="shared" si="0"/>
        <v>0</v>
      </c>
      <c r="G22" s="922"/>
      <c r="H22" s="907"/>
      <c r="I22" s="903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818.14000000000021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21">
        <f t="shared" si="0"/>
        <v>0</v>
      </c>
      <c r="G23" s="922"/>
      <c r="H23" s="907"/>
      <c r="I23" s="903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818.14000000000021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818.14000000000021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818.14000000000021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818.14000000000021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818.14000000000021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818.14000000000021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818.14000000000021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818.14000000000021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818.14000000000021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818.14000000000021</v>
      </c>
    </row>
    <row r="33" spans="1:19" x14ac:dyDescent="0.25">
      <c r="A33" s="122"/>
      <c r="B33" s="234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234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818.14000000000021</v>
      </c>
    </row>
    <row r="34" spans="1:19" x14ac:dyDescent="0.25">
      <c r="A34" s="122"/>
      <c r="B34" s="234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234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818.14000000000021</v>
      </c>
    </row>
    <row r="35" spans="1:19" x14ac:dyDescent="0.25">
      <c r="A35" s="122"/>
      <c r="B35" s="234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234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818.14000000000021</v>
      </c>
    </row>
    <row r="36" spans="1:19" x14ac:dyDescent="0.25">
      <c r="A36" s="122" t="s">
        <v>22</v>
      </c>
      <c r="B36" s="234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234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818.14000000000021</v>
      </c>
    </row>
    <row r="37" spans="1:19" x14ac:dyDescent="0.25">
      <c r="A37" s="123"/>
      <c r="B37" s="234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234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818.14000000000021</v>
      </c>
    </row>
    <row r="38" spans="1:19" x14ac:dyDescent="0.25">
      <c r="A38" s="122"/>
      <c r="B38" s="234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234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818.14000000000021</v>
      </c>
    </row>
    <row r="39" spans="1:19" x14ac:dyDescent="0.25">
      <c r="A39" s="122"/>
      <c r="B39" s="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818.14000000000021</v>
      </c>
    </row>
    <row r="40" spans="1:19" x14ac:dyDescent="0.25">
      <c r="A40" s="122"/>
      <c r="B40" s="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818.14000000000021</v>
      </c>
    </row>
    <row r="41" spans="1:19" x14ac:dyDescent="0.25">
      <c r="A41" s="122"/>
      <c r="B41" s="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818.14000000000021</v>
      </c>
    </row>
    <row r="42" spans="1:19" x14ac:dyDescent="0.25">
      <c r="A42" s="122"/>
      <c r="B42" s="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818.14000000000021</v>
      </c>
    </row>
    <row r="43" spans="1:19" x14ac:dyDescent="0.25">
      <c r="A43" s="122"/>
      <c r="B43" s="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818.14000000000021</v>
      </c>
    </row>
    <row r="44" spans="1:19" x14ac:dyDescent="0.25">
      <c r="A44" s="122"/>
      <c r="B44" s="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818.14000000000021</v>
      </c>
    </row>
    <row r="45" spans="1:19" x14ac:dyDescent="0.25">
      <c r="A45" s="122"/>
      <c r="B45" s="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818.14000000000021</v>
      </c>
    </row>
    <row r="46" spans="1:19" x14ac:dyDescent="0.25">
      <c r="A46" s="122"/>
      <c r="B46" s="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818.14000000000021</v>
      </c>
    </row>
    <row r="47" spans="1:19" x14ac:dyDescent="0.25">
      <c r="A47" s="122"/>
      <c r="B47" s="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818.14000000000021</v>
      </c>
    </row>
    <row r="48" spans="1:19" x14ac:dyDescent="0.25">
      <c r="A48" s="122"/>
      <c r="B48" s="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818.14000000000021</v>
      </c>
    </row>
    <row r="49" spans="1:19" x14ac:dyDescent="0.25">
      <c r="A49" s="122"/>
      <c r="B49" s="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818.14000000000021</v>
      </c>
    </row>
    <row r="50" spans="1:19" x14ac:dyDescent="0.25">
      <c r="A50" s="122"/>
      <c r="B50" s="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818.14000000000021</v>
      </c>
    </row>
    <row r="51" spans="1:19" x14ac:dyDescent="0.25">
      <c r="A51" s="122"/>
      <c r="B51" s="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818.14000000000021</v>
      </c>
    </row>
    <row r="52" spans="1:19" x14ac:dyDescent="0.25">
      <c r="A52" s="122"/>
      <c r="B52" s="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818.14000000000021</v>
      </c>
    </row>
    <row r="53" spans="1:19" x14ac:dyDescent="0.25">
      <c r="A53" s="122"/>
      <c r="B53" s="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818.14000000000021</v>
      </c>
    </row>
    <row r="54" spans="1:19" x14ac:dyDescent="0.25">
      <c r="A54" s="122"/>
      <c r="B54" s="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818.14000000000021</v>
      </c>
    </row>
    <row r="55" spans="1:19" x14ac:dyDescent="0.25">
      <c r="A55" s="122"/>
      <c r="B55" s="12">
        <f>B54-C55</f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2">
        <f>L54-M55</f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818.14000000000021</v>
      </c>
    </row>
    <row r="56" spans="1:19" x14ac:dyDescent="0.25">
      <c r="A56" s="122"/>
      <c r="B56" s="12">
        <f t="shared" ref="B56:B75" si="6">B55-C56</f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2">
        <f t="shared" ref="L56:L75" si="7">L55-M56</f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818.14000000000021</v>
      </c>
    </row>
    <row r="57" spans="1:19" x14ac:dyDescent="0.25">
      <c r="A57" s="122"/>
      <c r="B57" s="12">
        <f t="shared" si="6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2">
        <f t="shared" si="7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818.14000000000021</v>
      </c>
    </row>
    <row r="58" spans="1:19" x14ac:dyDescent="0.25">
      <c r="A58" s="122"/>
      <c r="B58" s="12">
        <f t="shared" si="6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2">
        <f t="shared" si="7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818.14000000000021</v>
      </c>
    </row>
    <row r="59" spans="1:19" x14ac:dyDescent="0.25">
      <c r="A59" s="122"/>
      <c r="B59" s="12">
        <f t="shared" si="6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2">
        <f t="shared" si="7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818.14000000000021</v>
      </c>
    </row>
    <row r="60" spans="1:19" x14ac:dyDescent="0.25">
      <c r="A60" s="122"/>
      <c r="B60" s="12">
        <f t="shared" si="6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2">
        <f t="shared" si="7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818.14000000000021</v>
      </c>
    </row>
    <row r="61" spans="1:19" x14ac:dyDescent="0.25">
      <c r="A61" s="122"/>
      <c r="B61" s="12">
        <f t="shared" si="6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2">
        <f t="shared" si="7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818.14000000000021</v>
      </c>
    </row>
    <row r="62" spans="1:19" x14ac:dyDescent="0.25">
      <c r="A62" s="122"/>
      <c r="B62" s="12">
        <f t="shared" si="6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2">
        <f t="shared" si="7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818.14000000000021</v>
      </c>
    </row>
    <row r="63" spans="1:19" x14ac:dyDescent="0.25">
      <c r="A63" s="122"/>
      <c r="B63" s="12">
        <f t="shared" si="6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2">
        <f t="shared" si="7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818.14000000000021</v>
      </c>
    </row>
    <row r="64" spans="1:19" x14ac:dyDescent="0.25">
      <c r="A64" s="122"/>
      <c r="B64" s="12">
        <f t="shared" si="6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2">
        <f t="shared" si="7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818.14000000000021</v>
      </c>
    </row>
    <row r="65" spans="1:19" x14ac:dyDescent="0.25">
      <c r="A65" s="122"/>
      <c r="B65" s="12">
        <f t="shared" si="6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2">
        <f t="shared" si="7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818.14000000000021</v>
      </c>
    </row>
    <row r="66" spans="1:19" x14ac:dyDescent="0.25">
      <c r="A66" s="122"/>
      <c r="B66" s="12">
        <f t="shared" si="6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2">
        <f t="shared" si="7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818.14000000000021</v>
      </c>
    </row>
    <row r="67" spans="1:19" x14ac:dyDescent="0.25">
      <c r="A67" s="122"/>
      <c r="B67" s="12">
        <f t="shared" si="6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818.14000000000021</v>
      </c>
    </row>
    <row r="68" spans="1:19" x14ac:dyDescent="0.25">
      <c r="A68" s="122"/>
      <c r="B68" s="12">
        <f t="shared" si="6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818.14000000000021</v>
      </c>
    </row>
    <row r="69" spans="1:19" x14ac:dyDescent="0.25">
      <c r="A69" s="122"/>
      <c r="B69" s="12">
        <f t="shared" si="6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818.14000000000021</v>
      </c>
    </row>
    <row r="70" spans="1:19" x14ac:dyDescent="0.25">
      <c r="A70" s="122"/>
      <c r="B70" s="12">
        <f t="shared" si="6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818.14000000000021</v>
      </c>
    </row>
    <row r="71" spans="1:19" x14ac:dyDescent="0.25">
      <c r="A71" s="122"/>
      <c r="B71" s="12">
        <f t="shared" si="6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818.14000000000021</v>
      </c>
    </row>
    <row r="72" spans="1:19" x14ac:dyDescent="0.25">
      <c r="A72" s="122"/>
      <c r="B72" s="12">
        <f t="shared" si="6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818.14000000000021</v>
      </c>
    </row>
    <row r="73" spans="1:19" x14ac:dyDescent="0.25">
      <c r="A73" s="122"/>
      <c r="B73" s="12">
        <f t="shared" si="6"/>
        <v>0</v>
      </c>
      <c r="C73" s="15"/>
      <c r="D73" s="59"/>
      <c r="E73" s="210"/>
      <c r="F73" s="69">
        <f t="shared" ref="F73" si="8">D73</f>
        <v>0</v>
      </c>
      <c r="G73" s="70"/>
      <c r="H73" s="71"/>
      <c r="I73" s="105">
        <f t="shared" si="3"/>
        <v>0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105">
        <f t="shared" si="5"/>
        <v>818.14000000000021</v>
      </c>
    </row>
    <row r="74" spans="1:19" x14ac:dyDescent="0.25">
      <c r="A74" s="122"/>
      <c r="B74" s="12">
        <f t="shared" si="6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818.14000000000021</v>
      </c>
    </row>
    <row r="75" spans="1:19" x14ac:dyDescent="0.25">
      <c r="A75" s="122"/>
      <c r="B75" s="12">
        <f t="shared" si="6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818.14000000000021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818.14000000000021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963.43999999999994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09" t="s">
        <v>11</v>
      </c>
      <c r="D83" s="1010"/>
      <c r="E83" s="57">
        <f>E5+E6-F78+E7</f>
        <v>1.1368683772161603E-13</v>
      </c>
      <c r="F83" s="73"/>
      <c r="M83" s="1009" t="s">
        <v>11</v>
      </c>
      <c r="N83" s="1010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U1" zoomScaleNormal="100" workbookViewId="0">
      <pane ySplit="9" topLeftCell="A70" activePane="bottomLeft" state="frozen"/>
      <selection pane="bottomLeft" activeCell="AH18" sqref="AH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07" t="s">
        <v>282</v>
      </c>
      <c r="B1" s="1007"/>
      <c r="C1" s="1007"/>
      <c r="D1" s="1007"/>
      <c r="E1" s="1007"/>
      <c r="F1" s="1007"/>
      <c r="G1" s="1007"/>
      <c r="H1" s="11">
        <v>1</v>
      </c>
      <c r="L1" s="1011" t="s">
        <v>306</v>
      </c>
      <c r="M1" s="1011"/>
      <c r="N1" s="1011"/>
      <c r="O1" s="1011"/>
      <c r="P1" s="1011"/>
      <c r="Q1" s="1011"/>
      <c r="R1" s="1011"/>
      <c r="S1" s="11">
        <v>2</v>
      </c>
      <c r="W1" s="1011" t="s">
        <v>306</v>
      </c>
      <c r="X1" s="1011"/>
      <c r="Y1" s="1011"/>
      <c r="Z1" s="1011"/>
      <c r="AA1" s="1011"/>
      <c r="AB1" s="1011"/>
      <c r="AC1" s="1011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18" t="s">
        <v>74</v>
      </c>
      <c r="C4" s="245"/>
      <c r="D4" s="134"/>
      <c r="E4" s="493"/>
      <c r="F4" s="73"/>
      <c r="G4" s="155"/>
      <c r="H4" s="155"/>
      <c r="L4" s="464"/>
      <c r="M4" s="1015" t="s">
        <v>74</v>
      </c>
      <c r="N4" s="245"/>
      <c r="O4" s="134"/>
      <c r="P4" s="493"/>
      <c r="Q4" s="73"/>
      <c r="R4" s="155"/>
      <c r="S4" s="155"/>
      <c r="W4" s="464"/>
      <c r="X4" s="1015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17" t="s">
        <v>134</v>
      </c>
      <c r="B5" s="1012"/>
      <c r="C5" s="245"/>
      <c r="D5" s="134">
        <v>44772</v>
      </c>
      <c r="E5" s="493">
        <v>18309.66</v>
      </c>
      <c r="F5" s="73">
        <v>623</v>
      </c>
      <c r="G5" s="5"/>
      <c r="L5" s="1017" t="s">
        <v>344</v>
      </c>
      <c r="M5" s="1016"/>
      <c r="N5" s="245">
        <v>126</v>
      </c>
      <c r="O5" s="134">
        <v>44810</v>
      </c>
      <c r="P5" s="493">
        <v>2003.28</v>
      </c>
      <c r="Q5" s="73">
        <v>68</v>
      </c>
      <c r="R5" s="5"/>
      <c r="W5" s="1017" t="s">
        <v>461</v>
      </c>
      <c r="X5" s="1016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17"/>
      <c r="B6" s="1012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17"/>
      <c r="M6" s="1016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5950.3200000000006</v>
      </c>
      <c r="S6" s="7">
        <f>P6-R6+P7+P5-R5+P4</f>
        <v>29.499999999999318</v>
      </c>
      <c r="W6" s="1017"/>
      <c r="X6" s="1016"/>
      <c r="Y6" s="414"/>
      <c r="Z6" s="134"/>
      <c r="AA6" s="494"/>
      <c r="AB6" s="73"/>
      <c r="AC6" s="47">
        <f>AB79</f>
        <v>3113.5699999999997</v>
      </c>
      <c r="AD6" s="7">
        <f>AA6-AC6+AA7+AA5-AC5+AA4</f>
        <v>12118.14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7" t="s">
        <v>356</v>
      </c>
      <c r="M7" s="1016"/>
      <c r="N7" s="835">
        <v>126</v>
      </c>
      <c r="O7" s="836">
        <v>44787</v>
      </c>
      <c r="P7" s="837">
        <v>2004.04</v>
      </c>
      <c r="Q7" s="723">
        <v>60</v>
      </c>
      <c r="W7" s="827"/>
      <c r="X7" s="1016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2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si="0"/>
        <v>772.08</v>
      </c>
      <c r="AC12" s="70" t="s">
        <v>713</v>
      </c>
      <c r="AD12" s="71">
        <v>137</v>
      </c>
      <c r="AE12" s="105">
        <f t="shared" ref="AE12:AE75" si="11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ref="AB13:AB57" si="12">Z13</f>
        <v>946.27</v>
      </c>
      <c r="AC13" s="70" t="s">
        <v>720</v>
      </c>
      <c r="AD13" s="71">
        <v>137</v>
      </c>
      <c r="AE13" s="105">
        <f t="shared" si="11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120.12</v>
      </c>
      <c r="P14" s="203">
        <v>44813</v>
      </c>
      <c r="Q14" s="69">
        <f t="shared" si="3"/>
        <v>120.12</v>
      </c>
      <c r="R14" s="70" t="s">
        <v>587</v>
      </c>
      <c r="S14" s="71">
        <v>132</v>
      </c>
      <c r="T14" s="105">
        <f t="shared" si="9"/>
        <v>4180.1000000000004</v>
      </c>
      <c r="U14" s="17">
        <f t="shared" si="4"/>
        <v>15855.84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2"/>
        <v>219.17</v>
      </c>
      <c r="AC14" s="70" t="s">
        <v>729</v>
      </c>
      <c r="AD14" s="71">
        <v>137</v>
      </c>
      <c r="AE14" s="105">
        <f t="shared" si="11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4038.2000000000003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2"/>
        <v>958.38</v>
      </c>
      <c r="AC15" s="70" t="s">
        <v>736</v>
      </c>
      <c r="AD15" s="71">
        <v>137</v>
      </c>
      <c r="AE15" s="105">
        <f t="shared" si="11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4006.7400000000002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32.659999999999997</v>
      </c>
      <c r="AA16" s="203">
        <v>44834</v>
      </c>
      <c r="AB16" s="69">
        <f t="shared" si="12"/>
        <v>32.659999999999997</v>
      </c>
      <c r="AC16" s="70" t="s">
        <v>741</v>
      </c>
      <c r="AD16" s="71">
        <v>137</v>
      </c>
      <c r="AE16" s="105">
        <f t="shared" si="11"/>
        <v>12152.61</v>
      </c>
      <c r="AF16" s="17">
        <f t="shared" si="5"/>
        <v>4474.4199999999992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M17" s="83">
        <f t="shared" si="8"/>
        <v>91</v>
      </c>
      <c r="N17" s="15">
        <v>32</v>
      </c>
      <c r="O17" s="69">
        <v>999.8</v>
      </c>
      <c r="P17" s="203">
        <v>44816</v>
      </c>
      <c r="Q17" s="69">
        <f t="shared" si="3"/>
        <v>999.8</v>
      </c>
      <c r="R17" s="70" t="s">
        <v>618</v>
      </c>
      <c r="S17" s="71">
        <v>137</v>
      </c>
      <c r="T17" s="105">
        <f t="shared" si="9"/>
        <v>3006.9400000000005</v>
      </c>
      <c r="U17" s="17">
        <f t="shared" si="4"/>
        <v>136972.6</v>
      </c>
      <c r="X17" s="83">
        <f t="shared" si="10"/>
        <v>391</v>
      </c>
      <c r="Y17" s="15">
        <v>1</v>
      </c>
      <c r="Z17" s="69">
        <v>34.47</v>
      </c>
      <c r="AA17" s="203">
        <v>44835</v>
      </c>
      <c r="AB17" s="69">
        <f t="shared" si="12"/>
        <v>34.47</v>
      </c>
      <c r="AC17" s="70" t="s">
        <v>749</v>
      </c>
      <c r="AD17" s="71">
        <v>137</v>
      </c>
      <c r="AE17" s="105">
        <f t="shared" si="11"/>
        <v>12118.140000000001</v>
      </c>
      <c r="AF17" s="17">
        <f t="shared" si="5"/>
        <v>4722.3899999999994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2944.0400000000004</v>
      </c>
      <c r="U18" s="17">
        <f t="shared" si="4"/>
        <v>8617.2999999999993</v>
      </c>
      <c r="X18" s="83">
        <f t="shared" si="10"/>
        <v>391</v>
      </c>
      <c r="Y18" s="15"/>
      <c r="Z18" s="69"/>
      <c r="AA18" s="203"/>
      <c r="AB18" s="69">
        <f t="shared" si="12"/>
        <v>0</v>
      </c>
      <c r="AC18" s="70"/>
      <c r="AD18" s="71"/>
      <c r="AE18" s="105">
        <f t="shared" si="11"/>
        <v>12118.140000000001</v>
      </c>
      <c r="AF18" s="17">
        <f t="shared" si="5"/>
        <v>0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2795.1400000000003</v>
      </c>
      <c r="U19" s="17">
        <f t="shared" si="4"/>
        <v>19654.8</v>
      </c>
      <c r="W19" s="122"/>
      <c r="X19" s="83">
        <f t="shared" si="10"/>
        <v>391</v>
      </c>
      <c r="Y19" s="15"/>
      <c r="Z19" s="69"/>
      <c r="AA19" s="203"/>
      <c r="AB19" s="69">
        <f t="shared" si="12"/>
        <v>0</v>
      </c>
      <c r="AC19" s="70"/>
      <c r="AD19" s="71"/>
      <c r="AE19" s="105">
        <f t="shared" si="11"/>
        <v>12118.140000000001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2033.7400000000002</v>
      </c>
      <c r="U20" s="17">
        <f t="shared" si="4"/>
        <v>104311.8</v>
      </c>
      <c r="W20" s="122"/>
      <c r="X20" s="83">
        <f t="shared" si="10"/>
        <v>391</v>
      </c>
      <c r="Y20" s="15"/>
      <c r="Z20" s="69"/>
      <c r="AA20" s="203"/>
      <c r="AB20" s="69">
        <f t="shared" si="12"/>
        <v>0</v>
      </c>
      <c r="AC20" s="70"/>
      <c r="AD20" s="71"/>
      <c r="AE20" s="105">
        <f t="shared" si="11"/>
        <v>12118.140000000001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2000.3200000000002</v>
      </c>
      <c r="U21" s="17">
        <f t="shared" si="4"/>
        <v>4645.38</v>
      </c>
      <c r="W21" s="122"/>
      <c r="X21" s="83">
        <f t="shared" si="10"/>
        <v>391</v>
      </c>
      <c r="Y21" s="15"/>
      <c r="Z21" s="69"/>
      <c r="AA21" s="203"/>
      <c r="AB21" s="69">
        <f t="shared" si="12"/>
        <v>0</v>
      </c>
      <c r="AC21" s="70"/>
      <c r="AD21" s="71"/>
      <c r="AE21" s="105">
        <f t="shared" si="11"/>
        <v>12118.140000000001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1967.66</v>
      </c>
      <c r="U22" s="17">
        <f t="shared" si="4"/>
        <v>4539.74</v>
      </c>
      <c r="W22" s="122"/>
      <c r="X22" s="83">
        <f t="shared" si="10"/>
        <v>391</v>
      </c>
      <c r="Y22" s="15"/>
      <c r="Z22" s="69"/>
      <c r="AA22" s="203"/>
      <c r="AB22" s="69">
        <f t="shared" si="12"/>
        <v>0</v>
      </c>
      <c r="AC22" s="70"/>
      <c r="AD22" s="71"/>
      <c r="AE22" s="105">
        <f t="shared" si="11"/>
        <v>12118.140000000001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953.1400000000001</v>
      </c>
      <c r="U23" s="17">
        <f t="shared" si="4"/>
        <v>141018.28</v>
      </c>
      <c r="W23" s="122"/>
      <c r="X23" s="83">
        <f t="shared" si="10"/>
        <v>391</v>
      </c>
      <c r="Y23" s="15"/>
      <c r="Z23" s="69"/>
      <c r="AA23" s="203"/>
      <c r="AB23" s="69">
        <f t="shared" si="12"/>
        <v>0</v>
      </c>
      <c r="AC23" s="70"/>
      <c r="AD23" s="71"/>
      <c r="AE23" s="105">
        <f t="shared" si="11"/>
        <v>12118.140000000001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29.500000000000114</v>
      </c>
      <c r="U24" s="17">
        <f t="shared" si="4"/>
        <v>128385.95999999999</v>
      </c>
      <c r="W24" s="123"/>
      <c r="X24" s="83">
        <f t="shared" si="10"/>
        <v>391</v>
      </c>
      <c r="Y24" s="15"/>
      <c r="Z24" s="69"/>
      <c r="AA24" s="203"/>
      <c r="AB24" s="69">
        <f t="shared" si="12"/>
        <v>0</v>
      </c>
      <c r="AC24" s="70"/>
      <c r="AD24" s="71"/>
      <c r="AE24" s="105">
        <f t="shared" si="11"/>
        <v>12118.140000000001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18"/>
      <c r="S25" s="919"/>
      <c r="T25" s="903">
        <f t="shared" si="9"/>
        <v>29.500000000000114</v>
      </c>
      <c r="U25" s="904">
        <f t="shared" si="4"/>
        <v>0</v>
      </c>
      <c r="W25" s="122"/>
      <c r="X25" s="83">
        <f t="shared" si="10"/>
        <v>391</v>
      </c>
      <c r="Y25" s="15"/>
      <c r="Z25" s="69"/>
      <c r="AA25" s="203"/>
      <c r="AB25" s="69">
        <f t="shared" si="12"/>
        <v>0</v>
      </c>
      <c r="AC25" s="70"/>
      <c r="AD25" s="71"/>
      <c r="AE25" s="105">
        <f t="shared" si="11"/>
        <v>12118.140000000001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18"/>
      <c r="S26" s="919"/>
      <c r="T26" s="903">
        <f t="shared" si="9"/>
        <v>29.500000000000114</v>
      </c>
      <c r="U26" s="904">
        <f t="shared" si="4"/>
        <v>0</v>
      </c>
      <c r="W26" s="122"/>
      <c r="X26" s="83">
        <f t="shared" si="10"/>
        <v>391</v>
      </c>
      <c r="Y26" s="15"/>
      <c r="Z26" s="69"/>
      <c r="AA26" s="203"/>
      <c r="AB26" s="69">
        <f t="shared" si="12"/>
        <v>0</v>
      </c>
      <c r="AC26" s="70"/>
      <c r="AD26" s="71"/>
      <c r="AE26" s="105">
        <f t="shared" si="11"/>
        <v>12118.140000000001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18"/>
      <c r="S27" s="919"/>
      <c r="T27" s="903">
        <f t="shared" si="9"/>
        <v>29.500000000000114</v>
      </c>
      <c r="U27" s="904">
        <f t="shared" si="4"/>
        <v>0</v>
      </c>
      <c r="W27" s="122"/>
      <c r="X27" s="83">
        <f t="shared" si="10"/>
        <v>391</v>
      </c>
      <c r="Y27" s="15"/>
      <c r="Z27" s="69"/>
      <c r="AA27" s="203"/>
      <c r="AB27" s="69">
        <f t="shared" si="12"/>
        <v>0</v>
      </c>
      <c r="AC27" s="70"/>
      <c r="AD27" s="71"/>
      <c r="AE27" s="105">
        <f t="shared" si="11"/>
        <v>12118.140000000001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18"/>
      <c r="S28" s="919"/>
      <c r="T28" s="903">
        <f t="shared" si="9"/>
        <v>29.500000000000114</v>
      </c>
      <c r="U28" s="904">
        <f t="shared" si="4"/>
        <v>0</v>
      </c>
      <c r="W28" s="122"/>
      <c r="X28" s="83">
        <f t="shared" si="10"/>
        <v>391</v>
      </c>
      <c r="Y28" s="15"/>
      <c r="Z28" s="69"/>
      <c r="AA28" s="203"/>
      <c r="AB28" s="69">
        <f t="shared" si="12"/>
        <v>0</v>
      </c>
      <c r="AC28" s="70"/>
      <c r="AD28" s="71"/>
      <c r="AE28" s="105">
        <f t="shared" si="11"/>
        <v>12118.140000000001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29.500000000000114</v>
      </c>
      <c r="U29" s="17">
        <f t="shared" si="4"/>
        <v>0</v>
      </c>
      <c r="W29" s="122"/>
      <c r="X29" s="83">
        <f t="shared" si="10"/>
        <v>391</v>
      </c>
      <c r="Y29" s="15"/>
      <c r="Z29" s="69"/>
      <c r="AA29" s="203"/>
      <c r="AB29" s="69">
        <f t="shared" si="12"/>
        <v>0</v>
      </c>
      <c r="AC29" s="70"/>
      <c r="AD29" s="71"/>
      <c r="AE29" s="105">
        <f t="shared" si="11"/>
        <v>12118.140000000001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29.500000000000114</v>
      </c>
      <c r="U30" s="17">
        <f t="shared" si="4"/>
        <v>0</v>
      </c>
      <c r="W30" s="122"/>
      <c r="X30" s="83">
        <f t="shared" si="10"/>
        <v>391</v>
      </c>
      <c r="Y30" s="15"/>
      <c r="Z30" s="69"/>
      <c r="AA30" s="203"/>
      <c r="AB30" s="69">
        <f t="shared" si="12"/>
        <v>0</v>
      </c>
      <c r="AC30" s="70"/>
      <c r="AD30" s="71"/>
      <c r="AE30" s="105">
        <f t="shared" si="11"/>
        <v>12118.140000000001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29.500000000000114</v>
      </c>
      <c r="U31" s="17">
        <f t="shared" si="4"/>
        <v>0</v>
      </c>
      <c r="W31" s="122"/>
      <c r="X31" s="83">
        <f t="shared" si="10"/>
        <v>391</v>
      </c>
      <c r="Y31" s="15"/>
      <c r="Z31" s="69"/>
      <c r="AA31" s="203"/>
      <c r="AB31" s="69">
        <f t="shared" si="12"/>
        <v>0</v>
      </c>
      <c r="AC31" s="70"/>
      <c r="AD31" s="71"/>
      <c r="AE31" s="105">
        <f t="shared" si="11"/>
        <v>12118.140000000001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29.500000000000114</v>
      </c>
      <c r="U32" s="17">
        <f t="shared" si="4"/>
        <v>0</v>
      </c>
      <c r="W32" s="122"/>
      <c r="X32" s="83">
        <f t="shared" si="10"/>
        <v>391</v>
      </c>
      <c r="Y32" s="15"/>
      <c r="Z32" s="69"/>
      <c r="AA32" s="203"/>
      <c r="AB32" s="69">
        <f t="shared" si="12"/>
        <v>0</v>
      </c>
      <c r="AC32" s="70"/>
      <c r="AD32" s="71"/>
      <c r="AE32" s="105">
        <f t="shared" si="11"/>
        <v>12118.140000000001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29.500000000000114</v>
      </c>
      <c r="U33" s="17">
        <f t="shared" si="4"/>
        <v>0</v>
      </c>
      <c r="W33" s="122"/>
      <c r="X33" s="83">
        <f t="shared" si="10"/>
        <v>391</v>
      </c>
      <c r="Y33" s="15"/>
      <c r="Z33" s="69"/>
      <c r="AA33" s="203"/>
      <c r="AB33" s="69">
        <f t="shared" si="12"/>
        <v>0</v>
      </c>
      <c r="AC33" s="70"/>
      <c r="AD33" s="71"/>
      <c r="AE33" s="105">
        <f t="shared" si="11"/>
        <v>12118.140000000001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29.500000000000114</v>
      </c>
      <c r="U34" s="17">
        <f t="shared" si="4"/>
        <v>0</v>
      </c>
      <c r="W34" s="122"/>
      <c r="X34" s="83">
        <f t="shared" si="10"/>
        <v>391</v>
      </c>
      <c r="Y34" s="15"/>
      <c r="Z34" s="69"/>
      <c r="AA34" s="203"/>
      <c r="AB34" s="69">
        <f t="shared" si="12"/>
        <v>0</v>
      </c>
      <c r="AC34" s="70"/>
      <c r="AD34" s="71"/>
      <c r="AE34" s="105">
        <f t="shared" si="11"/>
        <v>12118.140000000001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29.500000000000114</v>
      </c>
      <c r="U35" s="17">
        <f t="shared" si="4"/>
        <v>0</v>
      </c>
      <c r="W35" s="122"/>
      <c r="X35" s="83">
        <f t="shared" si="10"/>
        <v>391</v>
      </c>
      <c r="Y35" s="15"/>
      <c r="Z35" s="69"/>
      <c r="AA35" s="203"/>
      <c r="AB35" s="69">
        <f t="shared" si="12"/>
        <v>0</v>
      </c>
      <c r="AC35" s="70"/>
      <c r="AD35" s="71"/>
      <c r="AE35" s="105">
        <f t="shared" si="11"/>
        <v>12118.140000000001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29.500000000000114</v>
      </c>
      <c r="U36" s="17">
        <f t="shared" si="4"/>
        <v>0</v>
      </c>
      <c r="W36" s="122"/>
      <c r="X36" s="83">
        <f t="shared" si="10"/>
        <v>391</v>
      </c>
      <c r="Y36" s="15"/>
      <c r="Z36" s="69"/>
      <c r="AA36" s="203"/>
      <c r="AB36" s="69">
        <f t="shared" si="12"/>
        <v>0</v>
      </c>
      <c r="AC36" s="70"/>
      <c r="AD36" s="71"/>
      <c r="AE36" s="105">
        <f t="shared" si="11"/>
        <v>12118.140000000001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29.500000000000114</v>
      </c>
      <c r="U37" s="17">
        <f t="shared" si="4"/>
        <v>0</v>
      </c>
      <c r="W37" s="122" t="s">
        <v>22</v>
      </c>
      <c r="X37" s="83">
        <f t="shared" si="10"/>
        <v>391</v>
      </c>
      <c r="Y37" s="15"/>
      <c r="Z37" s="69"/>
      <c r="AA37" s="203"/>
      <c r="AB37" s="69">
        <f t="shared" si="12"/>
        <v>0</v>
      </c>
      <c r="AC37" s="70"/>
      <c r="AD37" s="71"/>
      <c r="AE37" s="105">
        <f t="shared" si="11"/>
        <v>12118.140000000001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29.500000000000114</v>
      </c>
      <c r="U38" s="17">
        <f t="shared" si="4"/>
        <v>0</v>
      </c>
      <c r="W38" s="123"/>
      <c r="X38" s="83">
        <f t="shared" si="10"/>
        <v>391</v>
      </c>
      <c r="Y38" s="15"/>
      <c r="Z38" s="69"/>
      <c r="AA38" s="203"/>
      <c r="AB38" s="69">
        <f t="shared" si="12"/>
        <v>0</v>
      </c>
      <c r="AC38" s="70"/>
      <c r="AD38" s="71"/>
      <c r="AE38" s="105">
        <f t="shared" si="11"/>
        <v>12118.140000000001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29.500000000000114</v>
      </c>
      <c r="U39" s="17">
        <f t="shared" si="4"/>
        <v>0</v>
      </c>
      <c r="W39" s="122"/>
      <c r="X39" s="83">
        <f t="shared" si="10"/>
        <v>391</v>
      </c>
      <c r="Y39" s="15"/>
      <c r="Z39" s="69"/>
      <c r="AA39" s="203"/>
      <c r="AB39" s="69">
        <f t="shared" si="12"/>
        <v>0</v>
      </c>
      <c r="AC39" s="70"/>
      <c r="AD39" s="71"/>
      <c r="AE39" s="105">
        <f t="shared" si="11"/>
        <v>12118.140000000001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29.500000000000114</v>
      </c>
      <c r="U40" s="17">
        <f t="shared" si="4"/>
        <v>0</v>
      </c>
      <c r="W40" s="122"/>
      <c r="X40" s="83">
        <f t="shared" si="10"/>
        <v>391</v>
      </c>
      <c r="Y40" s="15"/>
      <c r="Z40" s="69"/>
      <c r="AA40" s="203"/>
      <c r="AB40" s="69">
        <f t="shared" si="12"/>
        <v>0</v>
      </c>
      <c r="AC40" s="70"/>
      <c r="AD40" s="71"/>
      <c r="AE40" s="105">
        <f t="shared" si="11"/>
        <v>12118.140000000001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29.500000000000114</v>
      </c>
      <c r="U41" s="17">
        <f t="shared" si="4"/>
        <v>0</v>
      </c>
      <c r="W41" s="122"/>
      <c r="X41" s="83">
        <f t="shared" si="10"/>
        <v>391</v>
      </c>
      <c r="Y41" s="15"/>
      <c r="Z41" s="69"/>
      <c r="AA41" s="203"/>
      <c r="AB41" s="69">
        <f t="shared" si="12"/>
        <v>0</v>
      </c>
      <c r="AC41" s="70"/>
      <c r="AD41" s="71"/>
      <c r="AE41" s="105">
        <f t="shared" si="11"/>
        <v>12118.140000000001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29.500000000000114</v>
      </c>
      <c r="U42" s="17">
        <f t="shared" si="4"/>
        <v>0</v>
      </c>
      <c r="W42" s="122"/>
      <c r="X42" s="83">
        <f t="shared" si="10"/>
        <v>391</v>
      </c>
      <c r="Y42" s="15"/>
      <c r="Z42" s="69"/>
      <c r="AA42" s="203"/>
      <c r="AB42" s="69">
        <f t="shared" si="12"/>
        <v>0</v>
      </c>
      <c r="AC42" s="70"/>
      <c r="AD42" s="71"/>
      <c r="AE42" s="105">
        <f t="shared" si="11"/>
        <v>12118.140000000001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29.500000000000114</v>
      </c>
      <c r="U43" s="17">
        <f t="shared" si="4"/>
        <v>0</v>
      </c>
      <c r="W43" s="122"/>
      <c r="X43" s="83">
        <f t="shared" si="10"/>
        <v>391</v>
      </c>
      <c r="Y43" s="15"/>
      <c r="Z43" s="69"/>
      <c r="AA43" s="203"/>
      <c r="AB43" s="69">
        <f t="shared" si="12"/>
        <v>0</v>
      </c>
      <c r="AC43" s="70"/>
      <c r="AD43" s="71"/>
      <c r="AE43" s="105">
        <f t="shared" si="11"/>
        <v>12118.140000000001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29.500000000000114</v>
      </c>
      <c r="U44" s="17">
        <f t="shared" si="4"/>
        <v>0</v>
      </c>
      <c r="W44" s="122"/>
      <c r="X44" s="83">
        <f t="shared" si="10"/>
        <v>391</v>
      </c>
      <c r="Y44" s="15"/>
      <c r="Z44" s="69"/>
      <c r="AA44" s="203"/>
      <c r="AB44" s="69">
        <f t="shared" si="12"/>
        <v>0</v>
      </c>
      <c r="AC44" s="70"/>
      <c r="AD44" s="71"/>
      <c r="AE44" s="105">
        <f t="shared" si="11"/>
        <v>12118.140000000001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29.500000000000114</v>
      </c>
      <c r="U45" s="17">
        <f t="shared" si="4"/>
        <v>0</v>
      </c>
      <c r="W45" s="122"/>
      <c r="X45" s="83">
        <f t="shared" si="10"/>
        <v>391</v>
      </c>
      <c r="Y45" s="15"/>
      <c r="Z45" s="69"/>
      <c r="AA45" s="203"/>
      <c r="AB45" s="69">
        <f t="shared" si="12"/>
        <v>0</v>
      </c>
      <c r="AC45" s="70"/>
      <c r="AD45" s="71"/>
      <c r="AE45" s="105">
        <f t="shared" si="11"/>
        <v>12118.140000000001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29.500000000000114</v>
      </c>
      <c r="U46" s="17">
        <f t="shared" si="4"/>
        <v>0</v>
      </c>
      <c r="W46" s="122"/>
      <c r="X46" s="83">
        <f t="shared" si="10"/>
        <v>391</v>
      </c>
      <c r="Y46" s="15"/>
      <c r="Z46" s="69"/>
      <c r="AA46" s="203"/>
      <c r="AB46" s="69">
        <f t="shared" si="12"/>
        <v>0</v>
      </c>
      <c r="AC46" s="70"/>
      <c r="AD46" s="71"/>
      <c r="AE46" s="105">
        <f t="shared" si="11"/>
        <v>12118.140000000001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29.500000000000114</v>
      </c>
      <c r="U47" s="17">
        <f t="shared" si="4"/>
        <v>0</v>
      </c>
      <c r="W47" s="122"/>
      <c r="X47" s="83">
        <f t="shared" si="10"/>
        <v>391</v>
      </c>
      <c r="Y47" s="15"/>
      <c r="Z47" s="69"/>
      <c r="AA47" s="203"/>
      <c r="AB47" s="69">
        <f t="shared" si="12"/>
        <v>0</v>
      </c>
      <c r="AC47" s="70"/>
      <c r="AD47" s="71"/>
      <c r="AE47" s="105">
        <f t="shared" si="11"/>
        <v>12118.140000000001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29.500000000000114</v>
      </c>
      <c r="U48" s="17">
        <f t="shared" si="4"/>
        <v>0</v>
      </c>
      <c r="W48" s="122"/>
      <c r="X48" s="83">
        <f t="shared" si="10"/>
        <v>391</v>
      </c>
      <c r="Y48" s="15"/>
      <c r="Z48" s="69"/>
      <c r="AA48" s="203"/>
      <c r="AB48" s="69">
        <f t="shared" si="12"/>
        <v>0</v>
      </c>
      <c r="AC48" s="70"/>
      <c r="AD48" s="71"/>
      <c r="AE48" s="105">
        <f t="shared" si="11"/>
        <v>12118.140000000001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29.500000000000114</v>
      </c>
      <c r="U49" s="17">
        <f t="shared" si="4"/>
        <v>0</v>
      </c>
      <c r="W49" s="122"/>
      <c r="X49" s="83">
        <f t="shared" si="10"/>
        <v>391</v>
      </c>
      <c r="Y49" s="15"/>
      <c r="Z49" s="69"/>
      <c r="AA49" s="203"/>
      <c r="AB49" s="69">
        <f t="shared" si="12"/>
        <v>0</v>
      </c>
      <c r="AC49" s="70"/>
      <c r="AD49" s="71"/>
      <c r="AE49" s="105">
        <f t="shared" si="11"/>
        <v>12118.140000000001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29.500000000000114</v>
      </c>
      <c r="U50" s="17">
        <f t="shared" si="4"/>
        <v>0</v>
      </c>
      <c r="W50" s="122"/>
      <c r="X50" s="83">
        <f t="shared" si="10"/>
        <v>391</v>
      </c>
      <c r="Y50" s="15"/>
      <c r="Z50" s="69"/>
      <c r="AA50" s="203"/>
      <c r="AB50" s="69">
        <f t="shared" si="12"/>
        <v>0</v>
      </c>
      <c r="AC50" s="70"/>
      <c r="AD50" s="71"/>
      <c r="AE50" s="105">
        <f t="shared" si="11"/>
        <v>12118.140000000001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29.500000000000114</v>
      </c>
      <c r="U51" s="17">
        <f t="shared" si="4"/>
        <v>0</v>
      </c>
      <c r="W51" s="122"/>
      <c r="X51" s="83">
        <f t="shared" si="10"/>
        <v>391</v>
      </c>
      <c r="Y51" s="15"/>
      <c r="Z51" s="69"/>
      <c r="AA51" s="203"/>
      <c r="AB51" s="69">
        <f t="shared" si="12"/>
        <v>0</v>
      </c>
      <c r="AC51" s="70"/>
      <c r="AD51" s="71"/>
      <c r="AE51" s="105">
        <f t="shared" si="11"/>
        <v>12118.140000000001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29.500000000000114</v>
      </c>
      <c r="U52" s="17">
        <f t="shared" si="4"/>
        <v>0</v>
      </c>
      <c r="W52" s="122"/>
      <c r="X52" s="83">
        <f t="shared" si="10"/>
        <v>391</v>
      </c>
      <c r="Y52" s="15"/>
      <c r="Z52" s="69"/>
      <c r="AA52" s="203"/>
      <c r="AB52" s="69">
        <f t="shared" si="12"/>
        <v>0</v>
      </c>
      <c r="AC52" s="70"/>
      <c r="AD52" s="71"/>
      <c r="AE52" s="105">
        <f t="shared" si="11"/>
        <v>12118.140000000001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29.500000000000114</v>
      </c>
      <c r="U53" s="17">
        <f t="shared" si="4"/>
        <v>0</v>
      </c>
      <c r="W53" s="122"/>
      <c r="X53" s="83">
        <f t="shared" si="10"/>
        <v>391</v>
      </c>
      <c r="Y53" s="15"/>
      <c r="Z53" s="69"/>
      <c r="AA53" s="203"/>
      <c r="AB53" s="69">
        <f t="shared" si="12"/>
        <v>0</v>
      </c>
      <c r="AC53" s="70"/>
      <c r="AD53" s="71"/>
      <c r="AE53" s="105">
        <f t="shared" si="11"/>
        <v>12118.140000000001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29.500000000000114</v>
      </c>
      <c r="U54" s="17">
        <f t="shared" si="4"/>
        <v>0</v>
      </c>
      <c r="W54" s="122"/>
      <c r="X54" s="83">
        <f t="shared" si="10"/>
        <v>391</v>
      </c>
      <c r="Y54" s="15"/>
      <c r="Z54" s="69"/>
      <c r="AA54" s="203"/>
      <c r="AB54" s="69">
        <f t="shared" si="12"/>
        <v>0</v>
      </c>
      <c r="AC54" s="70"/>
      <c r="AD54" s="71"/>
      <c r="AE54" s="105">
        <f t="shared" si="11"/>
        <v>12118.140000000001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29.500000000000114</v>
      </c>
      <c r="U55" s="17">
        <f t="shared" si="4"/>
        <v>0</v>
      </c>
      <c r="W55" s="122"/>
      <c r="X55" s="83">
        <f t="shared" si="10"/>
        <v>391</v>
      </c>
      <c r="Y55" s="15"/>
      <c r="Z55" s="69"/>
      <c r="AA55" s="203"/>
      <c r="AB55" s="69">
        <f t="shared" si="12"/>
        <v>0</v>
      </c>
      <c r="AC55" s="70"/>
      <c r="AD55" s="71"/>
      <c r="AE55" s="105">
        <f t="shared" si="11"/>
        <v>12118.140000000001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29.500000000000114</v>
      </c>
      <c r="U56" s="17">
        <f t="shared" si="4"/>
        <v>0</v>
      </c>
      <c r="W56" s="122"/>
      <c r="X56" s="83">
        <f t="shared" si="10"/>
        <v>391</v>
      </c>
      <c r="Y56" s="15"/>
      <c r="Z56" s="69"/>
      <c r="AA56" s="203"/>
      <c r="AB56" s="69">
        <f t="shared" si="12"/>
        <v>0</v>
      </c>
      <c r="AC56" s="70"/>
      <c r="AD56" s="71"/>
      <c r="AE56" s="105">
        <f t="shared" si="11"/>
        <v>12118.140000000001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1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29.500000000000114</v>
      </c>
      <c r="U57" s="17">
        <f t="shared" si="4"/>
        <v>0</v>
      </c>
      <c r="W57" s="122"/>
      <c r="X57" s="83">
        <f t="shared" si="10"/>
        <v>391</v>
      </c>
      <c r="Y57" s="15"/>
      <c r="Z57" s="69"/>
      <c r="AA57" s="203"/>
      <c r="AB57" s="69">
        <f t="shared" si="12"/>
        <v>0</v>
      </c>
      <c r="AC57" s="70"/>
      <c r="AD57" s="71"/>
      <c r="AE57" s="105">
        <f t="shared" si="11"/>
        <v>12118.140000000001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1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29.500000000000114</v>
      </c>
      <c r="U58" s="17">
        <f t="shared" si="4"/>
        <v>0</v>
      </c>
      <c r="W58" s="122"/>
      <c r="X58" s="83">
        <f t="shared" si="10"/>
        <v>391</v>
      </c>
      <c r="Y58" s="15"/>
      <c r="Z58" s="69"/>
      <c r="AA58" s="203"/>
      <c r="AB58" s="69">
        <v>0</v>
      </c>
      <c r="AC58" s="70"/>
      <c r="AD58" s="71"/>
      <c r="AE58" s="105">
        <f t="shared" si="11"/>
        <v>12118.140000000001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1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3">O59</f>
        <v>0</v>
      </c>
      <c r="R59" s="70"/>
      <c r="S59" s="71"/>
      <c r="T59" s="105">
        <f t="shared" si="9"/>
        <v>29.500000000000114</v>
      </c>
      <c r="U59" s="17">
        <f t="shared" si="4"/>
        <v>0</v>
      </c>
      <c r="W59" s="122"/>
      <c r="X59" s="83">
        <f t="shared" si="10"/>
        <v>391</v>
      </c>
      <c r="Y59" s="15"/>
      <c r="Z59" s="69"/>
      <c r="AA59" s="203"/>
      <c r="AB59" s="69">
        <f t="shared" ref="AB59:AB74" si="14">Z59</f>
        <v>0</v>
      </c>
      <c r="AC59" s="70"/>
      <c r="AD59" s="71"/>
      <c r="AE59" s="105">
        <f t="shared" si="11"/>
        <v>12118.140000000001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1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3"/>
        <v>0</v>
      </c>
      <c r="R60" s="70"/>
      <c r="S60" s="71"/>
      <c r="T60" s="105">
        <f t="shared" si="9"/>
        <v>29.500000000000114</v>
      </c>
      <c r="U60" s="17">
        <f t="shared" si="4"/>
        <v>0</v>
      </c>
      <c r="W60" s="122"/>
      <c r="X60" s="83">
        <f t="shared" si="10"/>
        <v>391</v>
      </c>
      <c r="Y60" s="15"/>
      <c r="Z60" s="69"/>
      <c r="AA60" s="203"/>
      <c r="AB60" s="69">
        <f t="shared" si="14"/>
        <v>0</v>
      </c>
      <c r="AC60" s="70"/>
      <c r="AD60" s="71"/>
      <c r="AE60" s="105">
        <f t="shared" si="11"/>
        <v>12118.140000000001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1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3"/>
        <v>0</v>
      </c>
      <c r="R61" s="70"/>
      <c r="S61" s="71"/>
      <c r="T61" s="105">
        <f t="shared" si="9"/>
        <v>29.500000000000114</v>
      </c>
      <c r="U61" s="17">
        <f t="shared" si="4"/>
        <v>0</v>
      </c>
      <c r="W61" s="122"/>
      <c r="X61" s="83">
        <f t="shared" si="10"/>
        <v>391</v>
      </c>
      <c r="Y61" s="15"/>
      <c r="Z61" s="69"/>
      <c r="AA61" s="203"/>
      <c r="AB61" s="69">
        <f t="shared" si="14"/>
        <v>0</v>
      </c>
      <c r="AC61" s="70"/>
      <c r="AD61" s="71"/>
      <c r="AE61" s="105">
        <f t="shared" si="11"/>
        <v>12118.140000000001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1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3"/>
        <v>0</v>
      </c>
      <c r="R62" s="70"/>
      <c r="S62" s="71"/>
      <c r="T62" s="105">
        <f t="shared" si="9"/>
        <v>29.500000000000114</v>
      </c>
      <c r="U62" s="17">
        <f t="shared" si="4"/>
        <v>0</v>
      </c>
      <c r="W62" s="122"/>
      <c r="X62" s="83">
        <f t="shared" si="10"/>
        <v>391</v>
      </c>
      <c r="Y62" s="15"/>
      <c r="Z62" s="69"/>
      <c r="AA62" s="203"/>
      <c r="AB62" s="69">
        <f t="shared" si="14"/>
        <v>0</v>
      </c>
      <c r="AC62" s="70"/>
      <c r="AD62" s="71"/>
      <c r="AE62" s="105">
        <f t="shared" si="11"/>
        <v>12118.140000000001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700">
        <v>26.31</v>
      </c>
      <c r="E63" s="701">
        <v>44806</v>
      </c>
      <c r="F63" s="700">
        <f t="shared" si="1"/>
        <v>26.31</v>
      </c>
      <c r="G63" s="702" t="s">
        <v>537</v>
      </c>
      <c r="H63" s="389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3"/>
        <v>0</v>
      </c>
      <c r="R63" s="70"/>
      <c r="S63" s="71"/>
      <c r="T63" s="105">
        <f t="shared" si="9"/>
        <v>29.500000000000114</v>
      </c>
      <c r="U63" s="17">
        <f t="shared" si="4"/>
        <v>0</v>
      </c>
      <c r="W63" s="122"/>
      <c r="X63" s="83">
        <f t="shared" si="10"/>
        <v>391</v>
      </c>
      <c r="Y63" s="15"/>
      <c r="Z63" s="69"/>
      <c r="AA63" s="203"/>
      <c r="AB63" s="69">
        <f t="shared" si="14"/>
        <v>0</v>
      </c>
      <c r="AC63" s="70"/>
      <c r="AD63" s="71"/>
      <c r="AE63" s="105">
        <f t="shared" si="11"/>
        <v>12118.140000000001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700">
        <v>423.38</v>
      </c>
      <c r="E64" s="701">
        <v>44806</v>
      </c>
      <c r="F64" s="700">
        <f t="shared" si="1"/>
        <v>423.38</v>
      </c>
      <c r="G64" s="702" t="s">
        <v>538</v>
      </c>
      <c r="H64" s="389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3"/>
        <v>0</v>
      </c>
      <c r="R64" s="70"/>
      <c r="S64" s="71"/>
      <c r="T64" s="105">
        <f t="shared" si="9"/>
        <v>29.500000000000114</v>
      </c>
      <c r="U64" s="17">
        <f t="shared" si="4"/>
        <v>0</v>
      </c>
      <c r="W64" s="122"/>
      <c r="X64" s="83">
        <f t="shared" si="10"/>
        <v>391</v>
      </c>
      <c r="Y64" s="15"/>
      <c r="Z64" s="69"/>
      <c r="AA64" s="203"/>
      <c r="AB64" s="69">
        <f t="shared" si="14"/>
        <v>0</v>
      </c>
      <c r="AC64" s="70"/>
      <c r="AD64" s="71"/>
      <c r="AE64" s="105">
        <f t="shared" si="11"/>
        <v>12118.140000000001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700">
        <v>29.57</v>
      </c>
      <c r="E65" s="701">
        <v>44807</v>
      </c>
      <c r="F65" s="700">
        <f t="shared" si="1"/>
        <v>29.57</v>
      </c>
      <c r="G65" s="702" t="s">
        <v>552</v>
      </c>
      <c r="H65" s="389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3"/>
        <v>0</v>
      </c>
      <c r="R65" s="70"/>
      <c r="S65" s="71"/>
      <c r="T65" s="105">
        <f t="shared" si="9"/>
        <v>29.500000000000114</v>
      </c>
      <c r="U65" s="17">
        <f t="shared" si="4"/>
        <v>0</v>
      </c>
      <c r="W65" s="122"/>
      <c r="X65" s="83">
        <f t="shared" si="10"/>
        <v>391</v>
      </c>
      <c r="Y65" s="15"/>
      <c r="Z65" s="69"/>
      <c r="AA65" s="203"/>
      <c r="AB65" s="69">
        <f t="shared" si="14"/>
        <v>0</v>
      </c>
      <c r="AC65" s="70"/>
      <c r="AD65" s="71"/>
      <c r="AE65" s="105">
        <f t="shared" si="11"/>
        <v>12118.140000000001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700">
        <v>844.51</v>
      </c>
      <c r="E66" s="701">
        <v>44807</v>
      </c>
      <c r="F66" s="700">
        <f t="shared" si="1"/>
        <v>844.51</v>
      </c>
      <c r="G66" s="702" t="s">
        <v>555</v>
      </c>
      <c r="H66" s="389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3"/>
        <v>0</v>
      </c>
      <c r="R66" s="70"/>
      <c r="S66" s="71"/>
      <c r="T66" s="105">
        <f t="shared" si="9"/>
        <v>29.500000000000114</v>
      </c>
      <c r="U66" s="17">
        <f t="shared" si="4"/>
        <v>0</v>
      </c>
      <c r="W66" s="122"/>
      <c r="X66" s="83">
        <f t="shared" si="10"/>
        <v>391</v>
      </c>
      <c r="Y66" s="15"/>
      <c r="Z66" s="69"/>
      <c r="AA66" s="203"/>
      <c r="AB66" s="69">
        <f t="shared" si="14"/>
        <v>0</v>
      </c>
      <c r="AC66" s="70"/>
      <c r="AD66" s="71"/>
      <c r="AE66" s="105">
        <f t="shared" si="11"/>
        <v>12118.140000000001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700">
        <v>979.82</v>
      </c>
      <c r="E67" s="701">
        <v>44807</v>
      </c>
      <c r="F67" s="700">
        <f t="shared" si="1"/>
        <v>979.82</v>
      </c>
      <c r="G67" s="702" t="s">
        <v>562</v>
      </c>
      <c r="H67" s="389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3"/>
        <v>0</v>
      </c>
      <c r="R67" s="70"/>
      <c r="S67" s="71"/>
      <c r="T67" s="105">
        <f t="shared" si="9"/>
        <v>29.500000000000114</v>
      </c>
      <c r="U67" s="17">
        <f t="shared" si="4"/>
        <v>0</v>
      </c>
      <c r="W67" s="122"/>
      <c r="X67" s="83">
        <f t="shared" si="10"/>
        <v>391</v>
      </c>
      <c r="Y67" s="15"/>
      <c r="Z67" s="69"/>
      <c r="AA67" s="203"/>
      <c r="AB67" s="69">
        <f t="shared" si="14"/>
        <v>0</v>
      </c>
      <c r="AC67" s="70"/>
      <c r="AD67" s="71"/>
      <c r="AE67" s="105">
        <f t="shared" si="11"/>
        <v>12118.140000000001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700"/>
      <c r="E68" s="701"/>
      <c r="F68" s="700">
        <f t="shared" si="1"/>
        <v>0</v>
      </c>
      <c r="G68" s="902"/>
      <c r="H68" s="901"/>
      <c r="I68" s="903">
        <f t="shared" si="7"/>
        <v>2.9999999999404281E-2</v>
      </c>
      <c r="J68" s="904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3"/>
        <v>0</v>
      </c>
      <c r="R68" s="70"/>
      <c r="S68" s="71"/>
      <c r="T68" s="105">
        <f t="shared" si="9"/>
        <v>29.500000000000114</v>
      </c>
      <c r="U68" s="17">
        <f t="shared" si="4"/>
        <v>0</v>
      </c>
      <c r="W68" s="122"/>
      <c r="X68" s="83">
        <f t="shared" si="10"/>
        <v>391</v>
      </c>
      <c r="Y68" s="15"/>
      <c r="Z68" s="69"/>
      <c r="AA68" s="203"/>
      <c r="AB68" s="69">
        <f t="shared" si="14"/>
        <v>0</v>
      </c>
      <c r="AC68" s="70"/>
      <c r="AD68" s="71"/>
      <c r="AE68" s="105">
        <f t="shared" si="11"/>
        <v>12118.140000000001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700"/>
      <c r="E69" s="701"/>
      <c r="F69" s="700">
        <f t="shared" si="1"/>
        <v>0</v>
      </c>
      <c r="G69" s="902"/>
      <c r="H69" s="901"/>
      <c r="I69" s="903">
        <f t="shared" si="7"/>
        <v>2.9999999999404281E-2</v>
      </c>
      <c r="J69" s="904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3"/>
        <v>0</v>
      </c>
      <c r="R69" s="70"/>
      <c r="S69" s="71"/>
      <c r="T69" s="105">
        <f t="shared" si="9"/>
        <v>29.500000000000114</v>
      </c>
      <c r="U69" s="17">
        <f t="shared" si="4"/>
        <v>0</v>
      </c>
      <c r="W69" s="122"/>
      <c r="X69" s="83">
        <f t="shared" si="10"/>
        <v>391</v>
      </c>
      <c r="Y69" s="15"/>
      <c r="Z69" s="69"/>
      <c r="AA69" s="203"/>
      <c r="AB69" s="69">
        <f t="shared" si="14"/>
        <v>0</v>
      </c>
      <c r="AC69" s="70"/>
      <c r="AD69" s="71"/>
      <c r="AE69" s="105">
        <f t="shared" si="11"/>
        <v>12118.140000000001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700"/>
      <c r="E70" s="701"/>
      <c r="F70" s="700">
        <f t="shared" si="1"/>
        <v>0</v>
      </c>
      <c r="G70" s="902"/>
      <c r="H70" s="901"/>
      <c r="I70" s="903">
        <f t="shared" si="7"/>
        <v>2.9999999999404281E-2</v>
      </c>
      <c r="J70" s="904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3"/>
        <v>0</v>
      </c>
      <c r="R70" s="70"/>
      <c r="S70" s="71"/>
      <c r="T70" s="105">
        <f t="shared" si="9"/>
        <v>29.500000000000114</v>
      </c>
      <c r="U70" s="17">
        <f t="shared" si="4"/>
        <v>0</v>
      </c>
      <c r="W70" s="122"/>
      <c r="X70" s="83">
        <f t="shared" si="10"/>
        <v>391</v>
      </c>
      <c r="Y70" s="15"/>
      <c r="Z70" s="69"/>
      <c r="AA70" s="203"/>
      <c r="AB70" s="69">
        <f t="shared" si="14"/>
        <v>0</v>
      </c>
      <c r="AC70" s="70"/>
      <c r="AD70" s="71"/>
      <c r="AE70" s="105">
        <f t="shared" si="11"/>
        <v>12118.140000000001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700"/>
      <c r="E71" s="701"/>
      <c r="F71" s="700">
        <f t="shared" si="1"/>
        <v>0</v>
      </c>
      <c r="G71" s="902"/>
      <c r="H71" s="901"/>
      <c r="I71" s="903">
        <f t="shared" si="7"/>
        <v>2.9999999999404281E-2</v>
      </c>
      <c r="J71" s="904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3"/>
        <v>0</v>
      </c>
      <c r="R71" s="70"/>
      <c r="S71" s="71"/>
      <c r="T71" s="105">
        <f t="shared" si="9"/>
        <v>29.500000000000114</v>
      </c>
      <c r="U71" s="17">
        <f t="shared" si="4"/>
        <v>0</v>
      </c>
      <c r="W71" s="122"/>
      <c r="X71" s="83">
        <f t="shared" si="10"/>
        <v>391</v>
      </c>
      <c r="Y71" s="15"/>
      <c r="Z71" s="69"/>
      <c r="AA71" s="203"/>
      <c r="AB71" s="69">
        <f t="shared" si="14"/>
        <v>0</v>
      </c>
      <c r="AC71" s="70"/>
      <c r="AD71" s="71"/>
      <c r="AE71" s="105">
        <f t="shared" si="11"/>
        <v>12118.140000000001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700"/>
      <c r="E72" s="701"/>
      <c r="F72" s="700">
        <f t="shared" si="1"/>
        <v>0</v>
      </c>
      <c r="G72" s="702"/>
      <c r="H72" s="389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3"/>
        <v>0</v>
      </c>
      <c r="R72" s="70"/>
      <c r="S72" s="71"/>
      <c r="T72" s="105">
        <f t="shared" si="9"/>
        <v>29.500000000000114</v>
      </c>
      <c r="U72" s="17">
        <f t="shared" si="4"/>
        <v>0</v>
      </c>
      <c r="W72" s="122"/>
      <c r="X72" s="83">
        <f t="shared" si="10"/>
        <v>391</v>
      </c>
      <c r="Y72" s="15"/>
      <c r="Z72" s="69"/>
      <c r="AA72" s="203"/>
      <c r="AB72" s="69">
        <f t="shared" si="14"/>
        <v>0</v>
      </c>
      <c r="AC72" s="70"/>
      <c r="AD72" s="71"/>
      <c r="AE72" s="105">
        <f t="shared" si="11"/>
        <v>12118.140000000001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700"/>
      <c r="E73" s="701"/>
      <c r="F73" s="700">
        <f t="shared" si="1"/>
        <v>0</v>
      </c>
      <c r="G73" s="702"/>
      <c r="H73" s="389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3"/>
        <v>0</v>
      </c>
      <c r="R73" s="70"/>
      <c r="S73" s="71"/>
      <c r="T73" s="105">
        <f t="shared" si="9"/>
        <v>29.500000000000114</v>
      </c>
      <c r="U73" s="17">
        <f t="shared" si="4"/>
        <v>0</v>
      </c>
      <c r="W73" s="122"/>
      <c r="X73" s="83">
        <f t="shared" si="10"/>
        <v>391</v>
      </c>
      <c r="Y73" s="15"/>
      <c r="Z73" s="69"/>
      <c r="AA73" s="203"/>
      <c r="AB73" s="69">
        <f t="shared" si="14"/>
        <v>0</v>
      </c>
      <c r="AC73" s="70"/>
      <c r="AD73" s="71"/>
      <c r="AE73" s="105">
        <f t="shared" si="11"/>
        <v>12118.140000000001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700"/>
      <c r="E74" s="701"/>
      <c r="F74" s="700">
        <f t="shared" si="1"/>
        <v>0</v>
      </c>
      <c r="G74" s="702"/>
      <c r="H74" s="389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3"/>
        <v>0</v>
      </c>
      <c r="R74" s="70"/>
      <c r="S74" s="71"/>
      <c r="T74" s="105">
        <f t="shared" si="9"/>
        <v>29.500000000000114</v>
      </c>
      <c r="U74" s="17">
        <f t="shared" si="4"/>
        <v>0</v>
      </c>
      <c r="W74" s="122"/>
      <c r="X74" s="83">
        <f t="shared" si="10"/>
        <v>391</v>
      </c>
      <c r="Y74" s="15"/>
      <c r="Z74" s="69"/>
      <c r="AA74" s="203"/>
      <c r="AB74" s="69">
        <f t="shared" si="14"/>
        <v>0</v>
      </c>
      <c r="AC74" s="70"/>
      <c r="AD74" s="71"/>
      <c r="AE74" s="105">
        <f t="shared" si="11"/>
        <v>12118.140000000001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700"/>
      <c r="E75" s="701"/>
      <c r="F75" s="700">
        <f t="shared" ref="F75:F77" si="15">D75</f>
        <v>0</v>
      </c>
      <c r="G75" s="702"/>
      <c r="H75" s="389"/>
      <c r="I75" s="105">
        <f t="shared" si="7"/>
        <v>2.9999999999404281E-2</v>
      </c>
      <c r="J75" s="17">
        <f t="shared" ref="J75:J77" si="16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29.500000000000114</v>
      </c>
      <c r="U75" s="17">
        <f t="shared" ref="U75:U77" si="17">Q75*S75</f>
        <v>0</v>
      </c>
      <c r="W75" s="122"/>
      <c r="X75" s="83">
        <f t="shared" si="10"/>
        <v>391</v>
      </c>
      <c r="Y75" s="15"/>
      <c r="Z75" s="69"/>
      <c r="AA75" s="203"/>
      <c r="AB75" s="69">
        <f>Z75</f>
        <v>0</v>
      </c>
      <c r="AC75" s="70"/>
      <c r="AD75" s="71"/>
      <c r="AE75" s="105">
        <f t="shared" si="11"/>
        <v>12118.140000000001</v>
      </c>
      <c r="AF75" s="17">
        <f t="shared" ref="AF75:AF77" si="18">AB75*AD75</f>
        <v>0</v>
      </c>
    </row>
    <row r="76" spans="1:32" x14ac:dyDescent="0.25">
      <c r="A76" s="122"/>
      <c r="B76" s="83">
        <f t="shared" ref="B76" si="19">B75-C76</f>
        <v>0</v>
      </c>
      <c r="C76" s="15"/>
      <c r="D76" s="700"/>
      <c r="E76" s="701"/>
      <c r="F76" s="700">
        <f t="shared" si="15"/>
        <v>0</v>
      </c>
      <c r="G76" s="702"/>
      <c r="H76" s="389"/>
      <c r="I76" s="105">
        <f t="shared" ref="I76:I77" si="20">I75-F76</f>
        <v>2.9999999999404281E-2</v>
      </c>
      <c r="J76" s="17">
        <f t="shared" si="16"/>
        <v>0</v>
      </c>
      <c r="L76" s="122"/>
      <c r="M76" s="83">
        <f t="shared" ref="M76" si="21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2">T75-Q76</f>
        <v>29.500000000000114</v>
      </c>
      <c r="U76" s="17">
        <f t="shared" si="17"/>
        <v>0</v>
      </c>
      <c r="W76" s="122"/>
      <c r="X76" s="83">
        <f t="shared" ref="X76" si="23">X75-Y76</f>
        <v>391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4">AE75-AB76</f>
        <v>12118.140000000001</v>
      </c>
      <c r="AF76" s="17">
        <f t="shared" si="18"/>
        <v>0</v>
      </c>
    </row>
    <row r="77" spans="1:32" x14ac:dyDescent="0.25">
      <c r="A77" s="122"/>
      <c r="C77" s="15"/>
      <c r="D77" s="700"/>
      <c r="E77" s="701"/>
      <c r="F77" s="700">
        <f t="shared" si="15"/>
        <v>0</v>
      </c>
      <c r="G77" s="702"/>
      <c r="H77" s="389"/>
      <c r="I77" s="105">
        <f t="shared" si="20"/>
        <v>2.9999999999404281E-2</v>
      </c>
      <c r="J77" s="17">
        <f t="shared" si="16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2"/>
        <v>29.500000000000114</v>
      </c>
      <c r="U77" s="17">
        <f t="shared" si="17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4"/>
        <v>12118.140000000001</v>
      </c>
      <c r="AF77" s="17">
        <f t="shared" si="18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5950.3200000000006</v>
      </c>
      <c r="Q79" s="6">
        <f>SUM(Q10:Q78)</f>
        <v>5950.3200000000006</v>
      </c>
      <c r="Y79" s="53">
        <f>SUM(Y10:Y78)</f>
        <v>99</v>
      </c>
      <c r="Z79" s="6">
        <f>SUM(Z10:Z78)</f>
        <v>3113.5699999999997</v>
      </c>
      <c r="AB79" s="6">
        <f>SUM(AB10:AB78)</f>
        <v>3113.5699999999997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391</v>
      </c>
    </row>
    <row r="83" spans="3:28" ht="15.75" thickBot="1" x14ac:dyDescent="0.3"/>
    <row r="84" spans="3:28" ht="15.75" thickBot="1" x14ac:dyDescent="0.3">
      <c r="C84" s="1009" t="s">
        <v>11</v>
      </c>
      <c r="D84" s="1010"/>
      <c r="E84" s="57">
        <f>E5+E6-F79+E7</f>
        <v>3.0000000000727667E-2</v>
      </c>
      <c r="F84" s="73"/>
      <c r="N84" s="1009" t="s">
        <v>11</v>
      </c>
      <c r="O84" s="1010"/>
      <c r="P84" s="57">
        <f>P5+P6-Q79+P7</f>
        <v>29.499999999999091</v>
      </c>
      <c r="Q84" s="73"/>
      <c r="Y84" s="1009" t="s">
        <v>11</v>
      </c>
      <c r="Z84" s="1010"/>
      <c r="AA84" s="57">
        <f>AA5+AA6-AB79+AA7</f>
        <v>12118.14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2022-10-17T18:29:38Z</dcterms:modified>
</cp:coreProperties>
</file>