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5" activeTab="16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MANTECA     B20 Kg FRE       " sheetId="154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COSTILLA DE RES     " sheetId="202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209" l="1"/>
  <c r="D17" i="177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P7" i="38" l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G6" i="211"/>
  <c r="H6" i="211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O30" i="1" s="1"/>
  <c r="IN5" i="1"/>
  <c r="IB32" i="1"/>
  <c r="HZ32" i="1"/>
  <c r="IB33" i="1" s="1"/>
  <c r="HR32" i="1"/>
  <c r="HR33" i="1" s="1"/>
  <c r="HP32" i="1"/>
  <c r="HH32" i="1"/>
  <c r="HF32" i="1"/>
  <c r="HH33" i="1" s="1"/>
  <c r="GX32" i="1"/>
  <c r="GX33" i="1" s="1"/>
  <c r="GV32" i="1"/>
  <c r="GN32" i="1"/>
  <c r="GL32" i="1"/>
  <c r="GN33" i="1" s="1"/>
  <c r="GD32" i="1"/>
  <c r="GB32" i="1"/>
  <c r="GD33" i="1" s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K30" i="1" s="1"/>
  <c r="HA9" i="1"/>
  <c r="GQ9" i="1"/>
  <c r="GG9" i="1"/>
  <c r="IE8" i="1"/>
  <c r="IE30" i="1" s="1"/>
  <c r="HU8" i="1"/>
  <c r="HU30" i="1" s="1"/>
  <c r="HK8" i="1"/>
  <c r="HA8" i="1"/>
  <c r="HA29" i="1" s="1"/>
  <c r="GQ8" i="1"/>
  <c r="GQ29" i="1" s="1"/>
  <c r="GG8" i="1"/>
  <c r="GG30" i="1" s="1"/>
  <c r="ID5" i="1"/>
  <c r="HT5" i="1"/>
  <c r="HJ5" i="1"/>
  <c r="GZ5" i="1"/>
  <c r="GP5" i="1"/>
  <c r="GF5" i="1"/>
  <c r="IV33" i="1"/>
  <c r="IV32" i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30" i="1" s="1"/>
  <c r="IX5" i="1"/>
  <c r="Y38" i="179" l="1"/>
  <c r="X35" i="179"/>
  <c r="W35" i="179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C9" i="179"/>
  <c r="AC10" i="179" s="1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Z9" i="179"/>
  <c r="Z35" i="179" s="1"/>
  <c r="Y40" i="179" s="1"/>
  <c r="V9" i="179"/>
  <c r="AB6" i="179"/>
  <c r="Q20" i="38" l="1"/>
  <c r="Q19" i="38"/>
  <c r="Q17" i="38"/>
  <c r="Q18" i="38" l="1"/>
  <c r="S116" i="38"/>
  <c r="T116" i="38"/>
  <c r="I116" i="38" l="1"/>
  <c r="O38" i="179"/>
  <c r="N35" i="179"/>
  <c r="M35" i="179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35" i="179" l="1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8" i="38"/>
  <c r="I157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<sst xmlns="http://schemas.openxmlformats.org/spreadsheetml/2006/main" count="3231" uniqueCount="496">
  <si>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</si>
  <si>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</si>
  <si>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</si>
  <si>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</si>
  <si>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</si>
  <si>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</si>
  <si>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</si>
  <si>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</si>
  <si>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</si>
  <si>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</si>
  <si>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</si>
  <si>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</si>
  <si>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</si>
  <si>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</si>
  <si>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</si>
  <si>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</si>
  <si>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</si>
  <si>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</si>
  <si>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</si>
  <si>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</si>
  <si>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</si>
  <si>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</si>
  <si>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</si>
  <si>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</si>
  <si>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</si>
  <si>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</si>
  <si>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</si>
  <si>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</si>
  <si>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</si>
  <si>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</si>
  <si>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</si>
  <si>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</si>
  <si>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</si>
  <si>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</si>
  <si>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</si>
  <si>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</si>
  <si>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</si>
  <si>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</si>
  <si>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</si>
  <si>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</si>
  <si>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</si>
  <si>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</si>
  <si>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</si>
  <si>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</si>
  <si>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</si>
  <si>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</si>
  <si>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</si>
  <si>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</si>
  <si>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</si>
  <si>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</si>
  <si>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</si>
  <si>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</si>
  <si>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</si>
  <si>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</si>
  <si>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</si>
  <si>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</si>
  <si>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</si>
  <si>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</si>
  <si>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</si>
  <si>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</si>
  <si>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</si>
  <si>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</si>
  <si>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</si>
  <si>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</si>
  <si>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</si>
  <si>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</si>
  <si>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</si>
  <si>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</si>
  <si>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</si>
  <si>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</si>
  <si>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</si>
  <si>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</si>
  <si>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</si>
  <si>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</si>
  <si>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</si>
  <si>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</si>
  <si>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</si>
  <si>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</si>
  <si>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</si>
  <si>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</si>
  <si>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</si>
  <si>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</si>
  <si>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</si>
  <si>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</si>
  <si>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</si>
  <si>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</si>
  <si>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</si>
  <si>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</si>
  <si>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</si>
  <si>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</si>
  <si>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</si>
  <si>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</si>
  <si>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</si>
  <si>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</si>
  <si>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</si>
  <si>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</si>
  <si>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</si>
  <si>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</si>
  <si>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</si>
  <si>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</si>
  <si>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</si>
  <si>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</si>
  <si>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</si>
  <si>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</si>
  <si>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</si>
  <si>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</si>
  <si>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</si>
  <si>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</si>
  <si>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</si>
  <si>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</si>
  <si>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</si>
  <si>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</si>
  <si>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</si>
  <si>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</si>
  <si>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</si>
  <si>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</si>
  <si>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</si>
  <si>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</si>
  <si>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</si>
  <si>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</si>
  <si>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</si>
  <si>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</si>
  <si>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</si>
  <si>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</si>
  <si>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</si>
  <si>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</si>
  <si>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</si>
  <si>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</si>
  <si>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</si>
  <si>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</si>
  <si>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</si>
  <si>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</si>
  <si>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</si>
  <si>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</si>
  <si>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</si>
  <si>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</si>
  <si>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</si>
  <si>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</si>
  <si>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</si>
  <si>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</si>
  <si>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</si>
  <si>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</si>
  <si>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</si>
  <si>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</si>
  <si>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</si>
  <si>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</si>
  <si>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</si>
  <si>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</si>
  <si>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</si>
  <si>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</si>
  <si>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</si>
  <si>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</si>
  <si>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</si>
  <si>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</si>
  <si>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</si>
  <si>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</si>
  <si>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</si>
  <si>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</si>
  <si>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</si>
  <si>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</si>
  <si>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</si>
  <si>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</si>
  <si>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</si>
  <si>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</si>
  <si>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</si>
  <si>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</si>
  <si>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</si>
  <si>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</si>
  <si>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</si>
  <si>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</si>
  <si>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</si>
  <si>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</si>
  <si>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</si>
  <si>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</si>
  <si>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</si>
  <si>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</si>
  <si>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</si>
  <si>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</si>
  <si>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</si>
  <si>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</si>
  <si>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</si>
  <si>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</si>
  <si>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</si>
  <si>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</si>
  <si>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</si>
  <si>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</si>
  <si>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</si>
  <si>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</si>
  <si>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</si>
  <si>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</si>
  <si>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</si>
  <si>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</si>
  <si>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</si>
  <si>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</si>
  <si>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</si>
  <si>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</si>
  <si>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</si>
  <si>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</si>
  <si>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</si>
  <si>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</si>
  <si>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</si>
  <si>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</si>
  <si>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</si>
  <si>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</si>
  <si>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</si>
  <si>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</si>
  <si>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</si>
  <si>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</si>
  <si>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</si>
  <si>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</si>
  <si>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</si>
  <si>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</si>
  <si>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</si>
  <si>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</si>
  <si>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</si>
  <si>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</si>
  <si>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</si>
  <si>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</si>
  <si>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</si>
  <si>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</si>
  <si>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</si>
  <si>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</si>
  <si>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</si>
  <si>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</si>
  <si>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</si>
  <si>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</si>
  <si>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</si>
  <si>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</si>
  <si>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</si>
  <si>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</si>
  <si>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</si>
  <si>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</si>
  <si>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</si>
  <si>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</si>
  <si>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</si>
  <si>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</si>
  <si>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</si>
  <si>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</si>
  <si>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</si>
  <si>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</si>
  <si>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</si>
  <si>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</si>
  <si>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</si>
  <si>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</si>
  <si>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</si>
  <si>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</si>
  <si>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</si>
  <si>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</si>
  <si>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</si>
  <si>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</si>
  <si>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</si>
  <si>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</si>
  <si>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</si>
  <si>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</si>
  <si>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</si>
  <si>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</si>
  <si>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</si>
  <si>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</si>
  <si>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</si>
  <si>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</si>
  <si>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</si>
  <si>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</si>
  <si>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</si>
  <si>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</si>
  <si>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</si>
  <si>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</si>
  <si>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</si>
  <si>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</si>
  <si>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</si>
  <si>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</si>
  <si>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</si>
  <si>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</si>
  <si>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</si>
  <si>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</si>
  <si>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</si>
  <si>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</si>
  <si>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</si>
  <si>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</si>
  <si>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</si>
  <si>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</si>
  <si>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</si>
  <si>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</si>
  <si>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</si>
  <si>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</si>
  <si>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</si>
  <si>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</si>
  <si>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</si>
  <si>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</si>
  <si>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</si>
  <si>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</si>
  <si>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</si>
  <si>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</si>
  <si>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</si>
  <si>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</si>
  <si>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</si>
  <si>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</si>
  <si>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</si>
  <si>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</si>
  <si>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</si>
  <si>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</si>
  <si>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</si>
  <si>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</si>
  <si>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</si>
  <si>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</si>
  <si>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</si>
  <si>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</si>
  <si>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</si>
  <si>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</si>
  <si>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</si>
  <si>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</si>
  <si>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</si>
  <si>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</si>
  <si>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</si>
  <si>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</si>
  <si>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</si>
  <si>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</si>
  <si>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</si>
  <si>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</si>
  <si>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</si>
  <si>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</si>
  <si>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</si>
  <si>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</si>
  <si>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</si>
  <si>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</si>
  <si>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</si>
  <si>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</si>
  <si>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</si>
  <si>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</si>
  <si>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</si>
  <si>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</si>
  <si>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</si>
  <si>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</si>
  <si>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</si>
  <si>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</si>
  <si>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</si>
  <si>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</si>
  <si>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</si>
  <si>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</si>
  <si>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</si>
  <si>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</si>
  <si>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</si>
  <si>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</si>
  <si>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</si>
  <si>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</si>
  <si>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</si>
  <si>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</si>
  <si>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</si>
  <si>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</si>
  <si>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</si>
  <si>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</si>
  <si>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</si>
  <si>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</si>
  <si>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</si>
  <si>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</si>
  <si>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</si>
  <si>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</si>
  <si>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</si>
  <si>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</si>
  <si>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</si>
  <si>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</si>
  <si>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</si>
  <si>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</si>
  <si>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</si>
  <si>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</si>
  <si>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</si>
  <si>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</si>
  <si>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</si>
  <si>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</si>
  <si>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</si>
  <si>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</si>
  <si>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</si>
  <si>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</si>
  <si>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</si>
  <si>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</si>
  <si>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</si>
  <si>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</si>
  <si>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</si>
  <si>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</si>
  <si>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</si>
  <si>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</si>
  <si>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</si>
  <si>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</si>
  <si>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</si>
  <si>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</si>
  <si>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</si>
  <si>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</si>
  <si>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</si>
  <si>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</si>
  <si>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</si>
  <si>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</si>
  <si>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</si>
  <si>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</si>
  <si>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</si>
  <si>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</si>
  <si>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</si>
  <si>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</si>
  <si>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</si>
  <si>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</si>
  <si>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</si>
  <si>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</si>
  <si>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</si>
  <si>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</si>
  <si>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</si>
  <si>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</si>
  <si>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</si>
  <si>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</si>
  <si>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</si>
  <si>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</si>
  <si>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</si>
  <si>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</si>
  <si>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</si>
  <si>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</si>
  <si>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</si>
  <si>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</si>
  <si>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</si>
  <si>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</si>
  <si>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</si>
  <si>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</si>
  <si>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</si>
  <si>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</si>
  <si>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</si>
  <si>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</si>
  <si>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</si>
  <si>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</si>
  <si>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</si>
  <si>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</si>
  <si>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</si>
  <si>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</si>
  <si>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</si>
  <si>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</si>
  <si>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</si>
  <si>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</si>
  <si>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</si>
  <si>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A-66235------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</si>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</sst>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8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9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90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2" fillId="0" borderId="33" xfId="0" applyFont="1" applyFill="1" applyBorder="1" applyAlignment="1">
      <alignment wrapText="1"/>
    </xf>
    <xf numFmtId="0" fontId="93" fillId="0" borderId="33" xfId="0" applyFont="1" applyFill="1" applyBorder="1" applyAlignment="1">
      <alignment wrapText="1"/>
    </xf>
    <xf numFmtId="167" fontId="92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0" fontId="15" fillId="0" borderId="68" xfId="0" applyFont="1" applyFill="1" applyBorder="1" applyAlignment="1">
      <alignment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0" fontId="7" fillId="24" borderId="33" xfId="0" applyFont="1" applyFill="1" applyBorder="1" applyAlignment="1">
      <alignment vertical="center"/>
    </xf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87" xfId="0" applyFont="1" applyFill="1" applyBorder="1" applyAlignment="1">
      <alignment vertical="center" wrapText="1"/>
    </xf>
    <xf numFmtId="168" fontId="10" fillId="0" borderId="87" xfId="0" applyNumberFormat="1" applyFont="1" applyFill="1" applyBorder="1" applyAlignment="1">
      <alignment vertical="center" wrapText="1"/>
    </xf>
    <xf numFmtId="1" fontId="41" fillId="0" borderId="87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87" fillId="0" borderId="77" xfId="0" applyFont="1" applyFill="1" applyBorder="1" applyAlignment="1">
      <alignment horizontal="center" vertical="center" wrapText="1"/>
    </xf>
    <xf numFmtId="0" fontId="87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6" fillId="0" borderId="85" xfId="0" applyFont="1" applyFill="1" applyBorder="1" applyAlignment="1">
      <alignment horizontal="center" vertical="center" wrapText="1"/>
    </xf>
    <xf numFmtId="0" fontId="86" fillId="0" borderId="86" xfId="0" applyFont="1" applyFill="1" applyBorder="1" applyAlignment="1">
      <alignment horizontal="center" vertical="center" wrapText="1"/>
    </xf>
    <xf numFmtId="0" fontId="86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55" fillId="0" borderId="51" xfId="0" applyFont="1" applyBorder="1" applyAlignment="1">
      <alignment horizontal="right"/>
    </xf>
    <xf numFmtId="164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4" fillId="0" borderId="5" xfId="0" applyNumberFormat="1" applyFont="1" applyBorder="1" applyAlignment="1">
      <alignment horizontal="right"/>
    </xf>
    <xf numFmtId="15" fontId="94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FFCC"/>
      <color rgb="FF0000FF"/>
      <color rgb="FFFF3399"/>
      <color rgb="FF00FF00"/>
      <color rgb="FF66FFFF"/>
      <color rgb="FFCCCCFF"/>
      <color rgb="FFFFCCFF"/>
      <color rgb="FF33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44982</c:v>
                </c:pt>
                <c:pt idx="24">
                  <c:v>44985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768780.5085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40.497071479617041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zoomScaleNormal="100" workbookViewId="0">
      <pane xSplit="1" ySplit="2" topLeftCell="F127" activePane="bottomRight" state="frozen"/>
      <selection pane="topRight" activeCell="B1" sqref="B1"/>
      <selection pane="bottomLeft" activeCell="A3" sqref="A3"/>
      <selection pane="bottomRight" activeCell="M134" sqref="M13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90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294</v>
      </c>
      <c r="C1" s="488"/>
      <c r="D1" s="489"/>
      <c r="E1" s="490"/>
      <c r="F1" s="491"/>
      <c r="G1" s="492"/>
      <c r="H1" s="491"/>
      <c r="I1" s="493"/>
      <c r="J1" s="494"/>
      <c r="K1" s="1146" t="s">
        <v>26</v>
      </c>
      <c r="L1" s="589"/>
      <c r="M1" s="1148" t="s">
        <v>27</v>
      </c>
      <c r="N1" s="784"/>
      <c r="P1" s="1038" t="s">
        <v>38</v>
      </c>
      <c r="Q1" s="1144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147"/>
      <c r="L2" s="590" t="s">
        <v>29</v>
      </c>
      <c r="M2" s="1149"/>
      <c r="N2" s="785" t="s">
        <v>29</v>
      </c>
      <c r="O2" s="375" t="s">
        <v>30</v>
      </c>
      <c r="P2" s="1039" t="s">
        <v>39</v>
      </c>
      <c r="Q2" s="1145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4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1005" t="str">
        <f>PIERNA!C4</f>
        <v>Seaboard</v>
      </c>
      <c r="D4" s="1006" t="str">
        <f>PIERNA!D4</f>
        <v>PED. 93220280</v>
      </c>
      <c r="E4" s="706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10" t="s">
        <v>319</v>
      </c>
      <c r="K4" s="812">
        <v>10124</v>
      </c>
      <c r="L4" s="783" t="s">
        <v>387</v>
      </c>
      <c r="M4" s="680">
        <v>37120</v>
      </c>
      <c r="N4" s="692" t="s">
        <v>389</v>
      </c>
      <c r="O4" s="685">
        <v>2134321</v>
      </c>
      <c r="P4" s="1125">
        <v>4495</v>
      </c>
      <c r="Q4" s="1072">
        <f>38153.24*18.833</f>
        <v>718539.9689199999</v>
      </c>
      <c r="R4" s="1073" t="s">
        <v>382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321</v>
      </c>
      <c r="K5" s="1076">
        <v>12434</v>
      </c>
      <c r="L5" s="783" t="s">
        <v>387</v>
      </c>
      <c r="M5" s="680">
        <v>37120</v>
      </c>
      <c r="N5" s="692" t="s">
        <v>389</v>
      </c>
      <c r="O5" s="922">
        <v>2134322</v>
      </c>
      <c r="P5" s="1125">
        <v>4524</v>
      </c>
      <c r="Q5" s="1072">
        <f>38390.75*18.833</f>
        <v>723012.99474999995</v>
      </c>
      <c r="R5" s="1073" t="s">
        <v>382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10" t="s">
        <v>322</v>
      </c>
      <c r="K6" s="812">
        <v>12434</v>
      </c>
      <c r="L6" s="1079" t="s">
        <v>389</v>
      </c>
      <c r="M6" s="680">
        <v>37120</v>
      </c>
      <c r="N6" s="692" t="s">
        <v>375</v>
      </c>
      <c r="O6" s="922">
        <v>1299456</v>
      </c>
      <c r="P6" s="1125">
        <v>4524</v>
      </c>
      <c r="Q6" s="1074">
        <f>37249.29*18.847</f>
        <v>702037.36863000004</v>
      </c>
      <c r="R6" s="1075" t="s">
        <v>390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10" t="s">
        <v>323</v>
      </c>
      <c r="K7" s="680">
        <v>12274</v>
      </c>
      <c r="L7" s="703" t="s">
        <v>375</v>
      </c>
      <c r="M7" s="680">
        <v>37120</v>
      </c>
      <c r="N7" s="692" t="s">
        <v>376</v>
      </c>
      <c r="O7" s="922">
        <v>2134698</v>
      </c>
      <c r="P7" s="501">
        <f>SUM(P4:P6)</f>
        <v>13543</v>
      </c>
      <c r="Q7" s="1076">
        <f>37475.1*18.835</f>
        <v>705843.5085</v>
      </c>
      <c r="R7" s="1073" t="s">
        <v>383</v>
      </c>
      <c r="S7" s="65">
        <f t="shared" si="0"/>
        <v>768780.5085</v>
      </c>
      <c r="T7" s="65">
        <f t="shared" si="1"/>
        <v>40.497071479617041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10" t="s">
        <v>324</v>
      </c>
      <c r="K8" s="680">
        <v>10374</v>
      </c>
      <c r="L8" s="703" t="s">
        <v>375</v>
      </c>
      <c r="M8" s="680">
        <v>37120</v>
      </c>
      <c r="N8" s="697" t="s">
        <v>376</v>
      </c>
      <c r="O8" s="899">
        <v>1301452</v>
      </c>
      <c r="P8" s="501"/>
      <c r="Q8" s="374">
        <f>36762.75*18.86</f>
        <v>693345.46499999997</v>
      </c>
      <c r="R8" s="692" t="s">
        <v>371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337</v>
      </c>
      <c r="K9" s="680">
        <v>12424</v>
      </c>
      <c r="L9" s="703" t="s">
        <v>376</v>
      </c>
      <c r="M9" s="680">
        <v>37120</v>
      </c>
      <c r="N9" s="697" t="s">
        <v>377</v>
      </c>
      <c r="O9" s="1066">
        <v>2134966</v>
      </c>
      <c r="P9" s="501"/>
      <c r="Q9" s="1072">
        <f>36664.37*18.81</f>
        <v>689656.79969999997</v>
      </c>
      <c r="R9" s="1077" t="s">
        <v>384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10" t="s">
        <v>338</v>
      </c>
      <c r="K10" s="680">
        <v>12274</v>
      </c>
      <c r="L10" s="703" t="s">
        <v>377</v>
      </c>
      <c r="M10" s="680">
        <v>27840</v>
      </c>
      <c r="N10" s="697" t="s">
        <v>379</v>
      </c>
      <c r="O10" s="1066">
        <v>2134965</v>
      </c>
      <c r="P10" s="501"/>
      <c r="Q10" s="1072">
        <f>36459.01*18.81</f>
        <v>685793.97809999995</v>
      </c>
      <c r="R10" s="1077" t="s">
        <v>384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10" t="s">
        <v>339</v>
      </c>
      <c r="K11" s="680">
        <v>12424</v>
      </c>
      <c r="L11" s="698" t="s">
        <v>378</v>
      </c>
      <c r="M11" s="680">
        <v>37120</v>
      </c>
      <c r="N11" s="697" t="s">
        <v>379</v>
      </c>
      <c r="O11" s="1067">
        <v>2136952</v>
      </c>
      <c r="P11" s="501"/>
      <c r="Q11" s="1072">
        <f>35826.63*18.783</f>
        <v>672931.59129000001</v>
      </c>
      <c r="R11" s="1077" t="s">
        <v>390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340</v>
      </c>
      <c r="K12" s="680">
        <v>10124</v>
      </c>
      <c r="L12" s="698" t="s">
        <v>378</v>
      </c>
      <c r="M12" s="680">
        <v>37120</v>
      </c>
      <c r="N12" s="697" t="s">
        <v>379</v>
      </c>
      <c r="O12" s="1067">
        <v>2136953</v>
      </c>
      <c r="P12" s="501"/>
      <c r="Q12" s="1072">
        <f>35620.45*18.783</f>
        <v>669058.91235</v>
      </c>
      <c r="R12" s="1077" t="s">
        <v>390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99" t="s">
        <v>341</v>
      </c>
      <c r="K13" s="680">
        <v>12434</v>
      </c>
      <c r="L13" s="698" t="s">
        <v>378</v>
      </c>
      <c r="M13" s="680">
        <v>37120</v>
      </c>
      <c r="N13" s="697" t="s">
        <v>379</v>
      </c>
      <c r="O13" s="1067">
        <v>1307537</v>
      </c>
      <c r="P13" s="501"/>
      <c r="Q13" s="374">
        <f>34838.38*18.94</f>
        <v>659838.91720000003</v>
      </c>
      <c r="R13" s="700" t="s">
        <v>372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10" t="s">
        <v>342</v>
      </c>
      <c r="K14" s="680">
        <v>12434</v>
      </c>
      <c r="L14" s="698" t="s">
        <v>379</v>
      </c>
      <c r="M14" s="680">
        <v>37120</v>
      </c>
      <c r="N14" s="697" t="s">
        <v>380</v>
      </c>
      <c r="O14" s="1066">
        <v>131770</v>
      </c>
      <c r="P14" s="501"/>
      <c r="Q14" s="374">
        <f>34688.7*18.9</f>
        <v>655616.42999999993</v>
      </c>
      <c r="R14" s="702" t="s">
        <v>373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1000" t="s">
        <v>343</v>
      </c>
      <c r="K15" s="680">
        <v>10124</v>
      </c>
      <c r="L15" s="698" t="s">
        <v>379</v>
      </c>
      <c r="M15" s="680">
        <v>37120</v>
      </c>
      <c r="N15" s="703" t="s">
        <v>380</v>
      </c>
      <c r="O15" s="690">
        <v>2136954</v>
      </c>
      <c r="P15" s="501"/>
      <c r="Q15" s="374">
        <f>36418.85*18.625</f>
        <v>678301.08124999993</v>
      </c>
      <c r="R15" s="704" t="s">
        <v>370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1001" t="s">
        <v>348</v>
      </c>
      <c r="K16" s="680">
        <v>11424</v>
      </c>
      <c r="L16" s="698" t="s">
        <v>380</v>
      </c>
      <c r="M16" s="680">
        <v>37120</v>
      </c>
      <c r="N16" s="703" t="s">
        <v>381</v>
      </c>
      <c r="O16" s="1067">
        <v>2138163</v>
      </c>
      <c r="P16" s="501"/>
      <c r="Q16" s="501">
        <f>36232.95*18.86</f>
        <v>683353.43699999992</v>
      </c>
      <c r="R16" s="700" t="s">
        <v>371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1002" t="s">
        <v>353</v>
      </c>
      <c r="K17" s="680">
        <v>12424</v>
      </c>
      <c r="L17" s="698" t="s">
        <v>409</v>
      </c>
      <c r="M17" s="680">
        <v>37120</v>
      </c>
      <c r="N17" s="703" t="s">
        <v>410</v>
      </c>
      <c r="O17" s="1067">
        <v>2139191</v>
      </c>
      <c r="P17" s="501"/>
      <c r="Q17" s="501">
        <f>35578.02*19.13</f>
        <v>680607.52259999991</v>
      </c>
      <c r="R17" s="700" t="s">
        <v>372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10" t="s">
        <v>320</v>
      </c>
      <c r="K18" s="680">
        <v>11424</v>
      </c>
      <c r="L18" s="698" t="s">
        <v>409</v>
      </c>
      <c r="M18" s="680">
        <v>37120</v>
      </c>
      <c r="N18" s="703" t="s">
        <v>410</v>
      </c>
      <c r="O18" s="921">
        <v>2139192</v>
      </c>
      <c r="P18" s="1040"/>
      <c r="Q18" s="501">
        <f>35773.33*19.13</f>
        <v>684343.80290000001</v>
      </c>
      <c r="R18" s="702" t="s">
        <v>372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10" t="s">
        <v>399</v>
      </c>
      <c r="K19" s="680">
        <v>12274</v>
      </c>
      <c r="L19" s="698" t="s">
        <v>411</v>
      </c>
      <c r="M19" s="680">
        <v>37120</v>
      </c>
      <c r="N19" s="697" t="s">
        <v>412</v>
      </c>
      <c r="O19" s="1066">
        <v>2139600</v>
      </c>
      <c r="P19" s="1041"/>
      <c r="Q19" s="501">
        <f>35527.84*18.9</f>
        <v>671476.17599999986</v>
      </c>
      <c r="R19" s="692" t="s">
        <v>373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96" t="s">
        <v>400</v>
      </c>
      <c r="K20" s="680">
        <v>12424</v>
      </c>
      <c r="L20" s="698" t="s">
        <v>411</v>
      </c>
      <c r="M20" s="680">
        <v>37120</v>
      </c>
      <c r="N20" s="697" t="s">
        <v>412</v>
      </c>
      <c r="O20" s="1066">
        <v>1322181</v>
      </c>
      <c r="P20" s="501"/>
      <c r="Q20" s="501">
        <f>35135.03*18.575</f>
        <v>652633.18224999995</v>
      </c>
      <c r="R20" s="692" t="s">
        <v>408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10" t="s">
        <v>419</v>
      </c>
      <c r="K21" s="680">
        <v>12424</v>
      </c>
      <c r="L21" s="698" t="s">
        <v>436</v>
      </c>
      <c r="M21" s="680">
        <v>37120</v>
      </c>
      <c r="N21" s="697" t="s">
        <v>435</v>
      </c>
      <c r="O21" s="1067">
        <v>2141632</v>
      </c>
      <c r="P21" s="501"/>
      <c r="Q21" s="501">
        <f>36578.81*18.798</f>
        <v>687608.47037999984</v>
      </c>
      <c r="R21" s="692" t="s">
        <v>439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420</v>
      </c>
      <c r="K22" s="680">
        <v>11424</v>
      </c>
      <c r="L22" s="698" t="s">
        <v>436</v>
      </c>
      <c r="M22" s="680">
        <v>37120</v>
      </c>
      <c r="N22" s="697" t="s">
        <v>435</v>
      </c>
      <c r="O22" s="1067">
        <v>2141407</v>
      </c>
      <c r="P22" s="1041"/>
      <c r="Q22" s="501">
        <f>38603.32*18.59</f>
        <v>717635.71880000003</v>
      </c>
      <c r="R22" s="692" t="s">
        <v>440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909" t="s">
        <v>421</v>
      </c>
      <c r="K23" s="680">
        <v>11447.2</v>
      </c>
      <c r="L23" s="698" t="s">
        <v>436</v>
      </c>
      <c r="M23" s="680">
        <v>37120</v>
      </c>
      <c r="N23" s="697" t="s">
        <v>435</v>
      </c>
      <c r="O23" s="685">
        <v>1326864</v>
      </c>
      <c r="P23" s="501"/>
      <c r="Q23" s="501">
        <f>36327.03*18.415</f>
        <v>668962.25744999992</v>
      </c>
      <c r="R23" s="692" t="s">
        <v>431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909" t="s">
        <v>422</v>
      </c>
      <c r="K24" s="680">
        <v>10124</v>
      </c>
      <c r="L24" s="698" t="s">
        <v>435</v>
      </c>
      <c r="M24" s="680">
        <v>37120</v>
      </c>
      <c r="N24" s="697" t="s">
        <v>435</v>
      </c>
      <c r="O24" s="1066">
        <v>1331366</v>
      </c>
      <c r="P24" s="501"/>
      <c r="Q24" s="501">
        <f>36428.74*18.454</f>
        <v>672255.96796000004</v>
      </c>
      <c r="R24" s="692" t="s">
        <v>428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10" t="s">
        <v>423</v>
      </c>
      <c r="K25" s="680">
        <v>12434</v>
      </c>
      <c r="L25" s="691" t="s">
        <v>437</v>
      </c>
      <c r="M25" s="680">
        <v>37120</v>
      </c>
      <c r="N25" s="692" t="s">
        <v>437</v>
      </c>
      <c r="O25" s="1066">
        <v>2142430</v>
      </c>
      <c r="P25" s="1041"/>
      <c r="Q25" s="501">
        <f>35047.05*18.56</f>
        <v>650473.24800000002</v>
      </c>
      <c r="R25" s="694" t="s">
        <v>430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10" t="s">
        <v>427</v>
      </c>
      <c r="K26" s="680">
        <v>10124</v>
      </c>
      <c r="L26" s="691" t="s">
        <v>438</v>
      </c>
      <c r="M26" s="680">
        <v>37120</v>
      </c>
      <c r="N26" s="692" t="s">
        <v>438</v>
      </c>
      <c r="O26" s="1066">
        <v>2142575</v>
      </c>
      <c r="P26" s="501"/>
      <c r="Q26" s="501">
        <f>34936.75*18.575</f>
        <v>648950.13124999998</v>
      </c>
      <c r="R26" s="692" t="s">
        <v>408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44982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96" t="s">
        <v>402</v>
      </c>
      <c r="K27" s="680">
        <v>10124</v>
      </c>
      <c r="L27" s="698" t="s">
        <v>410</v>
      </c>
      <c r="M27" s="680">
        <v>37120</v>
      </c>
      <c r="N27" s="697" t="s">
        <v>411</v>
      </c>
      <c r="O27" s="1066">
        <v>1320230</v>
      </c>
      <c r="P27" s="1041"/>
      <c r="Q27" s="501">
        <f>35254.63*18.535</f>
        <v>653444.56704999995</v>
      </c>
      <c r="R27" s="692" t="s">
        <v>440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10" t="s">
        <v>442</v>
      </c>
      <c r="K28" s="680">
        <v>11424</v>
      </c>
      <c r="L28" s="698" t="s">
        <v>445</v>
      </c>
      <c r="M28" s="680">
        <v>37120</v>
      </c>
      <c r="N28" s="697" t="s">
        <v>444</v>
      </c>
      <c r="O28" s="1066">
        <v>1244343</v>
      </c>
      <c r="P28" s="501"/>
      <c r="Q28" s="501">
        <f>38990.51*18.38</f>
        <v>716645.57380000001</v>
      </c>
      <c r="R28" s="694" t="s">
        <v>431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>
        <f>PIERNA!JA5</f>
        <v>0</v>
      </c>
      <c r="C29" s="264">
        <f>PIERNA!JB5</f>
        <v>0</v>
      </c>
      <c r="D29" s="562">
        <f>PIERNA!JC5</f>
        <v>0</v>
      </c>
      <c r="E29" s="557">
        <f>PIERNA!JD5</f>
        <v>0</v>
      </c>
      <c r="F29" s="558">
        <f>PIERNA!JE5</f>
        <v>0</v>
      </c>
      <c r="G29" s="563">
        <f>PIERNA!JF5</f>
        <v>0</v>
      </c>
      <c r="H29" s="397">
        <f>PIERNA!JG5</f>
        <v>0</v>
      </c>
      <c r="I29" s="626">
        <f>PIERNA!I29</f>
        <v>0</v>
      </c>
      <c r="J29" s="1003"/>
      <c r="K29" s="374"/>
      <c r="L29" s="691"/>
      <c r="M29" s="680"/>
      <c r="N29" s="692"/>
      <c r="O29" s="693"/>
      <c r="P29" s="501"/>
      <c r="Q29" s="501"/>
      <c r="R29" s="694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2">
        <f>PIERNA!JM5</f>
        <v>0</v>
      </c>
      <c r="E30" s="564">
        <f>PIERNA!JN5</f>
        <v>0</v>
      </c>
      <c r="F30" s="565">
        <f>PIERNA!JO5</f>
        <v>0</v>
      </c>
      <c r="G30" s="376">
        <f>PIERNA!JP5</f>
        <v>0</v>
      </c>
      <c r="H30" s="566">
        <f>PIERNA!JQ5</f>
        <v>0</v>
      </c>
      <c r="I30" s="626">
        <f>PIERNA!I30</f>
        <v>0</v>
      </c>
      <c r="J30" s="661"/>
      <c r="K30" s="680"/>
      <c r="L30" s="691"/>
      <c r="M30" s="680"/>
      <c r="N30" s="692"/>
      <c r="O30" s="693"/>
      <c r="P30" s="501"/>
      <c r="Q30" s="501"/>
      <c r="R30" s="694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67">
        <f>PIERNA!JV5</f>
        <v>0</v>
      </c>
      <c r="D31" s="562">
        <f>PIERNA!JW5</f>
        <v>0</v>
      </c>
      <c r="E31" s="564">
        <f>PIERNA!JX5</f>
        <v>0</v>
      </c>
      <c r="F31" s="565">
        <f>PIERNA!JY5</f>
        <v>0</v>
      </c>
      <c r="G31" s="376">
        <f>PIERNA!JZ5</f>
        <v>0</v>
      </c>
      <c r="H31" s="566">
        <f>PIERNA!KA5</f>
        <v>0</v>
      </c>
      <c r="I31" s="626">
        <f>PIERNA!I31</f>
        <v>0</v>
      </c>
      <c r="J31" s="661"/>
      <c r="K31" s="680"/>
      <c r="L31" s="691"/>
      <c r="M31" s="680"/>
      <c r="N31" s="692"/>
      <c r="O31" s="693"/>
      <c r="P31" s="501"/>
      <c r="Q31" s="501"/>
      <c r="R31" s="694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799">
        <f>PIERNA!KG5</f>
        <v>0</v>
      </c>
      <c r="E32" s="800">
        <f>PIERNA!KH5</f>
        <v>0</v>
      </c>
      <c r="F32" s="565">
        <f>PIERNA!KI5</f>
        <v>0</v>
      </c>
      <c r="G32" s="376">
        <f>PIERNA!KJ5</f>
        <v>0</v>
      </c>
      <c r="H32" s="566">
        <f>PIERNA!H32</f>
        <v>0</v>
      </c>
      <c r="I32" s="626">
        <f>PIERNA!I32</f>
        <v>0</v>
      </c>
      <c r="J32" s="661"/>
      <c r="K32" s="680"/>
      <c r="L32" s="691"/>
      <c r="M32" s="680"/>
      <c r="N32" s="692"/>
      <c r="O32" s="693"/>
      <c r="P32" s="501"/>
      <c r="Q32" s="501"/>
      <c r="R32" s="69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799">
        <f>PIERNA!KQ5</f>
        <v>0</v>
      </c>
      <c r="E33" s="800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91"/>
      <c r="M33" s="680"/>
      <c r="N33" s="692"/>
      <c r="O33" s="693"/>
      <c r="P33" s="501"/>
      <c r="Q33" s="501"/>
      <c r="R33" s="694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91"/>
      <c r="M34" s="680"/>
      <c r="N34" s="692"/>
      <c r="O34" s="695"/>
      <c r="P34" s="501"/>
      <c r="Q34" s="502"/>
      <c r="R34" s="696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91"/>
      <c r="M35" s="680"/>
      <c r="N35" s="692"/>
      <c r="O35" s="695"/>
      <c r="P35" s="501"/>
      <c r="Q35" s="374"/>
      <c r="R35" s="694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91"/>
      <c r="M36" s="680"/>
      <c r="N36" s="697"/>
      <c r="O36" s="695"/>
      <c r="P36" s="501"/>
      <c r="Q36" s="374"/>
      <c r="R36" s="692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91"/>
      <c r="M37" s="680"/>
      <c r="N37" s="692"/>
      <c r="O37" s="699"/>
      <c r="P37" s="501"/>
      <c r="Q37" s="501"/>
      <c r="R37" s="692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5"/>
      <c r="M38" s="680"/>
      <c r="N38" s="692"/>
      <c r="O38" s="699"/>
      <c r="P38" s="501"/>
      <c r="Q38" s="501"/>
      <c r="R38" s="694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5"/>
      <c r="M39" s="680"/>
      <c r="N39" s="692"/>
      <c r="O39" s="693"/>
      <c r="P39" s="501"/>
      <c r="Q39" s="501"/>
      <c r="R39" s="694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91"/>
      <c r="M40" s="680"/>
      <c r="N40" s="692"/>
      <c r="O40" s="693"/>
      <c r="P40" s="501"/>
      <c r="Q40" s="501"/>
      <c r="R40" s="694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91"/>
      <c r="M41" s="680"/>
      <c r="N41" s="692"/>
      <c r="O41" s="693"/>
      <c r="P41" s="501"/>
      <c r="Q41" s="501"/>
      <c r="R41" s="694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91"/>
      <c r="M42" s="680"/>
      <c r="N42" s="692"/>
      <c r="O42" s="693"/>
      <c r="P42" s="501"/>
      <c r="Q42" s="501"/>
      <c r="R42" s="69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91"/>
      <c r="M43" s="680"/>
      <c r="N43" s="692"/>
      <c r="O43" s="693"/>
      <c r="P43" s="501"/>
      <c r="Q43" s="501"/>
      <c r="R43" s="694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91"/>
      <c r="M44" s="680"/>
      <c r="N44" s="697"/>
      <c r="O44" s="699"/>
      <c r="P44" s="501"/>
      <c r="Q44" s="374"/>
      <c r="R44" s="694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91"/>
      <c r="M45" s="680"/>
      <c r="N45" s="697"/>
      <c r="O45" s="699"/>
      <c r="P45" s="501"/>
      <c r="Q45" s="374"/>
      <c r="R45" s="694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91"/>
      <c r="M46" s="680"/>
      <c r="N46" s="697"/>
      <c r="O46" s="699"/>
      <c r="P46" s="501"/>
      <c r="Q46" s="374"/>
      <c r="R46" s="694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91"/>
      <c r="M47" s="878"/>
      <c r="N47" s="697"/>
      <c r="O47" s="701"/>
      <c r="P47" s="501"/>
      <c r="Q47" s="374"/>
      <c r="R47" s="694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91"/>
      <c r="M48" s="879"/>
      <c r="N48" s="697"/>
      <c r="O48" s="699"/>
      <c r="P48" s="501"/>
      <c r="Q48" s="374"/>
      <c r="R48" s="694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91"/>
      <c r="M49" s="879"/>
      <c r="N49" s="697"/>
      <c r="O49" s="699"/>
      <c r="P49" s="501"/>
      <c r="Q49" s="374"/>
      <c r="R49" s="694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91"/>
      <c r="M50" s="879"/>
      <c r="N50" s="697"/>
      <c r="O50" s="699"/>
      <c r="P50" s="501"/>
      <c r="Q50" s="374"/>
      <c r="R50" s="694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91"/>
      <c r="M51" s="879"/>
      <c r="N51" s="697"/>
      <c r="O51" s="699"/>
      <c r="P51" s="1042"/>
      <c r="Q51" s="374"/>
      <c r="R51" s="694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91"/>
      <c r="M52" s="879"/>
      <c r="N52" s="697"/>
      <c r="O52" s="699"/>
      <c r="P52" s="501"/>
      <c r="Q52" s="374"/>
      <c r="R52" s="880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91"/>
      <c r="M53" s="879"/>
      <c r="N53" s="697"/>
      <c r="O53" s="699"/>
      <c r="P53" s="501"/>
      <c r="Q53" s="374"/>
      <c r="R53" s="880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91"/>
      <c r="M54" s="879"/>
      <c r="N54" s="697"/>
      <c r="O54" s="699"/>
      <c r="P54" s="501"/>
      <c r="Q54" s="374"/>
      <c r="R54" s="880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91"/>
      <c r="M55" s="879"/>
      <c r="N55" s="697"/>
      <c r="O55" s="699"/>
      <c r="P55" s="501"/>
      <c r="Q55" s="374"/>
      <c r="R55" s="880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91"/>
      <c r="M56" s="879"/>
      <c r="N56" s="697"/>
      <c r="O56" s="699"/>
      <c r="P56" s="501"/>
      <c r="Q56" s="374"/>
      <c r="R56" s="880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91"/>
      <c r="M57" s="879"/>
      <c r="N57" s="697"/>
      <c r="O57" s="699"/>
      <c r="P57" s="501"/>
      <c r="Q57" s="374"/>
      <c r="R57" s="880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91"/>
      <c r="M58" s="879"/>
      <c r="N58" s="697"/>
      <c r="O58" s="699"/>
      <c r="P58" s="501"/>
      <c r="Q58" s="374"/>
      <c r="R58" s="880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91"/>
      <c r="M59" s="879"/>
      <c r="N59" s="697"/>
      <c r="O59" s="699"/>
      <c r="P59" s="501"/>
      <c r="Q59" s="374"/>
      <c r="R59" s="880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95"/>
      <c r="L60" s="811"/>
      <c r="M60" s="879"/>
      <c r="N60" s="697"/>
      <c r="O60" s="699"/>
      <c r="P60" s="501"/>
      <c r="Q60" s="374"/>
      <c r="R60" s="880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91"/>
      <c r="M61" s="879"/>
      <c r="N61" s="697"/>
      <c r="O61" s="699"/>
      <c r="P61" s="501"/>
      <c r="Q61" s="374"/>
      <c r="R61" s="880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91"/>
      <c r="M62" s="879"/>
      <c r="N62" s="697"/>
      <c r="O62" s="699"/>
      <c r="P62" s="501"/>
      <c r="Q62" s="374"/>
      <c r="R62" s="880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91"/>
      <c r="M63" s="879"/>
      <c r="N63" s="697"/>
      <c r="O63" s="699"/>
      <c r="P63" s="501"/>
      <c r="Q63" s="374"/>
      <c r="R63" s="880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91"/>
      <c r="M64" s="879"/>
      <c r="N64" s="697"/>
      <c r="O64" s="699"/>
      <c r="P64" s="501"/>
      <c r="Q64" s="374"/>
      <c r="R64" s="880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91"/>
      <c r="M65" s="879"/>
      <c r="N65" s="697"/>
      <c r="O65" s="699"/>
      <c r="P65" s="501"/>
      <c r="Q65" s="374"/>
      <c r="R65" s="880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91"/>
      <c r="M66" s="879"/>
      <c r="N66" s="697"/>
      <c r="O66" s="699"/>
      <c r="P66" s="501"/>
      <c r="Q66" s="374"/>
      <c r="R66" s="880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91"/>
      <c r="M67" s="879"/>
      <c r="N67" s="697"/>
      <c r="O67" s="699"/>
      <c r="P67" s="501"/>
      <c r="Q67" s="374"/>
      <c r="R67" s="880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91"/>
      <c r="M68" s="879"/>
      <c r="N68" s="697"/>
      <c r="O68" s="699"/>
      <c r="P68" s="501"/>
      <c r="Q68" s="374"/>
      <c r="R68" s="880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91"/>
      <c r="M69" s="879"/>
      <c r="N69" s="697"/>
      <c r="O69" s="699"/>
      <c r="P69" s="501"/>
      <c r="Q69" s="374"/>
      <c r="R69" s="880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7"/>
      <c r="K70" s="680"/>
      <c r="L70" s="691"/>
      <c r="M70" s="879"/>
      <c r="N70" s="697"/>
      <c r="O70" s="699"/>
      <c r="P70" s="501"/>
      <c r="Q70" s="374"/>
      <c r="R70" s="880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7"/>
      <c r="K71" s="680"/>
      <c r="L71" s="691"/>
      <c r="M71" s="879"/>
      <c r="N71" s="697"/>
      <c r="O71" s="699"/>
      <c r="P71" s="501"/>
      <c r="Q71" s="374"/>
      <c r="R71" s="880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7"/>
      <c r="K72" s="680"/>
      <c r="L72" s="691"/>
      <c r="M72" s="879"/>
      <c r="N72" s="697"/>
      <c r="O72" s="699"/>
      <c r="P72" s="501"/>
      <c r="Q72" s="374"/>
      <c r="R72" s="880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7"/>
      <c r="K73" s="680"/>
      <c r="L73" s="691"/>
      <c r="M73" s="879"/>
      <c r="N73" s="697"/>
      <c r="O73" s="699"/>
      <c r="P73" s="501"/>
      <c r="Q73" s="374"/>
      <c r="R73" s="880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7"/>
      <c r="K74" s="680"/>
      <c r="L74" s="691"/>
      <c r="M74" s="879"/>
      <c r="N74" s="697"/>
      <c r="O74" s="699"/>
      <c r="P74" s="501"/>
      <c r="Q74" s="374"/>
      <c r="R74" s="880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7"/>
      <c r="K75" s="680"/>
      <c r="L75" s="691"/>
      <c r="M75" s="879"/>
      <c r="N75" s="697"/>
      <c r="O75" s="699"/>
      <c r="P75" s="501"/>
      <c r="Q75" s="374"/>
      <c r="R75" s="880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7"/>
      <c r="K76" s="680"/>
      <c r="L76" s="691"/>
      <c r="M76" s="879"/>
      <c r="N76" s="697"/>
      <c r="O76" s="699"/>
      <c r="P76" s="501"/>
      <c r="Q76" s="374"/>
      <c r="R76" s="880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7"/>
      <c r="K77" s="680"/>
      <c r="L77" s="691"/>
      <c r="M77" s="879"/>
      <c r="N77" s="697"/>
      <c r="O77" s="699"/>
      <c r="P77" s="501"/>
      <c r="Q77" s="374"/>
      <c r="R77" s="880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7"/>
      <c r="K78" s="680"/>
      <c r="L78" s="691"/>
      <c r="M78" s="879"/>
      <c r="N78" s="697"/>
      <c r="O78" s="699"/>
      <c r="P78" s="501"/>
      <c r="Q78" s="374"/>
      <c r="R78" s="880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7"/>
      <c r="K79" s="680"/>
      <c r="L79" s="691"/>
      <c r="M79" s="879"/>
      <c r="N79" s="697"/>
      <c r="O79" s="699"/>
      <c r="P79" s="501"/>
      <c r="Q79" s="374"/>
      <c r="R79" s="880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7"/>
      <c r="K80" s="680"/>
      <c r="L80" s="691"/>
      <c r="M80" s="879"/>
      <c r="N80" s="697"/>
      <c r="O80" s="699"/>
      <c r="P80" s="501"/>
      <c r="Q80" s="374"/>
      <c r="R80" s="880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7"/>
      <c r="K81" s="680"/>
      <c r="L81" s="691"/>
      <c r="M81" s="879"/>
      <c r="N81" s="697"/>
      <c r="O81" s="699"/>
      <c r="P81" s="501"/>
      <c r="Q81" s="374"/>
      <c r="R81" s="880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7"/>
      <c r="K82" s="680"/>
      <c r="L82" s="691"/>
      <c r="M82" s="879"/>
      <c r="N82" s="697"/>
      <c r="O82" s="699"/>
      <c r="P82" s="501"/>
      <c r="Q82" s="374"/>
      <c r="R82" s="880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7"/>
      <c r="K83" s="680"/>
      <c r="L83" s="691"/>
      <c r="M83" s="879"/>
      <c r="N83" s="697"/>
      <c r="O83" s="699"/>
      <c r="P83" s="501"/>
      <c r="Q83" s="374"/>
      <c r="R83" s="880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7"/>
      <c r="K84" s="680"/>
      <c r="L84" s="691"/>
      <c r="M84" s="879"/>
      <c r="N84" s="697"/>
      <c r="O84" s="699"/>
      <c r="P84" s="501"/>
      <c r="Q84" s="374"/>
      <c r="R84" s="880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7"/>
      <c r="K85" s="680"/>
      <c r="L85" s="691"/>
      <c r="M85" s="879"/>
      <c r="N85" s="697"/>
      <c r="O85" s="699"/>
      <c r="P85" s="501"/>
      <c r="Q85" s="374"/>
      <c r="R85" s="880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7"/>
      <c r="K86" s="680"/>
      <c r="L86" s="691"/>
      <c r="M86" s="879"/>
      <c r="N86" s="697"/>
      <c r="O86" s="699"/>
      <c r="P86" s="501"/>
      <c r="Q86" s="374"/>
      <c r="R86" s="880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7"/>
      <c r="K87" s="680"/>
      <c r="L87" s="691"/>
      <c r="M87" s="879"/>
      <c r="N87" s="697"/>
      <c r="O87" s="699"/>
      <c r="P87" s="501"/>
      <c r="Q87" s="374"/>
      <c r="R87" s="880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7"/>
      <c r="K88" s="680"/>
      <c r="L88" s="691"/>
      <c r="M88" s="879"/>
      <c r="N88" s="697"/>
      <c r="O88" s="699"/>
      <c r="P88" s="501"/>
      <c r="Q88" s="374"/>
      <c r="R88" s="880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7"/>
      <c r="K89" s="680"/>
      <c r="L89" s="691"/>
      <c r="M89" s="879"/>
      <c r="N89" s="697"/>
      <c r="O89" s="699"/>
      <c r="P89" s="501"/>
      <c r="Q89" s="374"/>
      <c r="R89" s="880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7"/>
      <c r="K90" s="680"/>
      <c r="L90" s="691"/>
      <c r="M90" s="879"/>
      <c r="N90" s="697"/>
      <c r="O90" s="699"/>
      <c r="P90" s="501"/>
      <c r="Q90" s="374"/>
      <c r="R90" s="880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7"/>
      <c r="K91" s="680"/>
      <c r="L91" s="691"/>
      <c r="M91" s="879"/>
      <c r="N91" s="697"/>
      <c r="O91" s="699"/>
      <c r="P91" s="501"/>
      <c r="Q91" s="374"/>
      <c r="R91" s="880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7"/>
      <c r="K92" s="680"/>
      <c r="L92" s="691"/>
      <c r="M92" s="879"/>
      <c r="N92" s="697"/>
      <c r="O92" s="699"/>
      <c r="P92" s="501"/>
      <c r="Q92" s="374"/>
      <c r="R92" s="880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7"/>
      <c r="K93" s="680"/>
      <c r="L93" s="691"/>
      <c r="M93" s="879"/>
      <c r="N93" s="697"/>
      <c r="O93" s="699"/>
      <c r="P93" s="501"/>
      <c r="Q93" s="374"/>
      <c r="R93" s="880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96"/>
      <c r="L94" s="691"/>
      <c r="M94" s="879"/>
      <c r="N94" s="697"/>
      <c r="O94" s="699"/>
      <c r="P94" s="501"/>
      <c r="Q94" s="374"/>
      <c r="R94" s="880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7"/>
      <c r="K95" s="680"/>
      <c r="L95" s="691"/>
      <c r="M95" s="680"/>
      <c r="N95" s="697"/>
      <c r="O95" s="699"/>
      <c r="P95" s="501"/>
      <c r="Q95" s="374"/>
      <c r="R95" s="880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7"/>
      <c r="K96" s="680"/>
      <c r="L96" s="691"/>
      <c r="M96" s="680"/>
      <c r="N96" s="697"/>
      <c r="O96" s="699"/>
      <c r="P96" s="501"/>
      <c r="Q96" s="374"/>
      <c r="R96" s="880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7"/>
      <c r="K97" s="680"/>
      <c r="L97" s="691"/>
      <c r="M97" s="680"/>
      <c r="N97" s="697"/>
      <c r="O97" s="682"/>
      <c r="P97" s="500"/>
      <c r="Q97" s="500"/>
      <c r="R97" s="684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7"/>
      <c r="K98" s="680"/>
      <c r="L98" s="691"/>
      <c r="M98" s="680"/>
      <c r="N98" s="697"/>
      <c r="O98" s="682"/>
      <c r="P98" s="500"/>
      <c r="Q98" s="500"/>
      <c r="R98" s="684"/>
      <c r="S98" s="65"/>
      <c r="T98" s="167"/>
    </row>
    <row r="99" spans="1:20" s="149" customFormat="1" ht="28.5" x14ac:dyDescent="0.25">
      <c r="A99" s="98">
        <v>61</v>
      </c>
      <c r="B99" s="1078" t="s">
        <v>214</v>
      </c>
      <c r="C99" s="1007" t="s">
        <v>318</v>
      </c>
      <c r="D99" s="896"/>
      <c r="E99" s="1029">
        <v>44956</v>
      </c>
      <c r="F99" s="1008">
        <v>2002.14</v>
      </c>
      <c r="G99" s="1009">
        <v>441</v>
      </c>
      <c r="H99" s="897">
        <v>2002.14</v>
      </c>
      <c r="I99" s="974">
        <f t="shared" ref="I99:I102" si="18">H99-F99</f>
        <v>0</v>
      </c>
      <c r="J99" s="998"/>
      <c r="K99" s="680"/>
      <c r="L99" s="691"/>
      <c r="M99" s="680"/>
      <c r="N99" s="697"/>
      <c r="O99" s="1030" t="s">
        <v>385</v>
      </c>
      <c r="P99" s="500"/>
      <c r="Q99" s="500">
        <v>88094.16</v>
      </c>
      <c r="R99" s="684" t="s">
        <v>386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19" t="s">
        <v>358</v>
      </c>
      <c r="C100" s="1059" t="s">
        <v>365</v>
      </c>
      <c r="D100" s="1058" t="s">
        <v>366</v>
      </c>
      <c r="E100" s="1029">
        <v>44956</v>
      </c>
      <c r="F100" s="1025">
        <v>27694</v>
      </c>
      <c r="G100" s="1009"/>
      <c r="H100" s="897">
        <v>27694</v>
      </c>
      <c r="I100" s="974">
        <f t="shared" si="18"/>
        <v>0</v>
      </c>
      <c r="J100" s="998"/>
      <c r="K100" s="680"/>
      <c r="L100" s="691"/>
      <c r="M100" s="680"/>
      <c r="N100" s="808"/>
      <c r="O100" s="1030" t="s">
        <v>367</v>
      </c>
      <c r="P100" s="1043"/>
      <c r="Q100" s="500">
        <v>27694</v>
      </c>
      <c r="R100" s="684" t="s">
        <v>357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19" t="s">
        <v>62</v>
      </c>
      <c r="C101" s="1007" t="s">
        <v>325</v>
      </c>
      <c r="D101" s="1020"/>
      <c r="E101" s="1031">
        <v>44959</v>
      </c>
      <c r="F101" s="1025">
        <v>502.33</v>
      </c>
      <c r="G101" s="1009">
        <v>42</v>
      </c>
      <c r="H101" s="897">
        <v>502.33</v>
      </c>
      <c r="I101" s="974">
        <f t="shared" si="18"/>
        <v>0</v>
      </c>
      <c r="J101" s="1004"/>
      <c r="K101" s="680"/>
      <c r="L101" s="691"/>
      <c r="M101" s="680"/>
      <c r="N101" s="808"/>
      <c r="O101" s="997" t="s">
        <v>354</v>
      </c>
      <c r="P101" s="1043"/>
      <c r="Q101" s="500">
        <v>49730.67</v>
      </c>
      <c r="R101" s="684" t="s">
        <v>355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162" t="s">
        <v>218</v>
      </c>
      <c r="C102" s="1014" t="s">
        <v>326</v>
      </c>
      <c r="D102" s="1021"/>
      <c r="E102" s="1165">
        <v>44959</v>
      </c>
      <c r="F102" s="1025">
        <v>1951</v>
      </c>
      <c r="G102" s="1009">
        <v>71</v>
      </c>
      <c r="H102" s="897">
        <v>1951</v>
      </c>
      <c r="I102" s="974">
        <f t="shared" si="18"/>
        <v>0</v>
      </c>
      <c r="J102" s="1004"/>
      <c r="K102" s="680"/>
      <c r="L102" s="691"/>
      <c r="M102" s="680"/>
      <c r="N102" s="808"/>
      <c r="O102" s="1168" t="s">
        <v>336</v>
      </c>
      <c r="P102" s="1050">
        <v>878</v>
      </c>
      <c r="Q102" s="500">
        <v>253643</v>
      </c>
      <c r="R102" s="1177" t="s">
        <v>388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163"/>
      <c r="C103" s="1015" t="s">
        <v>327</v>
      </c>
      <c r="D103" s="1021"/>
      <c r="E103" s="1166"/>
      <c r="F103" s="1026">
        <v>1008</v>
      </c>
      <c r="G103" s="710">
        <v>35</v>
      </c>
      <c r="H103" s="837">
        <v>1008</v>
      </c>
      <c r="I103" s="974">
        <f>H103-F103</f>
        <v>0</v>
      </c>
      <c r="J103" s="807"/>
      <c r="K103" s="680"/>
      <c r="L103" s="691"/>
      <c r="M103" s="680"/>
      <c r="N103" s="808"/>
      <c r="O103" s="1169"/>
      <c r="P103" s="1050">
        <v>453.6</v>
      </c>
      <c r="Q103" s="965">
        <v>131118</v>
      </c>
      <c r="R103" s="1178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163"/>
      <c r="C104" s="1016" t="s">
        <v>328</v>
      </c>
      <c r="D104" s="1021"/>
      <c r="E104" s="1166"/>
      <c r="F104" s="1027">
        <v>505.4</v>
      </c>
      <c r="G104" s="699">
        <v>20</v>
      </c>
      <c r="H104" s="897">
        <v>505.4</v>
      </c>
      <c r="I104" s="451">
        <f>H104-F104</f>
        <v>0</v>
      </c>
      <c r="J104" s="807"/>
      <c r="K104" s="680"/>
      <c r="L104" s="691"/>
      <c r="M104" s="680"/>
      <c r="N104" s="808"/>
      <c r="O104" s="1169"/>
      <c r="P104" s="1050">
        <v>227.45</v>
      </c>
      <c r="Q104" s="500">
        <v>65702</v>
      </c>
      <c r="R104" s="1178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163"/>
      <c r="C105" s="1016" t="s">
        <v>329</v>
      </c>
      <c r="D105" s="1021"/>
      <c r="E105" s="1166"/>
      <c r="F105" s="1027">
        <v>1017.6</v>
      </c>
      <c r="G105" s="699">
        <v>33</v>
      </c>
      <c r="H105" s="897">
        <v>1017.6</v>
      </c>
      <c r="I105" s="451">
        <f t="shared" ref="I105:I107" si="23">H105-F105</f>
        <v>0</v>
      </c>
      <c r="J105" s="807"/>
      <c r="K105" s="680"/>
      <c r="L105" s="691"/>
      <c r="M105" s="680"/>
      <c r="N105" s="808"/>
      <c r="O105" s="1169"/>
      <c r="P105" s="1050">
        <v>457.95</v>
      </c>
      <c r="Q105" s="500">
        <v>132288</v>
      </c>
      <c r="R105" s="1178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163"/>
      <c r="C106" s="1016" t="s">
        <v>330</v>
      </c>
      <c r="D106" s="1021"/>
      <c r="E106" s="1166"/>
      <c r="F106" s="1027">
        <v>1031.4000000000001</v>
      </c>
      <c r="G106" s="699">
        <v>29</v>
      </c>
      <c r="H106" s="897">
        <v>1031.4000000000001</v>
      </c>
      <c r="I106" s="451">
        <f t="shared" si="23"/>
        <v>0</v>
      </c>
      <c r="J106" s="807"/>
      <c r="K106" s="680"/>
      <c r="L106" s="691"/>
      <c r="M106" s="680"/>
      <c r="N106" s="808"/>
      <c r="O106" s="1169"/>
      <c r="P106" s="1050">
        <v>464.2</v>
      </c>
      <c r="Q106" s="500">
        <v>113454</v>
      </c>
      <c r="R106" s="1178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163"/>
      <c r="C107" s="1017" t="s">
        <v>331</v>
      </c>
      <c r="D107" s="1021"/>
      <c r="E107" s="1166"/>
      <c r="F107" s="1028">
        <v>1012.5</v>
      </c>
      <c r="G107" s="661">
        <v>58</v>
      </c>
      <c r="H107" s="882">
        <v>1012.5</v>
      </c>
      <c r="I107" s="451">
        <f t="shared" si="23"/>
        <v>0</v>
      </c>
      <c r="J107" s="810"/>
      <c r="K107" s="680"/>
      <c r="L107" s="811"/>
      <c r="M107" s="680"/>
      <c r="N107" s="971"/>
      <c r="O107" s="1169"/>
      <c r="P107" s="1051">
        <v>455.65</v>
      </c>
      <c r="Q107" s="503">
        <v>98212.5</v>
      </c>
      <c r="R107" s="1178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163"/>
      <c r="C108" s="1018" t="s">
        <v>332</v>
      </c>
      <c r="D108" s="1021"/>
      <c r="E108" s="1166"/>
      <c r="F108" s="1026">
        <v>997.3</v>
      </c>
      <c r="G108" s="710">
        <v>38</v>
      </c>
      <c r="H108" s="837">
        <v>997.3</v>
      </c>
      <c r="I108" s="451">
        <f t="shared" ref="I108:I144" si="26">H108-F108</f>
        <v>0</v>
      </c>
      <c r="J108" s="809"/>
      <c r="K108" s="812"/>
      <c r="L108" s="813"/>
      <c r="M108" s="680"/>
      <c r="N108" s="971"/>
      <c r="O108" s="1169"/>
      <c r="P108" s="1052">
        <v>448.8</v>
      </c>
      <c r="Q108" s="503">
        <v>96738.1</v>
      </c>
      <c r="R108" s="1178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163"/>
      <c r="C109" s="1018" t="s">
        <v>333</v>
      </c>
      <c r="D109" s="1022"/>
      <c r="E109" s="1166"/>
      <c r="F109" s="1026">
        <v>1020.4</v>
      </c>
      <c r="G109" s="710">
        <v>51</v>
      </c>
      <c r="H109" s="837">
        <v>1020.4</v>
      </c>
      <c r="I109" s="451">
        <f t="shared" si="26"/>
        <v>0</v>
      </c>
      <c r="J109" s="809"/>
      <c r="K109" s="812"/>
      <c r="L109" s="813"/>
      <c r="M109" s="680"/>
      <c r="N109" s="971"/>
      <c r="O109" s="1169"/>
      <c r="P109" s="1050">
        <v>459.2</v>
      </c>
      <c r="Q109" s="503">
        <v>127550</v>
      </c>
      <c r="R109" s="1178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163"/>
      <c r="C110" s="1060" t="s">
        <v>334</v>
      </c>
      <c r="D110" s="1023"/>
      <c r="E110" s="1166"/>
      <c r="F110" s="1028">
        <v>432.4</v>
      </c>
      <c r="G110" s="661">
        <v>14</v>
      </c>
      <c r="H110" s="882">
        <v>432.4</v>
      </c>
      <c r="I110" s="451">
        <f t="shared" si="26"/>
        <v>0</v>
      </c>
      <c r="J110" s="810"/>
      <c r="K110" s="680"/>
      <c r="L110" s="811"/>
      <c r="M110" s="680"/>
      <c r="N110" s="972"/>
      <c r="O110" s="1169"/>
      <c r="P110" s="1050">
        <v>194.6</v>
      </c>
      <c r="Q110" s="503">
        <v>8650</v>
      </c>
      <c r="R110" s="1178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164"/>
      <c r="C111" s="1060" t="s">
        <v>335</v>
      </c>
      <c r="D111" s="1024"/>
      <c r="E111" s="1167"/>
      <c r="F111" s="1028">
        <v>303.39999999999998</v>
      </c>
      <c r="G111" s="661">
        <v>10</v>
      </c>
      <c r="H111" s="882">
        <v>303.39999999999998</v>
      </c>
      <c r="I111" s="451">
        <f t="shared" si="26"/>
        <v>0</v>
      </c>
      <c r="J111" s="810"/>
      <c r="K111" s="680"/>
      <c r="L111" s="811"/>
      <c r="M111" s="680"/>
      <c r="N111" s="972"/>
      <c r="O111" s="1170"/>
      <c r="P111" s="1051">
        <v>136.55000000000001</v>
      </c>
      <c r="Q111" s="503">
        <v>19753.5</v>
      </c>
      <c r="R111" s="1178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179" t="s">
        <v>344</v>
      </c>
      <c r="C112" s="1033" t="s">
        <v>345</v>
      </c>
      <c r="D112" s="1022"/>
      <c r="E112" s="1182">
        <v>44966</v>
      </c>
      <c r="F112" s="1026">
        <v>500.82</v>
      </c>
      <c r="G112" s="710">
        <v>23</v>
      </c>
      <c r="H112" s="837">
        <v>500.82</v>
      </c>
      <c r="I112" s="451">
        <f t="shared" si="26"/>
        <v>0</v>
      </c>
      <c r="J112" s="807"/>
      <c r="K112" s="680"/>
      <c r="L112" s="811"/>
      <c r="M112" s="680"/>
      <c r="N112" s="971"/>
      <c r="O112" s="1150" t="s">
        <v>403</v>
      </c>
      <c r="P112" s="1171" t="s">
        <v>405</v>
      </c>
      <c r="Q112" s="1068">
        <v>66609.06</v>
      </c>
      <c r="R112" s="1185" t="s">
        <v>404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180"/>
      <c r="C113" s="1032" t="s">
        <v>346</v>
      </c>
      <c r="D113" s="1034"/>
      <c r="E113" s="1183"/>
      <c r="F113" s="1028">
        <v>242.77</v>
      </c>
      <c r="G113" s="661">
        <v>8</v>
      </c>
      <c r="H113" s="882">
        <v>242.77</v>
      </c>
      <c r="I113" s="451">
        <f t="shared" si="26"/>
        <v>0</v>
      </c>
      <c r="J113" s="807"/>
      <c r="K113" s="680"/>
      <c r="L113" s="811"/>
      <c r="M113" s="680"/>
      <c r="N113" s="971"/>
      <c r="O113" s="1151"/>
      <c r="P113" s="1172"/>
      <c r="Q113" s="1068">
        <v>19178.830000000002</v>
      </c>
      <c r="R113" s="1186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181"/>
      <c r="C114" s="973" t="s">
        <v>347</v>
      </c>
      <c r="D114" s="1023"/>
      <c r="E114" s="1184"/>
      <c r="F114" s="1028">
        <v>343.4</v>
      </c>
      <c r="G114" s="661">
        <v>12</v>
      </c>
      <c r="H114" s="882">
        <v>343.4</v>
      </c>
      <c r="I114" s="782">
        <f t="shared" si="26"/>
        <v>0</v>
      </c>
      <c r="J114" s="807"/>
      <c r="K114" s="680"/>
      <c r="L114" s="811"/>
      <c r="M114" s="680"/>
      <c r="N114" s="971"/>
      <c r="O114" s="1152"/>
      <c r="P114" s="1173"/>
      <c r="Q114" s="1068">
        <v>26098.400000000001</v>
      </c>
      <c r="R114" s="1187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57" t="s">
        <v>358</v>
      </c>
      <c r="C115" s="973" t="s">
        <v>362</v>
      </c>
      <c r="D115" s="1024" t="s">
        <v>363</v>
      </c>
      <c r="E115" s="1056">
        <v>44966</v>
      </c>
      <c r="F115" s="1028">
        <v>145.80000000000001</v>
      </c>
      <c r="G115" s="661"/>
      <c r="H115" s="882">
        <v>145.80000000000001</v>
      </c>
      <c r="I115" s="782">
        <f t="shared" si="26"/>
        <v>0</v>
      </c>
      <c r="J115" s="807"/>
      <c r="K115" s="680"/>
      <c r="L115" s="811"/>
      <c r="M115" s="680"/>
      <c r="N115" s="971"/>
      <c r="O115" s="1071" t="s">
        <v>364</v>
      </c>
      <c r="P115" s="1044"/>
      <c r="Q115" s="503">
        <v>5832</v>
      </c>
      <c r="R115" s="1097" t="s">
        <v>357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100" t="s">
        <v>64</v>
      </c>
      <c r="C116" s="1101" t="s">
        <v>325</v>
      </c>
      <c r="D116" s="1102"/>
      <c r="E116" s="1056">
        <v>44966</v>
      </c>
      <c r="F116" s="1028">
        <v>499.27</v>
      </c>
      <c r="G116" s="661">
        <v>39</v>
      </c>
      <c r="H116" s="882">
        <v>499.27</v>
      </c>
      <c r="I116" s="782">
        <f t="shared" si="26"/>
        <v>0</v>
      </c>
      <c r="J116" s="807"/>
      <c r="K116" s="680"/>
      <c r="L116" s="811"/>
      <c r="M116" s="680"/>
      <c r="N116" s="971"/>
      <c r="O116" s="1055" t="s">
        <v>349</v>
      </c>
      <c r="P116" s="1044"/>
      <c r="Q116" s="503">
        <v>49427.73</v>
      </c>
      <c r="R116" s="688" t="s">
        <v>406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53" t="s">
        <v>358</v>
      </c>
      <c r="C117" s="1098" t="s">
        <v>360</v>
      </c>
      <c r="D117" s="1099" t="s">
        <v>361</v>
      </c>
      <c r="E117" s="1054">
        <v>44967</v>
      </c>
      <c r="F117" s="1028">
        <v>35269</v>
      </c>
      <c r="G117" s="661"/>
      <c r="H117" s="882">
        <v>35269</v>
      </c>
      <c r="I117" s="451">
        <f t="shared" si="26"/>
        <v>0</v>
      </c>
      <c r="J117" s="807"/>
      <c r="K117" s="680"/>
      <c r="L117" s="811"/>
      <c r="M117" s="680"/>
      <c r="N117" s="971"/>
      <c r="O117" s="1055" t="s">
        <v>359</v>
      </c>
      <c r="P117" s="1043"/>
      <c r="Q117" s="503">
        <v>35269</v>
      </c>
      <c r="R117" s="1069" t="s">
        <v>357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153" t="s">
        <v>214</v>
      </c>
      <c r="C118" s="973" t="s">
        <v>318</v>
      </c>
      <c r="D118" s="1036"/>
      <c r="E118" s="1156">
        <v>44967</v>
      </c>
      <c r="F118" s="1028">
        <v>2002.14</v>
      </c>
      <c r="G118" s="661">
        <v>441</v>
      </c>
      <c r="H118" s="882">
        <v>2002.14</v>
      </c>
      <c r="I118" s="451">
        <f t="shared" si="26"/>
        <v>0</v>
      </c>
      <c r="J118" s="807"/>
      <c r="K118" s="680"/>
      <c r="L118" s="811"/>
      <c r="M118" s="680"/>
      <c r="N118" s="971"/>
      <c r="O118" s="1159" t="s">
        <v>351</v>
      </c>
      <c r="P118" s="1043"/>
      <c r="Q118" s="1068">
        <v>84089.88</v>
      </c>
      <c r="R118" s="1174" t="s">
        <v>374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154"/>
      <c r="C119" s="1035" t="s">
        <v>215</v>
      </c>
      <c r="D119" s="1022"/>
      <c r="E119" s="1157"/>
      <c r="F119" s="1026">
        <v>150</v>
      </c>
      <c r="G119" s="710">
        <v>15</v>
      </c>
      <c r="H119" s="837">
        <v>150</v>
      </c>
      <c r="I119" s="451">
        <f t="shared" ref="I119:I120" si="37">H119-F119</f>
        <v>0</v>
      </c>
      <c r="J119" s="807"/>
      <c r="K119" s="680"/>
      <c r="L119" s="811"/>
      <c r="M119" s="680"/>
      <c r="N119" s="971"/>
      <c r="O119" s="1160"/>
      <c r="P119" s="1043"/>
      <c r="Q119" s="1068">
        <v>12750</v>
      </c>
      <c r="R119" s="1175"/>
      <c r="S119" s="65">
        <f t="shared" si="35"/>
        <v>12750</v>
      </c>
      <c r="T119" s="167">
        <f t="shared" si="36"/>
        <v>85</v>
      </c>
    </row>
    <row r="120" spans="1:20" s="849" customFormat="1" ht="29.25" customHeight="1" thickBot="1" x14ac:dyDescent="0.3">
      <c r="A120" s="98">
        <v>81</v>
      </c>
      <c r="B120" s="1155"/>
      <c r="C120" s="1035" t="s">
        <v>350</v>
      </c>
      <c r="D120" s="1022"/>
      <c r="E120" s="1158"/>
      <c r="F120" s="1026">
        <v>150</v>
      </c>
      <c r="G120" s="710">
        <v>15</v>
      </c>
      <c r="H120" s="837">
        <v>150</v>
      </c>
      <c r="I120" s="451">
        <f t="shared" si="37"/>
        <v>0</v>
      </c>
      <c r="J120" s="807"/>
      <c r="K120" s="680"/>
      <c r="L120" s="811"/>
      <c r="M120" s="680"/>
      <c r="N120" s="971"/>
      <c r="O120" s="1161"/>
      <c r="P120" s="1043"/>
      <c r="Q120" s="1068">
        <v>14700</v>
      </c>
      <c r="R120" s="1176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62" t="s">
        <v>62</v>
      </c>
      <c r="C121" s="881" t="s">
        <v>484</v>
      </c>
      <c r="D121" s="881"/>
      <c r="E121" s="1037">
        <v>44968</v>
      </c>
      <c r="F121" s="882">
        <v>531.6</v>
      </c>
      <c r="G121" s="661">
        <v>42</v>
      </c>
      <c r="H121" s="882">
        <v>531.6</v>
      </c>
      <c r="I121" s="451">
        <f t="shared" si="26"/>
        <v>0</v>
      </c>
      <c r="J121" s="807"/>
      <c r="K121" s="680"/>
      <c r="L121" s="811"/>
      <c r="M121" s="680"/>
      <c r="N121" s="815"/>
      <c r="O121" s="1064" t="s">
        <v>352</v>
      </c>
      <c r="P121" s="500"/>
      <c r="Q121" s="503">
        <v>52628.4</v>
      </c>
      <c r="R121" s="1070" t="s">
        <v>407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63" t="s">
        <v>218</v>
      </c>
      <c r="C122" s="1061" t="s">
        <v>356</v>
      </c>
      <c r="D122" s="1082" t="s">
        <v>391</v>
      </c>
      <c r="E122" s="1031">
        <v>44971</v>
      </c>
      <c r="F122" s="882">
        <v>3923.4</v>
      </c>
      <c r="G122" s="661"/>
      <c r="H122" s="882">
        <v>3894.2</v>
      </c>
      <c r="I122" s="451">
        <f t="shared" si="26"/>
        <v>-29.200000000000273</v>
      </c>
      <c r="J122" s="807"/>
      <c r="K122" s="680"/>
      <c r="L122" s="814"/>
      <c r="M122" s="680"/>
      <c r="N122" s="972"/>
      <c r="O122" s="1065" t="s">
        <v>368</v>
      </c>
      <c r="P122" s="1116"/>
      <c r="Q122" s="503">
        <f>200000+176646.4</f>
        <v>376646.40000000002</v>
      </c>
      <c r="R122" s="1112" t="s">
        <v>369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194" t="s">
        <v>397</v>
      </c>
      <c r="C123" s="973" t="s">
        <v>398</v>
      </c>
      <c r="D123" s="1023"/>
      <c r="E123" s="1156">
        <v>44971</v>
      </c>
      <c r="F123" s="1028">
        <v>1020.32</v>
      </c>
      <c r="G123" s="661">
        <v>40</v>
      </c>
      <c r="H123" s="882">
        <v>1020.32</v>
      </c>
      <c r="I123" s="451">
        <f t="shared" si="26"/>
        <v>0</v>
      </c>
      <c r="J123" s="807"/>
      <c r="K123" s="680"/>
      <c r="L123" s="814"/>
      <c r="M123" s="680"/>
      <c r="N123" s="972"/>
      <c r="O123" s="1196">
        <v>19840</v>
      </c>
      <c r="P123" s="1190" t="s">
        <v>405</v>
      </c>
      <c r="Q123" s="1115">
        <v>56117.599999999999</v>
      </c>
      <c r="R123" s="1188" t="s">
        <v>428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195"/>
      <c r="C124" s="973" t="s">
        <v>143</v>
      </c>
      <c r="D124" s="1036"/>
      <c r="E124" s="1158"/>
      <c r="F124" s="1028">
        <v>1006.13</v>
      </c>
      <c r="G124" s="661">
        <v>43</v>
      </c>
      <c r="H124" s="882">
        <v>1006.13</v>
      </c>
      <c r="I124" s="451">
        <f t="shared" si="26"/>
        <v>0</v>
      </c>
      <c r="J124" s="807"/>
      <c r="K124" s="680"/>
      <c r="L124" s="814"/>
      <c r="M124" s="680"/>
      <c r="N124" s="972"/>
      <c r="O124" s="1197"/>
      <c r="P124" s="1191"/>
      <c r="Q124" s="1115">
        <v>78478.14</v>
      </c>
      <c r="R124" s="1189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93" t="s">
        <v>344</v>
      </c>
      <c r="C125" s="881" t="s">
        <v>401</v>
      </c>
      <c r="D125" s="885"/>
      <c r="E125" s="1037">
        <v>44974</v>
      </c>
      <c r="F125" s="882">
        <v>8848.7199999999993</v>
      </c>
      <c r="G125" s="661">
        <v>295</v>
      </c>
      <c r="H125" s="882">
        <v>8848.7199999999993</v>
      </c>
      <c r="I125" s="451">
        <f t="shared" si="26"/>
        <v>0</v>
      </c>
      <c r="J125" s="807"/>
      <c r="K125" s="680"/>
      <c r="L125" s="814"/>
      <c r="M125" s="680"/>
      <c r="N125" s="816"/>
      <c r="O125" s="1094" t="s">
        <v>429</v>
      </c>
      <c r="P125" s="1117" t="s">
        <v>405</v>
      </c>
      <c r="Q125" s="503">
        <v>1057422.04</v>
      </c>
      <c r="R125" s="1113" t="s">
        <v>428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9" t="s">
        <v>397</v>
      </c>
      <c r="C126" s="884" t="s">
        <v>143</v>
      </c>
      <c r="D126" s="883"/>
      <c r="E126" s="887">
        <v>44974</v>
      </c>
      <c r="F126" s="882">
        <v>1504.59</v>
      </c>
      <c r="G126" s="661">
        <v>57</v>
      </c>
      <c r="H126" s="882">
        <v>1504.59</v>
      </c>
      <c r="I126" s="451">
        <f t="shared" si="26"/>
        <v>0</v>
      </c>
      <c r="J126" s="807"/>
      <c r="K126" s="680"/>
      <c r="L126" s="814"/>
      <c r="M126" s="680"/>
      <c r="N126" s="816"/>
      <c r="O126" s="923">
        <v>19865</v>
      </c>
      <c r="P126" s="1114" t="s">
        <v>405</v>
      </c>
      <c r="Q126" s="503">
        <v>117358.2</v>
      </c>
      <c r="R126" s="681" t="s">
        <v>428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19" t="s">
        <v>397</v>
      </c>
      <c r="C127" s="884" t="s">
        <v>143</v>
      </c>
      <c r="D127" s="881"/>
      <c r="E127" s="1118">
        <v>44977</v>
      </c>
      <c r="F127" s="882">
        <v>3732.48</v>
      </c>
      <c r="G127" s="661">
        <v>143</v>
      </c>
      <c r="H127" s="882">
        <v>3732.48</v>
      </c>
      <c r="I127" s="451">
        <f t="shared" si="26"/>
        <v>0</v>
      </c>
      <c r="J127" s="807"/>
      <c r="K127" s="680"/>
      <c r="L127" s="811"/>
      <c r="M127" s="680"/>
      <c r="N127" s="815"/>
      <c r="O127" s="1111">
        <v>19881</v>
      </c>
      <c r="P127" s="1114" t="s">
        <v>405</v>
      </c>
      <c r="Q127" s="503">
        <v>279936</v>
      </c>
      <c r="R127" s="681" t="s">
        <v>434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200" t="s">
        <v>344</v>
      </c>
      <c r="C128" s="973" t="s">
        <v>347</v>
      </c>
      <c r="D128" s="1023"/>
      <c r="E128" s="1203"/>
      <c r="F128" s="1028">
        <v>548.73</v>
      </c>
      <c r="G128" s="661">
        <v>18</v>
      </c>
      <c r="H128" s="882">
        <v>548.73</v>
      </c>
      <c r="I128" s="636">
        <f t="shared" si="26"/>
        <v>0</v>
      </c>
      <c r="J128" s="807"/>
      <c r="K128" s="680"/>
      <c r="L128" s="811"/>
      <c r="M128" s="680"/>
      <c r="N128" s="971"/>
      <c r="O128" s="1206" t="s">
        <v>443</v>
      </c>
      <c r="P128" s="1171" t="s">
        <v>405</v>
      </c>
      <c r="Q128" s="503">
        <v>40606.019999999997</v>
      </c>
      <c r="R128" s="1198" t="s">
        <v>444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201"/>
      <c r="C129" s="973" t="s">
        <v>346</v>
      </c>
      <c r="D129" s="1023"/>
      <c r="E129" s="1204"/>
      <c r="F129" s="1028">
        <v>32.590000000000003</v>
      </c>
      <c r="G129" s="661">
        <v>1</v>
      </c>
      <c r="H129" s="882">
        <v>32.590000000000003</v>
      </c>
      <c r="I129" s="636">
        <f t="shared" si="26"/>
        <v>0</v>
      </c>
      <c r="J129" s="807"/>
      <c r="K129" s="680"/>
      <c r="L129" s="811"/>
      <c r="M129" s="680"/>
      <c r="N129" s="971"/>
      <c r="O129" s="1151"/>
      <c r="P129" s="1172"/>
      <c r="Q129" s="503">
        <v>2411.66</v>
      </c>
      <c r="R129" s="1207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202"/>
      <c r="C130" s="973" t="s">
        <v>345</v>
      </c>
      <c r="D130" s="1023"/>
      <c r="E130" s="1205"/>
      <c r="F130" s="1028">
        <v>929.23</v>
      </c>
      <c r="G130" s="661">
        <v>40</v>
      </c>
      <c r="H130" s="882">
        <v>929.23</v>
      </c>
      <c r="I130" s="636">
        <f t="shared" si="26"/>
        <v>0</v>
      </c>
      <c r="J130" s="807"/>
      <c r="K130" s="680"/>
      <c r="L130" s="811"/>
      <c r="M130" s="680"/>
      <c r="N130" s="971"/>
      <c r="O130" s="1152"/>
      <c r="P130" s="1173"/>
      <c r="Q130" s="503">
        <v>123587.59</v>
      </c>
      <c r="R130" s="1199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192" t="s">
        <v>214</v>
      </c>
      <c r="C131" s="973" t="s">
        <v>424</v>
      </c>
      <c r="D131" s="1024"/>
      <c r="E131" s="1157">
        <v>44980</v>
      </c>
      <c r="F131" s="1028">
        <v>2002.14</v>
      </c>
      <c r="G131" s="661">
        <v>441</v>
      </c>
      <c r="H131" s="882">
        <v>2002.14</v>
      </c>
      <c r="I131" s="636">
        <f t="shared" si="26"/>
        <v>0</v>
      </c>
      <c r="J131" s="807"/>
      <c r="K131" s="680"/>
      <c r="L131" s="811"/>
      <c r="M131" s="680"/>
      <c r="N131" s="971"/>
      <c r="O131" s="1142" t="s">
        <v>426</v>
      </c>
      <c r="P131" s="1095"/>
      <c r="Q131" s="503">
        <v>86092.02</v>
      </c>
      <c r="R131" s="1198" t="s">
        <v>432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193"/>
      <c r="C132" s="1109" t="s">
        <v>425</v>
      </c>
      <c r="D132" s="1024"/>
      <c r="E132" s="1158"/>
      <c r="F132" s="1028">
        <v>150</v>
      </c>
      <c r="G132" s="661">
        <v>15</v>
      </c>
      <c r="H132" s="882">
        <v>150</v>
      </c>
      <c r="I132" s="636">
        <f t="shared" si="26"/>
        <v>0</v>
      </c>
      <c r="J132" s="807"/>
      <c r="K132" s="680"/>
      <c r="L132" s="811"/>
      <c r="M132" s="680"/>
      <c r="N132" s="971"/>
      <c r="O132" s="1143"/>
      <c r="P132" s="1095"/>
      <c r="Q132" s="503">
        <v>14700</v>
      </c>
      <c r="R132" s="1199"/>
      <c r="S132" s="65">
        <f t="shared" si="47"/>
        <v>14700</v>
      </c>
      <c r="T132" s="167">
        <f t="shared" si="48"/>
        <v>98</v>
      </c>
    </row>
    <row r="133" spans="1:20" s="149" customFormat="1" ht="35.25" customHeight="1" thickBot="1" x14ac:dyDescent="0.3">
      <c r="A133" s="98">
        <v>91</v>
      </c>
      <c r="B133" s="1131" t="s">
        <v>218</v>
      </c>
      <c r="C133" s="881" t="s">
        <v>356</v>
      </c>
      <c r="D133" s="1120" t="s">
        <v>391</v>
      </c>
      <c r="E133" s="1132">
        <v>44984</v>
      </c>
      <c r="F133" s="882"/>
      <c r="G133" s="661"/>
      <c r="H133" s="882"/>
      <c r="I133" s="103">
        <f t="shared" si="26"/>
        <v>0</v>
      </c>
      <c r="J133" s="807"/>
      <c r="K133" s="680"/>
      <c r="L133" s="811"/>
      <c r="M133" s="680"/>
      <c r="N133" s="815"/>
      <c r="O133" s="1133" t="s">
        <v>433</v>
      </c>
      <c r="P133" s="1045"/>
      <c r="Q133" s="1121">
        <v>200000</v>
      </c>
      <c r="R133" s="681" t="s">
        <v>434</v>
      </c>
      <c r="S133" s="65">
        <f t="shared" ref="S133:S134" si="49">Q133+M133+K133</f>
        <v>200000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135" t="s">
        <v>62</v>
      </c>
      <c r="C134" s="973" t="s">
        <v>79</v>
      </c>
      <c r="D134" s="1023"/>
      <c r="E134" s="1138">
        <v>44984</v>
      </c>
      <c r="F134" s="1028">
        <v>1031.53</v>
      </c>
      <c r="G134" s="661">
        <v>54</v>
      </c>
      <c r="H134" s="882">
        <v>1031.53</v>
      </c>
      <c r="I134" s="103">
        <f t="shared" si="26"/>
        <v>0</v>
      </c>
      <c r="J134" s="807"/>
      <c r="K134" s="680"/>
      <c r="L134" s="811"/>
      <c r="M134" s="680"/>
      <c r="N134" s="971"/>
      <c r="O134" s="1141" t="s">
        <v>485</v>
      </c>
      <c r="P134" s="1043"/>
      <c r="Q134" s="500"/>
      <c r="R134" s="681"/>
      <c r="S134" s="65">
        <f t="shared" si="49"/>
        <v>0</v>
      </c>
      <c r="T134" s="167">
        <f t="shared" si="50"/>
        <v>0</v>
      </c>
    </row>
    <row r="135" spans="1:20" s="149" customFormat="1" ht="38.25" customHeight="1" x14ac:dyDescent="0.25">
      <c r="A135" s="98">
        <v>93</v>
      </c>
      <c r="B135" s="1136"/>
      <c r="C135" s="973" t="s">
        <v>484</v>
      </c>
      <c r="D135" s="1023"/>
      <c r="E135" s="1139"/>
      <c r="F135" s="1028">
        <v>2008.79</v>
      </c>
      <c r="G135" s="661">
        <v>162</v>
      </c>
      <c r="H135" s="882">
        <v>2008.79</v>
      </c>
      <c r="I135" s="103">
        <f t="shared" si="26"/>
        <v>0</v>
      </c>
      <c r="J135" s="807"/>
      <c r="K135" s="680"/>
      <c r="L135" s="811"/>
      <c r="M135" s="680"/>
      <c r="N135" s="971"/>
      <c r="O135" s="1142"/>
      <c r="P135" s="1043"/>
      <c r="Q135" s="500"/>
      <c r="R135" s="681"/>
      <c r="S135" s="65">
        <f t="shared" ref="S135:S147" si="51">Q135+M135+K135</f>
        <v>0</v>
      </c>
      <c r="T135" s="167">
        <f t="shared" ref="T135:T147" si="52">S135/H135</f>
        <v>0</v>
      </c>
    </row>
    <row r="136" spans="1:20" s="149" customFormat="1" ht="27.75" customHeight="1" x14ac:dyDescent="0.25">
      <c r="A136" s="98">
        <v>94</v>
      </c>
      <c r="B136" s="1136"/>
      <c r="C136" s="973" t="s">
        <v>482</v>
      </c>
      <c r="D136" s="1023"/>
      <c r="E136" s="1139"/>
      <c r="F136" s="1028">
        <v>524.38</v>
      </c>
      <c r="G136" s="661">
        <v>43</v>
      </c>
      <c r="H136" s="882">
        <v>524.38</v>
      </c>
      <c r="I136" s="103">
        <f t="shared" si="26"/>
        <v>0</v>
      </c>
      <c r="J136" s="807"/>
      <c r="K136" s="680"/>
      <c r="L136" s="811"/>
      <c r="M136" s="680"/>
      <c r="N136" s="971"/>
      <c r="O136" s="1142"/>
      <c r="P136" s="1043"/>
      <c r="Q136" s="500"/>
      <c r="R136" s="681"/>
      <c r="S136" s="65">
        <f t="shared" si="51"/>
        <v>0</v>
      </c>
      <c r="T136" s="167">
        <f t="shared" si="52"/>
        <v>0</v>
      </c>
    </row>
    <row r="137" spans="1:20" s="149" customFormat="1" ht="31.5" customHeight="1" x14ac:dyDescent="0.25">
      <c r="A137" s="98">
        <v>95</v>
      </c>
      <c r="B137" s="1136"/>
      <c r="C137" s="973" t="s">
        <v>483</v>
      </c>
      <c r="D137" s="1023"/>
      <c r="E137" s="1139"/>
      <c r="F137" s="1028">
        <v>596.09</v>
      </c>
      <c r="G137" s="661">
        <v>50</v>
      </c>
      <c r="H137" s="882">
        <v>596.09</v>
      </c>
      <c r="I137" s="103">
        <f t="shared" si="26"/>
        <v>0</v>
      </c>
      <c r="J137" s="807"/>
      <c r="K137" s="680"/>
      <c r="L137" s="811"/>
      <c r="M137" s="680"/>
      <c r="N137" s="971"/>
      <c r="O137" s="1142"/>
      <c r="P137" s="1043"/>
      <c r="Q137" s="500"/>
      <c r="R137" s="681"/>
      <c r="S137" s="65">
        <f t="shared" si="51"/>
        <v>0</v>
      </c>
      <c r="T137" s="167">
        <f t="shared" si="52"/>
        <v>0</v>
      </c>
    </row>
    <row r="138" spans="1:20" s="149" customFormat="1" ht="25.5" customHeight="1" thickBot="1" x14ac:dyDescent="0.3">
      <c r="A138" s="98">
        <v>96</v>
      </c>
      <c r="B138" s="1137"/>
      <c r="C138" s="973" t="s">
        <v>481</v>
      </c>
      <c r="D138" s="1023"/>
      <c r="E138" s="1140"/>
      <c r="F138" s="1028">
        <v>2940</v>
      </c>
      <c r="G138" s="661">
        <v>147</v>
      </c>
      <c r="H138" s="882">
        <v>2940</v>
      </c>
      <c r="I138" s="103">
        <f t="shared" si="26"/>
        <v>0</v>
      </c>
      <c r="J138" s="807"/>
      <c r="K138" s="680"/>
      <c r="L138" s="811"/>
      <c r="M138" s="680"/>
      <c r="N138" s="971"/>
      <c r="O138" s="1143"/>
      <c r="P138" s="1043"/>
      <c r="Q138" s="500"/>
      <c r="R138" s="681"/>
      <c r="S138" s="65">
        <f t="shared" si="51"/>
        <v>0</v>
      </c>
      <c r="T138" s="167">
        <f t="shared" si="52"/>
        <v>0</v>
      </c>
    </row>
    <row r="139" spans="1:20" s="149" customFormat="1" ht="25.5" customHeight="1" x14ac:dyDescent="0.25">
      <c r="A139" s="98">
        <v>97</v>
      </c>
      <c r="B139" s="1110"/>
      <c r="C139" s="708"/>
      <c r="D139" s="835"/>
      <c r="E139" s="1119"/>
      <c r="F139" s="836"/>
      <c r="G139" s="710"/>
      <c r="H139" s="837"/>
      <c r="I139" s="103">
        <f t="shared" si="26"/>
        <v>0</v>
      </c>
      <c r="J139" s="807"/>
      <c r="K139" s="680"/>
      <c r="L139" s="811"/>
      <c r="M139" s="680"/>
      <c r="N139" s="815"/>
      <c r="O139" s="1134"/>
      <c r="P139" s="500"/>
      <c r="Q139" s="500"/>
      <c r="R139" s="681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900"/>
      <c r="C140" s="708"/>
      <c r="D140" s="835"/>
      <c r="E140" s="901"/>
      <c r="F140" s="836"/>
      <c r="G140" s="710"/>
      <c r="H140" s="837"/>
      <c r="I140" s="103">
        <f t="shared" si="26"/>
        <v>0</v>
      </c>
      <c r="J140" s="807"/>
      <c r="K140" s="680"/>
      <c r="L140" s="811"/>
      <c r="M140" s="680"/>
      <c r="N140" s="815"/>
      <c r="O140" s="916"/>
      <c r="P140" s="500"/>
      <c r="Q140" s="500"/>
      <c r="R140" s="681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902"/>
      <c r="C141" s="708"/>
      <c r="D141" s="708"/>
      <c r="E141" s="838"/>
      <c r="F141" s="836"/>
      <c r="G141" s="710"/>
      <c r="H141" s="836"/>
      <c r="I141" s="103">
        <f t="shared" si="26"/>
        <v>0</v>
      </c>
      <c r="J141" s="807"/>
      <c r="K141" s="680"/>
      <c r="L141" s="811"/>
      <c r="M141" s="680"/>
      <c r="N141" s="815"/>
      <c r="O141" s="689"/>
      <c r="P141" s="500"/>
      <c r="Q141" s="907"/>
      <c r="R141" s="908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902"/>
      <c r="C142" s="708"/>
      <c r="D142" s="888"/>
      <c r="E142" s="838"/>
      <c r="F142" s="836"/>
      <c r="G142" s="710"/>
      <c r="H142" s="836"/>
      <c r="I142" s="103">
        <f t="shared" si="26"/>
        <v>0</v>
      </c>
      <c r="J142" s="807"/>
      <c r="K142" s="680"/>
      <c r="L142" s="811"/>
      <c r="M142" s="680"/>
      <c r="N142" s="815"/>
      <c r="O142" s="689"/>
      <c r="P142" s="500"/>
      <c r="Q142" s="907"/>
      <c r="R142" s="908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903"/>
      <c r="C143" s="708"/>
      <c r="D143" s="708"/>
      <c r="E143" s="838"/>
      <c r="F143" s="836"/>
      <c r="G143" s="710"/>
      <c r="H143" s="836"/>
      <c r="I143" s="103">
        <f t="shared" si="26"/>
        <v>0</v>
      </c>
      <c r="J143" s="807"/>
      <c r="K143" s="680"/>
      <c r="L143" s="811"/>
      <c r="M143" s="680"/>
      <c r="N143" s="815"/>
      <c r="O143" s="921"/>
      <c r="P143" s="1045"/>
      <c r="Q143" s="500"/>
      <c r="R143" s="681"/>
      <c r="S143" s="65">
        <f t="shared" si="51"/>
        <v>0</v>
      </c>
      <c r="T143" s="167" t="e">
        <f t="shared" si="52"/>
        <v>#DIV/0!</v>
      </c>
    </row>
    <row r="144" spans="1:20" s="149" customFormat="1" ht="18.75" x14ac:dyDescent="0.25">
      <c r="A144" s="98">
        <v>100</v>
      </c>
      <c r="B144" s="903"/>
      <c r="C144" s="708"/>
      <c r="D144" s="888"/>
      <c r="E144" s="838"/>
      <c r="F144" s="836"/>
      <c r="G144" s="710"/>
      <c r="H144" s="836"/>
      <c r="I144" s="103">
        <f t="shared" si="26"/>
        <v>0</v>
      </c>
      <c r="J144" s="807"/>
      <c r="K144" s="680"/>
      <c r="L144" s="811"/>
      <c r="M144" s="680"/>
      <c r="N144" s="815"/>
      <c r="O144" s="921"/>
      <c r="P144" s="1045"/>
      <c r="Q144" s="500"/>
      <c r="R144" s="681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903"/>
      <c r="C145" s="708"/>
      <c r="D145" s="708"/>
      <c r="E145" s="889"/>
      <c r="F145" s="836"/>
      <c r="G145" s="710"/>
      <c r="H145" s="836"/>
      <c r="I145" s="103">
        <f t="shared" ref="I145:I148" si="53">H145-F145</f>
        <v>0</v>
      </c>
      <c r="J145" s="807"/>
      <c r="K145" s="680"/>
      <c r="L145" s="811"/>
      <c r="M145" s="680"/>
      <c r="N145" s="815"/>
      <c r="O145" s="689"/>
      <c r="P145" s="500"/>
      <c r="Q145" s="500"/>
      <c r="R145" s="684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903"/>
      <c r="C146" s="904"/>
      <c r="D146" s="503"/>
      <c r="E146" s="889"/>
      <c r="F146" s="890"/>
      <c r="G146" s="661"/>
      <c r="H146" s="891"/>
      <c r="I146" s="451">
        <f t="shared" si="53"/>
        <v>0</v>
      </c>
      <c r="J146" s="909"/>
      <c r="K146" s="680"/>
      <c r="L146" s="811"/>
      <c r="M146" s="680"/>
      <c r="N146" s="816"/>
      <c r="O146" s="689"/>
      <c r="P146" s="500"/>
      <c r="Q146" s="503"/>
      <c r="R146" s="684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905"/>
      <c r="C147" s="708"/>
      <c r="D147" s="884"/>
      <c r="E147" s="889"/>
      <c r="F147" s="891"/>
      <c r="G147" s="892"/>
      <c r="H147" s="891"/>
      <c r="I147" s="333">
        <f t="shared" si="53"/>
        <v>0</v>
      </c>
      <c r="J147" s="910"/>
      <c r="K147" s="680"/>
      <c r="L147" s="811"/>
      <c r="M147" s="680"/>
      <c r="N147" s="815"/>
      <c r="O147" s="689"/>
      <c r="P147" s="500"/>
      <c r="Q147" s="500"/>
      <c r="R147" s="684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903"/>
      <c r="C148" s="707"/>
      <c r="D148" s="893"/>
      <c r="E148" s="889"/>
      <c r="F148" s="891"/>
      <c r="G148" s="892"/>
      <c r="H148" s="891"/>
      <c r="I148" s="333">
        <f t="shared" si="53"/>
        <v>0</v>
      </c>
      <c r="J148" s="910"/>
      <c r="K148" s="680"/>
      <c r="L148" s="811"/>
      <c r="M148" s="680"/>
      <c r="N148" s="815"/>
      <c r="O148" s="683"/>
      <c r="P148" s="500"/>
      <c r="Q148" s="907"/>
      <c r="R148" s="911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902"/>
      <c r="C149" s="708"/>
      <c r="D149" s="884"/>
      <c r="E149" s="886"/>
      <c r="F149" s="891"/>
      <c r="G149" s="892"/>
      <c r="H149" s="891"/>
      <c r="I149" s="103">
        <f t="shared" ref="I149:I203" si="56">H149-F149</f>
        <v>0</v>
      </c>
      <c r="J149" s="807"/>
      <c r="K149" s="680"/>
      <c r="L149" s="811"/>
      <c r="M149" s="680"/>
      <c r="N149" s="815"/>
      <c r="O149" s="686"/>
      <c r="P149" s="1045"/>
      <c r="Q149" s="907"/>
      <c r="R149" s="911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902"/>
      <c r="C150" s="708"/>
      <c r="D150" s="894"/>
      <c r="E150" s="886"/>
      <c r="F150" s="891"/>
      <c r="G150" s="892"/>
      <c r="H150" s="891"/>
      <c r="I150" s="103">
        <f t="shared" si="56"/>
        <v>0</v>
      </c>
      <c r="J150" s="807"/>
      <c r="K150" s="680"/>
      <c r="L150" s="811"/>
      <c r="M150" s="680"/>
      <c r="N150" s="815"/>
      <c r="O150" s="686"/>
      <c r="P150" s="1045"/>
      <c r="Q150" s="907"/>
      <c r="R150" s="911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902"/>
      <c r="C151" s="708"/>
      <c r="D151" s="894"/>
      <c r="E151" s="886"/>
      <c r="F151" s="891"/>
      <c r="G151" s="892"/>
      <c r="H151" s="891"/>
      <c r="I151" s="103">
        <f t="shared" si="56"/>
        <v>0</v>
      </c>
      <c r="J151" s="807"/>
      <c r="K151" s="680"/>
      <c r="L151" s="811"/>
      <c r="M151" s="680"/>
      <c r="N151" s="815"/>
      <c r="O151" s="686"/>
      <c r="P151" s="1045"/>
      <c r="Q151" s="907"/>
      <c r="R151" s="911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708"/>
      <c r="C152" s="708"/>
      <c r="D152" s="894"/>
      <c r="E152" s="886"/>
      <c r="F152" s="891"/>
      <c r="G152" s="892"/>
      <c r="H152" s="891"/>
      <c r="I152" s="103">
        <f t="shared" si="56"/>
        <v>0</v>
      </c>
      <c r="J152" s="807"/>
      <c r="K152" s="680"/>
      <c r="L152" s="811"/>
      <c r="M152" s="680"/>
      <c r="N152" s="815"/>
      <c r="O152" s="685"/>
      <c r="P152" s="1045"/>
      <c r="Q152" s="907"/>
      <c r="R152" s="911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902"/>
      <c r="C153" s="708"/>
      <c r="D153" s="894"/>
      <c r="E153" s="886"/>
      <c r="F153" s="891"/>
      <c r="G153" s="892"/>
      <c r="H153" s="891"/>
      <c r="I153" s="103">
        <f t="shared" si="56"/>
        <v>0</v>
      </c>
      <c r="J153" s="807"/>
      <c r="K153" s="680"/>
      <c r="L153" s="811"/>
      <c r="M153" s="680"/>
      <c r="N153" s="815"/>
      <c r="O153" s="686"/>
      <c r="P153" s="1045"/>
      <c r="Q153" s="907"/>
      <c r="R153" s="911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902"/>
      <c r="C154" s="708"/>
      <c r="D154" s="894"/>
      <c r="E154" s="886"/>
      <c r="F154" s="891"/>
      <c r="G154" s="892"/>
      <c r="H154" s="891"/>
      <c r="I154" s="103">
        <f t="shared" si="56"/>
        <v>0</v>
      </c>
      <c r="J154" s="807"/>
      <c r="K154" s="680"/>
      <c r="L154" s="811"/>
      <c r="M154" s="680"/>
      <c r="N154" s="815"/>
      <c r="O154" s="686"/>
      <c r="P154" s="1045"/>
      <c r="Q154" s="907"/>
      <c r="R154" s="911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902"/>
      <c r="C155" s="708"/>
      <c r="D155" s="884"/>
      <c r="E155" s="886"/>
      <c r="F155" s="891"/>
      <c r="G155" s="892"/>
      <c r="H155" s="891"/>
      <c r="I155" s="103">
        <f t="shared" si="56"/>
        <v>0</v>
      </c>
      <c r="J155" s="807"/>
      <c r="K155" s="680"/>
      <c r="L155" s="811"/>
      <c r="M155" s="680"/>
      <c r="N155" s="815"/>
      <c r="O155" s="686"/>
      <c r="P155" s="500"/>
      <c r="Q155" s="907"/>
      <c r="R155" s="911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906"/>
      <c r="C156" s="861"/>
      <c r="D156" s="894"/>
      <c r="E156" s="886"/>
      <c r="F156" s="891"/>
      <c r="G156" s="892"/>
      <c r="H156" s="891"/>
      <c r="I156" s="103">
        <f t="shared" si="56"/>
        <v>0</v>
      </c>
      <c r="J156" s="912"/>
      <c r="K156" s="680"/>
      <c r="L156" s="811"/>
      <c r="M156" s="680"/>
      <c r="N156" s="815"/>
      <c r="O156" s="924"/>
      <c r="P156" s="1045"/>
      <c r="Q156" s="500"/>
      <c r="R156" s="684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902"/>
      <c r="C157" s="708"/>
      <c r="D157" s="894"/>
      <c r="E157" s="886"/>
      <c r="F157" s="891"/>
      <c r="G157" s="892"/>
      <c r="H157" s="891"/>
      <c r="I157" s="103">
        <f t="shared" si="56"/>
        <v>0</v>
      </c>
      <c r="J157" s="807"/>
      <c r="K157" s="680"/>
      <c r="L157" s="811"/>
      <c r="M157" s="680"/>
      <c r="N157" s="815"/>
      <c r="O157" s="686"/>
      <c r="P157" s="1045"/>
      <c r="Q157" s="907"/>
      <c r="R157" s="911"/>
      <c r="S157" s="65"/>
      <c r="T157" s="167"/>
    </row>
    <row r="158" spans="1:20" s="149" customFormat="1" ht="30.75" customHeight="1" x14ac:dyDescent="0.25">
      <c r="A158" s="98">
        <v>114</v>
      </c>
      <c r="B158" s="902"/>
      <c r="C158" s="708"/>
      <c r="D158" s="894"/>
      <c r="E158" s="886"/>
      <c r="F158" s="891"/>
      <c r="G158" s="892"/>
      <c r="H158" s="891"/>
      <c r="I158" s="103">
        <f t="shared" si="56"/>
        <v>0</v>
      </c>
      <c r="J158" s="807"/>
      <c r="K158" s="680"/>
      <c r="L158" s="811"/>
      <c r="M158" s="680"/>
      <c r="N158" s="815"/>
      <c r="O158" s="686"/>
      <c r="P158" s="1045"/>
      <c r="Q158" s="907"/>
      <c r="R158" s="911"/>
      <c r="S158" s="65"/>
      <c r="T158" s="167"/>
    </row>
    <row r="159" spans="1:20" s="149" customFormat="1" ht="24" customHeight="1" x14ac:dyDescent="0.25">
      <c r="A159" s="98">
        <v>115</v>
      </c>
      <c r="B159" s="902"/>
      <c r="C159" s="708"/>
      <c r="D159" s="894"/>
      <c r="E159" s="886"/>
      <c r="F159" s="891"/>
      <c r="G159" s="892"/>
      <c r="H159" s="891"/>
      <c r="I159" s="103">
        <f t="shared" si="56"/>
        <v>0</v>
      </c>
      <c r="J159" s="913"/>
      <c r="K159" s="680"/>
      <c r="L159" s="811"/>
      <c r="M159" s="680"/>
      <c r="N159" s="811"/>
      <c r="O159" s="686"/>
      <c r="P159" s="500"/>
      <c r="Q159" s="500"/>
      <c r="R159" s="684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902"/>
      <c r="C160" s="708"/>
      <c r="D160" s="884"/>
      <c r="E160" s="886"/>
      <c r="F160" s="891"/>
      <c r="G160" s="892"/>
      <c r="H160" s="891"/>
      <c r="I160" s="103">
        <f t="shared" si="56"/>
        <v>0</v>
      </c>
      <c r="J160" s="914"/>
      <c r="K160" s="680"/>
      <c r="L160" s="811"/>
      <c r="M160" s="680"/>
      <c r="N160" s="811"/>
      <c r="O160" s="686"/>
      <c r="P160" s="500"/>
      <c r="Q160" s="500"/>
      <c r="R160" s="684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902"/>
      <c r="C161" s="708"/>
      <c r="D161" s="884"/>
      <c r="E161" s="895"/>
      <c r="F161" s="891"/>
      <c r="G161" s="892"/>
      <c r="H161" s="891"/>
      <c r="I161" s="103">
        <f t="shared" si="56"/>
        <v>0</v>
      </c>
      <c r="J161" s="914"/>
      <c r="K161" s="680"/>
      <c r="L161" s="811"/>
      <c r="M161" s="680"/>
      <c r="N161" s="811"/>
      <c r="O161" s="916"/>
      <c r="P161" s="500"/>
      <c r="Q161" s="907"/>
      <c r="R161" s="911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902"/>
      <c r="C162" s="708"/>
      <c r="D162" s="884"/>
      <c r="E162" s="895"/>
      <c r="F162" s="891"/>
      <c r="G162" s="892"/>
      <c r="H162" s="891"/>
      <c r="I162" s="103">
        <f t="shared" si="56"/>
        <v>0</v>
      </c>
      <c r="J162" s="914"/>
      <c r="K162" s="680"/>
      <c r="L162" s="811"/>
      <c r="M162" s="680"/>
      <c r="N162" s="811"/>
      <c r="O162" s="916"/>
      <c r="P162" s="500"/>
      <c r="Q162" s="907"/>
      <c r="R162" s="911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708"/>
      <c r="C163" s="708"/>
      <c r="D163" s="884"/>
      <c r="E163" s="895"/>
      <c r="F163" s="891"/>
      <c r="G163" s="892"/>
      <c r="H163" s="891"/>
      <c r="I163" s="103">
        <f t="shared" si="56"/>
        <v>0</v>
      </c>
      <c r="J163" s="914"/>
      <c r="K163" s="680"/>
      <c r="L163" s="811"/>
      <c r="M163" s="680"/>
      <c r="N163" s="811"/>
      <c r="O163" s="916"/>
      <c r="P163" s="500"/>
      <c r="Q163" s="500"/>
      <c r="R163" s="684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708"/>
      <c r="C164" s="708"/>
      <c r="D164" s="894"/>
      <c r="E164" s="886"/>
      <c r="F164" s="891"/>
      <c r="G164" s="892"/>
      <c r="H164" s="891"/>
      <c r="I164" s="103">
        <f t="shared" ref="I164" si="57">H164-F164</f>
        <v>0</v>
      </c>
      <c r="J164" s="807"/>
      <c r="K164" s="680"/>
      <c r="L164" s="811"/>
      <c r="M164" s="680"/>
      <c r="N164" s="815"/>
      <c r="O164" s="686"/>
      <c r="P164" s="1045"/>
      <c r="Q164" s="500"/>
      <c r="R164" s="684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709"/>
      <c r="C165" s="708"/>
      <c r="D165" s="365"/>
      <c r="E165" s="535"/>
      <c r="F165" s="780"/>
      <c r="G165" s="547"/>
      <c r="H165" s="780"/>
      <c r="I165" s="626">
        <f t="shared" si="56"/>
        <v>0</v>
      </c>
      <c r="J165" s="913"/>
      <c r="K165" s="680"/>
      <c r="L165" s="811"/>
      <c r="M165" s="680"/>
      <c r="N165" s="811"/>
      <c r="O165" s="685"/>
      <c r="P165" s="500"/>
      <c r="Q165" s="500"/>
      <c r="R165" s="687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708"/>
      <c r="C166" s="708"/>
      <c r="D166" s="365"/>
      <c r="E166" s="535"/>
      <c r="F166" s="780"/>
      <c r="G166" s="547"/>
      <c r="H166" s="780"/>
      <c r="I166" s="103">
        <f t="shared" si="56"/>
        <v>0</v>
      </c>
      <c r="J166" s="913"/>
      <c r="K166" s="680"/>
      <c r="L166" s="811"/>
      <c r="M166" s="680"/>
      <c r="N166" s="811"/>
      <c r="O166" s="686"/>
      <c r="P166" s="500"/>
      <c r="Q166" s="500"/>
      <c r="R166" s="687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708"/>
      <c r="C167" s="708"/>
      <c r="D167" s="365"/>
      <c r="E167" s="535"/>
      <c r="F167" s="532"/>
      <c r="G167" s="547"/>
      <c r="H167" s="780"/>
      <c r="I167" s="103">
        <f t="shared" si="56"/>
        <v>0</v>
      </c>
      <c r="J167" s="913"/>
      <c r="K167" s="680"/>
      <c r="L167" s="811"/>
      <c r="M167" s="680"/>
      <c r="N167" s="811"/>
      <c r="O167" s="686"/>
      <c r="P167" s="500"/>
      <c r="Q167" s="500"/>
      <c r="R167" s="687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708"/>
      <c r="C168" s="708"/>
      <c r="D168" s="365"/>
      <c r="E168" s="535"/>
      <c r="F168" s="532"/>
      <c r="G168" s="547"/>
      <c r="H168" s="780"/>
      <c r="I168" s="103">
        <f t="shared" si="56"/>
        <v>0</v>
      </c>
      <c r="J168" s="913"/>
      <c r="K168" s="680"/>
      <c r="L168" s="811"/>
      <c r="M168" s="680"/>
      <c r="N168" s="811"/>
      <c r="O168" s="686"/>
      <c r="P168" s="1046"/>
      <c r="Q168" s="503"/>
      <c r="R168" s="687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708"/>
      <c r="C169" s="708"/>
      <c r="D169" s="365"/>
      <c r="E169" s="535"/>
      <c r="F169" s="532"/>
      <c r="G169" s="547"/>
      <c r="H169" s="532"/>
      <c r="I169" s="103">
        <f t="shared" si="56"/>
        <v>0</v>
      </c>
      <c r="J169" s="913"/>
      <c r="K169" s="680"/>
      <c r="L169" s="811"/>
      <c r="M169" s="680"/>
      <c r="N169" s="811"/>
      <c r="O169" s="686"/>
      <c r="P169" s="1046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708"/>
      <c r="C170" s="708"/>
      <c r="D170" s="365"/>
      <c r="E170" s="535"/>
      <c r="F170" s="532"/>
      <c r="G170" s="547"/>
      <c r="H170" s="532"/>
      <c r="I170" s="103">
        <f t="shared" si="56"/>
        <v>0</v>
      </c>
      <c r="J170" s="913"/>
      <c r="K170" s="680"/>
      <c r="L170" s="811"/>
      <c r="M170" s="680"/>
      <c r="N170" s="811"/>
      <c r="O170" s="686"/>
      <c r="P170" s="1047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710"/>
      <c r="C171" s="708"/>
      <c r="D171" s="365"/>
      <c r="E171" s="535"/>
      <c r="F171" s="532"/>
      <c r="G171" s="547"/>
      <c r="H171" s="532"/>
      <c r="I171" s="103">
        <f t="shared" si="56"/>
        <v>0</v>
      </c>
      <c r="J171" s="913"/>
      <c r="K171" s="680"/>
      <c r="L171" s="811"/>
      <c r="M171" s="680"/>
      <c r="N171" s="811"/>
      <c r="O171" s="685"/>
      <c r="P171" s="1047"/>
      <c r="Q171" s="503"/>
      <c r="R171" s="915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52"/>
      <c r="C172" s="548"/>
      <c r="D172" s="365"/>
      <c r="E172" s="533"/>
      <c r="F172" s="532"/>
      <c r="G172" s="547"/>
      <c r="H172" s="532"/>
      <c r="I172" s="103">
        <f t="shared" si="56"/>
        <v>0</v>
      </c>
      <c r="J172" s="913"/>
      <c r="K172" s="680"/>
      <c r="L172" s="811"/>
      <c r="M172" s="680"/>
      <c r="N172" s="811"/>
      <c r="O172" s="690"/>
      <c r="P172" s="1047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5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913"/>
      <c r="K173" s="680"/>
      <c r="L173" s="811"/>
      <c r="M173" s="680"/>
      <c r="N173" s="811"/>
      <c r="O173" s="685"/>
      <c r="P173" s="1046"/>
      <c r="Q173" s="503"/>
      <c r="R173" s="681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913"/>
      <c r="K174" s="680"/>
      <c r="L174" s="811"/>
      <c r="M174" s="680"/>
      <c r="N174" s="811"/>
      <c r="O174" s="916"/>
      <c r="P174" s="1046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72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913"/>
      <c r="K175" s="680"/>
      <c r="L175" s="811"/>
      <c r="M175" s="680"/>
      <c r="N175" s="917"/>
      <c r="O175" s="916"/>
      <c r="P175" s="1046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7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8"/>
      <c r="K176" s="680"/>
      <c r="L176" s="811"/>
      <c r="M176" s="680"/>
      <c r="N176" s="918"/>
      <c r="O176" s="916"/>
      <c r="P176" s="1046"/>
      <c r="Q176" s="503"/>
      <c r="R176" s="919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8"/>
      <c r="K177" s="680"/>
      <c r="L177" s="811"/>
      <c r="M177" s="680"/>
      <c r="N177" s="920"/>
      <c r="O177" s="916"/>
      <c r="P177" s="1047"/>
      <c r="Q177" s="503"/>
      <c r="R177" s="919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5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661"/>
      <c r="K178" s="680"/>
      <c r="L178" s="811"/>
      <c r="M178" s="680"/>
      <c r="N178" s="816"/>
      <c r="O178" s="916"/>
      <c r="P178" s="1046"/>
      <c r="Q178" s="503"/>
      <c r="R178" s="919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661"/>
      <c r="K179" s="680"/>
      <c r="L179" s="811"/>
      <c r="M179" s="680"/>
      <c r="N179" s="816"/>
      <c r="O179" s="916"/>
      <c r="P179" s="1046"/>
      <c r="Q179" s="503"/>
      <c r="R179" s="919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11"/>
      <c r="M180" s="680"/>
      <c r="N180" s="816"/>
      <c r="O180" s="916"/>
      <c r="P180" s="1046"/>
      <c r="Q180" s="503"/>
      <c r="R180" s="919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6"/>
      <c r="O181" s="377"/>
      <c r="P181" s="1048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6"/>
      <c r="O182" s="377"/>
      <c r="P182" s="1048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6"/>
      <c r="O183" s="377"/>
      <c r="P183" s="1048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6"/>
      <c r="O184" s="377"/>
      <c r="P184" s="1048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6"/>
      <c r="O185" s="377"/>
      <c r="P185" s="1048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6"/>
      <c r="O186" s="377"/>
      <c r="P186" s="1048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6"/>
      <c r="O187" s="377"/>
      <c r="P187" s="1048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7"/>
      <c r="O188" s="377"/>
      <c r="P188" s="1048"/>
      <c r="Q188" s="505"/>
      <c r="R188" s="599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7"/>
      <c r="O189" s="377"/>
      <c r="P189" s="1048"/>
      <c r="Q189" s="505"/>
      <c r="R189" s="599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7"/>
      <c r="O190" s="377"/>
      <c r="P190" s="1048"/>
      <c r="Q190" s="505"/>
      <c r="R190" s="599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7"/>
      <c r="O191" s="124"/>
      <c r="P191" s="391"/>
      <c r="Q191" s="506"/>
      <c r="R191" s="600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7"/>
      <c r="O192" s="124"/>
      <c r="P192" s="391"/>
      <c r="Q192" s="507"/>
      <c r="R192" s="601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7"/>
      <c r="O193" s="124"/>
      <c r="P193" s="391"/>
      <c r="Q193" s="507"/>
      <c r="R193" s="601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7"/>
      <c r="O194" s="124"/>
      <c r="P194" s="391"/>
      <c r="Q194" s="507"/>
      <c r="R194" s="602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7"/>
      <c r="O195" s="124"/>
      <c r="P195" s="391"/>
      <c r="Q195" s="507"/>
      <c r="R195" s="602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7"/>
      <c r="O196" s="124"/>
      <c r="P196" s="391"/>
      <c r="Q196" s="381"/>
      <c r="R196" s="603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7"/>
      <c r="O197" s="124"/>
      <c r="P197" s="391"/>
      <c r="Q197" s="381"/>
      <c r="R197" s="603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7"/>
      <c r="O198" s="124"/>
      <c r="P198" s="391"/>
      <c r="Q198" s="381"/>
      <c r="R198" s="603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7"/>
      <c r="O199" s="124"/>
      <c r="P199" s="391"/>
      <c r="Q199" s="381"/>
      <c r="R199" s="603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7"/>
      <c r="O200" s="124"/>
      <c r="P200" s="391"/>
      <c r="Q200" s="381"/>
      <c r="R200" s="603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7"/>
      <c r="O201" s="124"/>
      <c r="P201" s="391"/>
      <c r="Q201" s="508"/>
      <c r="R201" s="600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7"/>
      <c r="O202" s="124"/>
      <c r="P202" s="391"/>
      <c r="Q202" s="508"/>
      <c r="R202" s="604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8"/>
      <c r="F203" s="431"/>
      <c r="G203" s="98"/>
      <c r="H203" s="361"/>
      <c r="I203" s="103">
        <f t="shared" si="56"/>
        <v>0</v>
      </c>
      <c r="J203" s="126"/>
      <c r="K203" s="159"/>
      <c r="L203" s="593"/>
      <c r="M203" s="71"/>
      <c r="N203" s="788"/>
      <c r="O203" s="124"/>
      <c r="P203" s="391"/>
      <c r="Q203" s="381"/>
      <c r="R203" s="605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5" t="s">
        <v>31</v>
      </c>
      <c r="G204" s="72">
        <f>SUM(G5:G203)</f>
        <v>3481</v>
      </c>
      <c r="H204" s="362">
        <f>SUM(H3:H203)</f>
        <v>581087.44000000006</v>
      </c>
      <c r="I204" s="452">
        <f>PIERNA!I37</f>
        <v>0</v>
      </c>
      <c r="J204" s="46"/>
      <c r="K204" s="161">
        <f>SUM(K5:K203)</f>
        <v>279249.2</v>
      </c>
      <c r="L204" s="594"/>
      <c r="M204" s="161">
        <f>SUM(M5:M203)</f>
        <v>881600</v>
      </c>
      <c r="N204" s="789"/>
      <c r="O204" s="378"/>
      <c r="P204" s="1049"/>
      <c r="Q204" s="509">
        <f>SUM(Q5:Q203)</f>
        <v>20336394.002209991</v>
      </c>
      <c r="R204" s="606"/>
      <c r="S204" s="164">
        <f>Q204+M204+K204</f>
        <v>21497243.20220999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5"/>
      <c r="N205" s="790"/>
      <c r="O205" s="158"/>
      <c r="P205" s="391"/>
      <c r="Q205" s="381"/>
      <c r="R205" s="464" t="s">
        <v>42</v>
      </c>
    </row>
  </sheetData>
  <sortState ref="A101:AC105">
    <sortCondition ref="E99:E100"/>
  </sortState>
  <mergeCells count="33"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  <mergeCell ref="R118:R120"/>
    <mergeCell ref="R102:R111"/>
    <mergeCell ref="B112:B114"/>
    <mergeCell ref="E112:E114"/>
    <mergeCell ref="R112:R114"/>
    <mergeCell ref="B134:B138"/>
    <mergeCell ref="E134:E138"/>
    <mergeCell ref="O134:O138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workbookViewId="0">
      <pane ySplit="8" topLeftCell="A9" activePane="bottomLeft" state="frozen"/>
      <selection pane="bottomLeft" activeCell="G20" sqref="G2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8" t="s">
        <v>279</v>
      </c>
      <c r="B1" s="1218"/>
      <c r="C1" s="1218"/>
      <c r="D1" s="1218"/>
      <c r="E1" s="1218"/>
      <c r="F1" s="1218"/>
      <c r="G1" s="1218"/>
      <c r="H1" s="11">
        <v>1</v>
      </c>
      <c r="K1" s="1222" t="s">
        <v>392</v>
      </c>
      <c r="L1" s="1222"/>
      <c r="M1" s="1222"/>
      <c r="N1" s="1222"/>
      <c r="O1" s="1222"/>
      <c r="P1" s="1222"/>
      <c r="Q1" s="1222"/>
      <c r="R1" s="11">
        <v>2</v>
      </c>
      <c r="U1" s="1222" t="s">
        <v>392</v>
      </c>
      <c r="V1" s="1222"/>
      <c r="W1" s="1222"/>
      <c r="X1" s="1222"/>
      <c r="Y1" s="1222"/>
      <c r="Z1" s="1222"/>
      <c r="AA1" s="122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/>
      <c r="Z4" s="12"/>
      <c r="AA4" s="152"/>
      <c r="AB4" s="152"/>
    </row>
    <row r="5" spans="1:29" x14ac:dyDescent="0.25">
      <c r="A5" s="1231" t="s">
        <v>52</v>
      </c>
      <c r="B5" s="1232" t="s">
        <v>143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231" t="s">
        <v>52</v>
      </c>
      <c r="L5" s="1232" t="s">
        <v>143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231" t="s">
        <v>52</v>
      </c>
      <c r="V5" s="1232" t="s">
        <v>143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31"/>
      <c r="B6" s="1232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231"/>
      <c r="L6" s="1232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231"/>
      <c r="V6" s="1232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231"/>
      <c r="B7" s="19"/>
      <c r="C7" s="224"/>
      <c r="D7" s="225"/>
      <c r="E7" s="78"/>
      <c r="F7" s="62"/>
      <c r="K7" s="1231"/>
      <c r="L7" s="19"/>
      <c r="M7" s="224"/>
      <c r="N7" s="225"/>
      <c r="O7" s="78"/>
      <c r="P7" s="62"/>
      <c r="U7" s="1231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5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243</v>
      </c>
      <c r="H9" s="71">
        <v>77</v>
      </c>
      <c r="I9" s="103">
        <f>E6-F9+E5+E7</f>
        <v>4863.7900000000009</v>
      </c>
      <c r="K9" s="80" t="s">
        <v>32</v>
      </c>
      <c r="L9" s="1090">
        <f>P4+P5+P6+P7-M9</f>
        <v>100</v>
      </c>
      <c r="M9" s="717"/>
      <c r="N9" s="633"/>
      <c r="O9" s="662"/>
      <c r="P9" s="633">
        <f t="shared" ref="P9:P33" si="1">N9</f>
        <v>0</v>
      </c>
      <c r="Q9" s="631"/>
      <c r="R9" s="632"/>
      <c r="S9" s="666">
        <f>O6-P9+O5+O7</f>
        <v>2510.7199999999998</v>
      </c>
      <c r="T9" s="664"/>
      <c r="U9" s="80" t="s">
        <v>32</v>
      </c>
      <c r="V9" s="1090">
        <f>Z4+Z5+Z6+Z7-W9</f>
        <v>143</v>
      </c>
      <c r="W9" s="717"/>
      <c r="X9" s="633"/>
      <c r="Y9" s="662"/>
      <c r="Z9" s="633">
        <f t="shared" ref="Z9:Z33" si="2">X9</f>
        <v>0</v>
      </c>
      <c r="AA9" s="631"/>
      <c r="AB9" s="632"/>
      <c r="AC9" s="666">
        <f>Y6-Z9+Y5+Y7</f>
        <v>3732.48</v>
      </c>
    </row>
    <row r="10" spans="1:29" x14ac:dyDescent="0.25">
      <c r="A10" s="190"/>
      <c r="B10" s="866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246</v>
      </c>
      <c r="H10" s="71">
        <v>77</v>
      </c>
      <c r="I10" s="103">
        <f>I9-F10</f>
        <v>4428.6600000000008</v>
      </c>
      <c r="K10" s="190"/>
      <c r="L10" s="1091">
        <f>L9-M10</f>
        <v>100</v>
      </c>
      <c r="M10" s="717"/>
      <c r="N10" s="633"/>
      <c r="O10" s="662"/>
      <c r="P10" s="633">
        <f t="shared" si="1"/>
        <v>0</v>
      </c>
      <c r="Q10" s="631"/>
      <c r="R10" s="632"/>
      <c r="S10" s="666">
        <f>S9-P10</f>
        <v>2510.7199999999998</v>
      </c>
      <c r="T10" s="664"/>
      <c r="U10" s="190"/>
      <c r="V10" s="1091">
        <f>V9-W10</f>
        <v>143</v>
      </c>
      <c r="W10" s="717"/>
      <c r="X10" s="633"/>
      <c r="Y10" s="662"/>
      <c r="Z10" s="633">
        <f t="shared" si="2"/>
        <v>0</v>
      </c>
      <c r="AA10" s="631"/>
      <c r="AB10" s="632"/>
      <c r="AC10" s="666">
        <f>AC9-Z10</f>
        <v>3732.48</v>
      </c>
    </row>
    <row r="11" spans="1:29" x14ac:dyDescent="0.25">
      <c r="A11" s="178"/>
      <c r="B11" s="866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248</v>
      </c>
      <c r="H11" s="71">
        <v>77</v>
      </c>
      <c r="I11" s="103">
        <f t="shared" ref="I11:I33" si="4">I10-F11</f>
        <v>4374.3500000000004</v>
      </c>
      <c r="K11" s="178"/>
      <c r="L11" s="1091">
        <f t="shared" ref="L11:L33" si="5">L10-M11</f>
        <v>100</v>
      </c>
      <c r="M11" s="717"/>
      <c r="N11" s="633"/>
      <c r="O11" s="662"/>
      <c r="P11" s="633">
        <f t="shared" si="1"/>
        <v>0</v>
      </c>
      <c r="Q11" s="631"/>
      <c r="R11" s="632"/>
      <c r="S11" s="666">
        <f t="shared" ref="S11:S33" si="6">S10-P11</f>
        <v>2510.7199999999998</v>
      </c>
      <c r="T11" s="664"/>
      <c r="U11" s="178"/>
      <c r="V11" s="1091">
        <f t="shared" ref="V11:V33" si="7">V10-W11</f>
        <v>143</v>
      </c>
      <c r="W11" s="717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3732.48</v>
      </c>
    </row>
    <row r="12" spans="1:29" x14ac:dyDescent="0.25">
      <c r="A12" s="178"/>
      <c r="B12" s="866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250</v>
      </c>
      <c r="H12" s="71">
        <v>77</v>
      </c>
      <c r="I12" s="103">
        <f t="shared" si="4"/>
        <v>4345.8900000000003</v>
      </c>
      <c r="K12" s="178"/>
      <c r="L12" s="1091">
        <f t="shared" si="5"/>
        <v>100</v>
      </c>
      <c r="M12" s="717"/>
      <c r="N12" s="633"/>
      <c r="O12" s="662"/>
      <c r="P12" s="633">
        <f t="shared" si="1"/>
        <v>0</v>
      </c>
      <c r="Q12" s="631"/>
      <c r="R12" s="632"/>
      <c r="S12" s="666">
        <f t="shared" si="6"/>
        <v>2510.7199999999998</v>
      </c>
      <c r="T12" s="664"/>
      <c r="U12" s="178"/>
      <c r="V12" s="1091">
        <f t="shared" si="7"/>
        <v>143</v>
      </c>
      <c r="W12" s="717"/>
      <c r="X12" s="633"/>
      <c r="Y12" s="662"/>
      <c r="Z12" s="633">
        <f t="shared" si="2"/>
        <v>0</v>
      </c>
      <c r="AA12" s="631"/>
      <c r="AB12" s="632"/>
      <c r="AC12" s="666">
        <f t="shared" si="8"/>
        <v>3732.48</v>
      </c>
    </row>
    <row r="13" spans="1:29" x14ac:dyDescent="0.25">
      <c r="A13" s="82" t="s">
        <v>33</v>
      </c>
      <c r="B13" s="866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251</v>
      </c>
      <c r="H13" s="71">
        <v>77</v>
      </c>
      <c r="I13" s="103">
        <f t="shared" si="4"/>
        <v>3847.9900000000002</v>
      </c>
      <c r="K13" s="82" t="s">
        <v>33</v>
      </c>
      <c r="L13" s="1091">
        <f t="shared" si="5"/>
        <v>100</v>
      </c>
      <c r="M13" s="717"/>
      <c r="N13" s="633"/>
      <c r="O13" s="662"/>
      <c r="P13" s="633">
        <f t="shared" si="1"/>
        <v>0</v>
      </c>
      <c r="Q13" s="631"/>
      <c r="R13" s="632"/>
      <c r="S13" s="666">
        <f t="shared" si="6"/>
        <v>2510.7199999999998</v>
      </c>
      <c r="T13" s="664"/>
      <c r="U13" s="82" t="s">
        <v>33</v>
      </c>
      <c r="V13" s="1091">
        <f t="shared" si="7"/>
        <v>143</v>
      </c>
      <c r="W13" s="717"/>
      <c r="X13" s="633"/>
      <c r="Y13" s="662"/>
      <c r="Z13" s="633">
        <f t="shared" si="2"/>
        <v>0</v>
      </c>
      <c r="AA13" s="631"/>
      <c r="AB13" s="632"/>
      <c r="AC13" s="666">
        <f t="shared" si="8"/>
        <v>3732.48</v>
      </c>
    </row>
    <row r="14" spans="1:29" x14ac:dyDescent="0.25">
      <c r="A14" s="73"/>
      <c r="B14" s="866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254</v>
      </c>
      <c r="H14" s="71">
        <v>77</v>
      </c>
      <c r="I14" s="103">
        <f t="shared" si="4"/>
        <v>3820.19</v>
      </c>
      <c r="K14" s="73"/>
      <c r="L14" s="1091">
        <f t="shared" si="5"/>
        <v>100</v>
      </c>
      <c r="M14" s="717"/>
      <c r="N14" s="633"/>
      <c r="O14" s="662"/>
      <c r="P14" s="633">
        <f t="shared" si="1"/>
        <v>0</v>
      </c>
      <c r="Q14" s="631"/>
      <c r="R14" s="632"/>
      <c r="S14" s="666">
        <f t="shared" si="6"/>
        <v>2510.7199999999998</v>
      </c>
      <c r="T14" s="664"/>
      <c r="U14" s="73"/>
      <c r="V14" s="1091">
        <f t="shared" si="7"/>
        <v>143</v>
      </c>
      <c r="W14" s="717"/>
      <c r="X14" s="633"/>
      <c r="Y14" s="662"/>
      <c r="Z14" s="633">
        <f t="shared" si="2"/>
        <v>0</v>
      </c>
      <c r="AA14" s="631"/>
      <c r="AB14" s="632"/>
      <c r="AC14" s="666">
        <f t="shared" si="8"/>
        <v>3732.48</v>
      </c>
    </row>
    <row r="15" spans="1:29" x14ac:dyDescent="0.25">
      <c r="A15" s="73"/>
      <c r="B15" s="866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260</v>
      </c>
      <c r="H15" s="71">
        <v>77</v>
      </c>
      <c r="I15" s="103">
        <f t="shared" si="4"/>
        <v>3370.57</v>
      </c>
      <c r="K15" s="73"/>
      <c r="L15" s="1091">
        <f t="shared" si="5"/>
        <v>100</v>
      </c>
      <c r="M15" s="717"/>
      <c r="N15" s="633"/>
      <c r="O15" s="662"/>
      <c r="P15" s="633">
        <f t="shared" si="1"/>
        <v>0</v>
      </c>
      <c r="Q15" s="631"/>
      <c r="R15" s="632"/>
      <c r="S15" s="666">
        <f t="shared" si="6"/>
        <v>2510.7199999999998</v>
      </c>
      <c r="T15" s="664"/>
      <c r="U15" s="73"/>
      <c r="V15" s="1091">
        <f t="shared" si="7"/>
        <v>143</v>
      </c>
      <c r="W15" s="717"/>
      <c r="X15" s="633"/>
      <c r="Y15" s="662"/>
      <c r="Z15" s="633">
        <f t="shared" si="2"/>
        <v>0</v>
      </c>
      <c r="AA15" s="631"/>
      <c r="AB15" s="632"/>
      <c r="AC15" s="666">
        <f t="shared" si="8"/>
        <v>3732.48</v>
      </c>
    </row>
    <row r="16" spans="1:29" x14ac:dyDescent="0.25">
      <c r="B16" s="866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261</v>
      </c>
      <c r="H16" s="71">
        <v>77</v>
      </c>
      <c r="I16" s="103">
        <f t="shared" si="4"/>
        <v>3342.88</v>
      </c>
      <c r="L16" s="1091">
        <f t="shared" si="5"/>
        <v>100</v>
      </c>
      <c r="M16" s="717"/>
      <c r="N16" s="633"/>
      <c r="O16" s="662"/>
      <c r="P16" s="633">
        <f t="shared" si="1"/>
        <v>0</v>
      </c>
      <c r="Q16" s="631"/>
      <c r="R16" s="632"/>
      <c r="S16" s="666">
        <f t="shared" si="6"/>
        <v>2510.7199999999998</v>
      </c>
      <c r="T16" s="664"/>
      <c r="V16" s="1091">
        <f t="shared" si="7"/>
        <v>143</v>
      </c>
      <c r="W16" s="717"/>
      <c r="X16" s="633"/>
      <c r="Y16" s="662"/>
      <c r="Z16" s="633">
        <f t="shared" si="2"/>
        <v>0</v>
      </c>
      <c r="AA16" s="631"/>
      <c r="AB16" s="632"/>
      <c r="AC16" s="666">
        <f t="shared" si="8"/>
        <v>3732.48</v>
      </c>
    </row>
    <row r="17" spans="1:29" x14ac:dyDescent="0.25">
      <c r="B17" s="866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242</v>
      </c>
      <c r="H17" s="574">
        <v>74</v>
      </c>
      <c r="I17" s="103">
        <f t="shared" si="4"/>
        <v>2929.6400000000003</v>
      </c>
      <c r="L17" s="1091">
        <f t="shared" si="5"/>
        <v>100</v>
      </c>
      <c r="M17" s="717"/>
      <c r="N17" s="633"/>
      <c r="O17" s="662"/>
      <c r="P17" s="633">
        <f t="shared" si="1"/>
        <v>0</v>
      </c>
      <c r="Q17" s="631"/>
      <c r="R17" s="632"/>
      <c r="S17" s="666">
        <f t="shared" si="6"/>
        <v>2510.7199999999998</v>
      </c>
      <c r="T17" s="664"/>
      <c r="V17" s="1091">
        <f t="shared" si="7"/>
        <v>143</v>
      </c>
      <c r="W17" s="717"/>
      <c r="X17" s="633"/>
      <c r="Y17" s="662"/>
      <c r="Z17" s="633">
        <f t="shared" si="2"/>
        <v>0</v>
      </c>
      <c r="AA17" s="631"/>
      <c r="AB17" s="632"/>
      <c r="AC17" s="666">
        <f t="shared" si="8"/>
        <v>3732.48</v>
      </c>
    </row>
    <row r="18" spans="1:29" x14ac:dyDescent="0.25">
      <c r="B18" s="988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273</v>
      </c>
      <c r="H18" s="71">
        <v>77</v>
      </c>
      <c r="I18" s="719">
        <f t="shared" si="4"/>
        <v>2903.6400000000003</v>
      </c>
      <c r="L18" s="1091">
        <f t="shared" si="5"/>
        <v>100</v>
      </c>
      <c r="M18" s="717"/>
      <c r="N18" s="633"/>
      <c r="O18" s="662"/>
      <c r="P18" s="633">
        <f t="shared" si="1"/>
        <v>0</v>
      </c>
      <c r="Q18" s="631"/>
      <c r="R18" s="632"/>
      <c r="S18" s="666">
        <f t="shared" si="6"/>
        <v>2510.7199999999998</v>
      </c>
      <c r="T18" s="664"/>
      <c r="V18" s="1091">
        <f t="shared" si="7"/>
        <v>143</v>
      </c>
      <c r="W18" s="717"/>
      <c r="X18" s="633"/>
      <c r="Y18" s="662"/>
      <c r="Z18" s="633">
        <f t="shared" si="2"/>
        <v>0</v>
      </c>
      <c r="AA18" s="631"/>
      <c r="AB18" s="632"/>
      <c r="AC18" s="666">
        <f t="shared" si="8"/>
        <v>3732.48</v>
      </c>
    </row>
    <row r="19" spans="1:29" x14ac:dyDescent="0.25">
      <c r="B19" s="866">
        <f t="shared" si="3"/>
        <v>100</v>
      </c>
      <c r="C19" s="15">
        <v>14</v>
      </c>
      <c r="D19" s="1302">
        <v>334.97</v>
      </c>
      <c r="E19" s="1320">
        <v>44957</v>
      </c>
      <c r="F19" s="1302">
        <f t="shared" si="0"/>
        <v>334.97</v>
      </c>
      <c r="G19" s="580" t="s">
        <v>490</v>
      </c>
      <c r="H19" s="372">
        <v>82</v>
      </c>
      <c r="I19" s="103">
        <f t="shared" si="4"/>
        <v>2568.67</v>
      </c>
      <c r="L19" s="1091">
        <f t="shared" si="5"/>
        <v>100</v>
      </c>
      <c r="M19" s="717"/>
      <c r="N19" s="633"/>
      <c r="O19" s="662"/>
      <c r="P19" s="633">
        <f t="shared" si="1"/>
        <v>0</v>
      </c>
      <c r="Q19" s="631"/>
      <c r="R19" s="632"/>
      <c r="S19" s="666">
        <f t="shared" si="6"/>
        <v>2510.7199999999998</v>
      </c>
      <c r="T19" s="664"/>
      <c r="V19" s="1091">
        <f t="shared" si="7"/>
        <v>143</v>
      </c>
      <c r="W19" s="717"/>
      <c r="X19" s="633"/>
      <c r="Y19" s="662"/>
      <c r="Z19" s="633">
        <f t="shared" si="2"/>
        <v>0</v>
      </c>
      <c r="AA19" s="631"/>
      <c r="AB19" s="632"/>
      <c r="AC19" s="666">
        <f t="shared" si="8"/>
        <v>3732.48</v>
      </c>
    </row>
    <row r="20" spans="1:29" x14ac:dyDescent="0.25">
      <c r="B20" s="866">
        <f t="shared" si="3"/>
        <v>100</v>
      </c>
      <c r="C20" s="15"/>
      <c r="D20" s="1302"/>
      <c r="E20" s="1320"/>
      <c r="F20" s="1302">
        <f t="shared" si="0"/>
        <v>0</v>
      </c>
      <c r="G20" s="580"/>
      <c r="H20" s="372"/>
      <c r="I20" s="103">
        <f t="shared" si="4"/>
        <v>2568.67</v>
      </c>
      <c r="L20" s="1091">
        <f t="shared" si="5"/>
        <v>100</v>
      </c>
      <c r="M20" s="717"/>
      <c r="N20" s="633"/>
      <c r="O20" s="662"/>
      <c r="P20" s="633">
        <f t="shared" si="1"/>
        <v>0</v>
      </c>
      <c r="Q20" s="631"/>
      <c r="R20" s="632"/>
      <c r="S20" s="666">
        <f t="shared" si="6"/>
        <v>2510.7199999999998</v>
      </c>
      <c r="T20" s="664"/>
      <c r="V20" s="1091">
        <f t="shared" si="7"/>
        <v>143</v>
      </c>
      <c r="W20" s="717"/>
      <c r="X20" s="633"/>
      <c r="Y20" s="662"/>
      <c r="Z20" s="633">
        <f t="shared" si="2"/>
        <v>0</v>
      </c>
      <c r="AA20" s="631"/>
      <c r="AB20" s="632"/>
      <c r="AC20" s="666">
        <f t="shared" si="8"/>
        <v>3732.48</v>
      </c>
    </row>
    <row r="21" spans="1:29" x14ac:dyDescent="0.25">
      <c r="A21" s="119"/>
      <c r="B21" s="866">
        <f t="shared" si="3"/>
        <v>100</v>
      </c>
      <c r="C21" s="482"/>
      <c r="D21" s="1302"/>
      <c r="E21" s="1320"/>
      <c r="F21" s="1302">
        <f t="shared" si="0"/>
        <v>0</v>
      </c>
      <c r="G21" s="580"/>
      <c r="H21" s="372"/>
      <c r="I21" s="103">
        <f t="shared" si="4"/>
        <v>2568.67</v>
      </c>
      <c r="K21" s="119"/>
      <c r="L21" s="1091">
        <f t="shared" si="5"/>
        <v>100</v>
      </c>
      <c r="M21" s="1092"/>
      <c r="N21" s="633"/>
      <c r="O21" s="662"/>
      <c r="P21" s="633">
        <f t="shared" si="1"/>
        <v>0</v>
      </c>
      <c r="Q21" s="631"/>
      <c r="R21" s="632"/>
      <c r="S21" s="666">
        <f t="shared" si="6"/>
        <v>2510.7199999999998</v>
      </c>
      <c r="T21" s="664"/>
      <c r="U21" s="119"/>
      <c r="V21" s="1091">
        <f t="shared" si="7"/>
        <v>143</v>
      </c>
      <c r="W21" s="1092"/>
      <c r="X21" s="633"/>
      <c r="Y21" s="662"/>
      <c r="Z21" s="633">
        <f t="shared" si="2"/>
        <v>0</v>
      </c>
      <c r="AA21" s="631"/>
      <c r="AB21" s="632"/>
      <c r="AC21" s="666">
        <f t="shared" si="8"/>
        <v>3732.48</v>
      </c>
    </row>
    <row r="22" spans="1:29" x14ac:dyDescent="0.25">
      <c r="A22" s="119"/>
      <c r="B22" s="866">
        <f t="shared" si="3"/>
        <v>100</v>
      </c>
      <c r="C22" s="482"/>
      <c r="D22" s="1302"/>
      <c r="E22" s="1320"/>
      <c r="F22" s="1302">
        <f t="shared" si="0"/>
        <v>0</v>
      </c>
      <c r="G22" s="580"/>
      <c r="H22" s="372"/>
      <c r="I22" s="103">
        <f t="shared" si="4"/>
        <v>2568.67</v>
      </c>
      <c r="K22" s="119"/>
      <c r="L22" s="1091">
        <f t="shared" si="5"/>
        <v>100</v>
      </c>
      <c r="M22" s="1092"/>
      <c r="N22" s="633"/>
      <c r="O22" s="662"/>
      <c r="P22" s="633">
        <f t="shared" si="1"/>
        <v>0</v>
      </c>
      <c r="Q22" s="631"/>
      <c r="R22" s="632"/>
      <c r="S22" s="666">
        <f t="shared" si="6"/>
        <v>2510.7199999999998</v>
      </c>
      <c r="T22" s="664"/>
      <c r="U22" s="119"/>
      <c r="V22" s="1091">
        <f t="shared" si="7"/>
        <v>143</v>
      </c>
      <c r="W22" s="1092"/>
      <c r="X22" s="633"/>
      <c r="Y22" s="662"/>
      <c r="Z22" s="633">
        <f t="shared" si="2"/>
        <v>0</v>
      </c>
      <c r="AA22" s="631"/>
      <c r="AB22" s="632"/>
      <c r="AC22" s="666">
        <f t="shared" si="8"/>
        <v>3732.48</v>
      </c>
    </row>
    <row r="23" spans="1:29" x14ac:dyDescent="0.25">
      <c r="A23" s="120"/>
      <c r="B23" s="866">
        <f t="shared" si="3"/>
        <v>100</v>
      </c>
      <c r="C23" s="482"/>
      <c r="D23" s="1302"/>
      <c r="E23" s="1320"/>
      <c r="F23" s="1302">
        <f t="shared" si="0"/>
        <v>0</v>
      </c>
      <c r="G23" s="580"/>
      <c r="H23" s="372"/>
      <c r="I23" s="103">
        <f t="shared" si="4"/>
        <v>2568.67</v>
      </c>
      <c r="K23" s="120"/>
      <c r="L23" s="1091">
        <f t="shared" si="5"/>
        <v>100</v>
      </c>
      <c r="M23" s="1092"/>
      <c r="N23" s="633"/>
      <c r="O23" s="662"/>
      <c r="P23" s="633">
        <f t="shared" si="1"/>
        <v>0</v>
      </c>
      <c r="Q23" s="631"/>
      <c r="R23" s="632"/>
      <c r="S23" s="666">
        <f t="shared" si="6"/>
        <v>2510.7199999999998</v>
      </c>
      <c r="T23" s="664"/>
      <c r="U23" s="120"/>
      <c r="V23" s="1091">
        <f t="shared" si="7"/>
        <v>143</v>
      </c>
      <c r="W23" s="1092"/>
      <c r="X23" s="633"/>
      <c r="Y23" s="662"/>
      <c r="Z23" s="633">
        <f t="shared" si="2"/>
        <v>0</v>
      </c>
      <c r="AA23" s="631"/>
      <c r="AB23" s="632"/>
      <c r="AC23" s="666">
        <f t="shared" si="8"/>
        <v>3732.48</v>
      </c>
    </row>
    <row r="24" spans="1:29" x14ac:dyDescent="0.25">
      <c r="A24" s="119"/>
      <c r="B24" s="866">
        <f t="shared" si="3"/>
        <v>100</v>
      </c>
      <c r="C24" s="482"/>
      <c r="D24" s="1302"/>
      <c r="E24" s="1320"/>
      <c r="F24" s="1302">
        <f t="shared" si="0"/>
        <v>0</v>
      </c>
      <c r="G24" s="580"/>
      <c r="H24" s="372"/>
      <c r="I24" s="103">
        <f t="shared" si="4"/>
        <v>2568.67</v>
      </c>
      <c r="K24" s="119"/>
      <c r="L24" s="1091">
        <f t="shared" si="5"/>
        <v>100</v>
      </c>
      <c r="M24" s="1092"/>
      <c r="N24" s="633"/>
      <c r="O24" s="662"/>
      <c r="P24" s="633">
        <f t="shared" si="1"/>
        <v>0</v>
      </c>
      <c r="Q24" s="631"/>
      <c r="R24" s="632"/>
      <c r="S24" s="666">
        <f t="shared" si="6"/>
        <v>2510.7199999999998</v>
      </c>
      <c r="T24" s="664"/>
      <c r="U24" s="119"/>
      <c r="V24" s="1091">
        <f t="shared" si="7"/>
        <v>143</v>
      </c>
      <c r="W24" s="1092"/>
      <c r="X24" s="633"/>
      <c r="Y24" s="662"/>
      <c r="Z24" s="633">
        <f t="shared" si="2"/>
        <v>0</v>
      </c>
      <c r="AA24" s="631"/>
      <c r="AB24" s="632"/>
      <c r="AC24" s="666">
        <f t="shared" si="8"/>
        <v>3732.48</v>
      </c>
    </row>
    <row r="25" spans="1:29" x14ac:dyDescent="0.25">
      <c r="A25" s="119"/>
      <c r="B25" s="866">
        <f t="shared" si="3"/>
        <v>100</v>
      </c>
      <c r="C25" s="482"/>
      <c r="D25" s="1302"/>
      <c r="E25" s="1320"/>
      <c r="F25" s="1302">
        <f t="shared" si="0"/>
        <v>0</v>
      </c>
      <c r="G25" s="580"/>
      <c r="H25" s="372"/>
      <c r="I25" s="103">
        <f t="shared" si="4"/>
        <v>2568.67</v>
      </c>
      <c r="K25" s="119"/>
      <c r="L25" s="1091">
        <f t="shared" si="5"/>
        <v>100</v>
      </c>
      <c r="M25" s="1092"/>
      <c r="N25" s="633"/>
      <c r="O25" s="662"/>
      <c r="P25" s="633">
        <f t="shared" si="1"/>
        <v>0</v>
      </c>
      <c r="Q25" s="631"/>
      <c r="R25" s="632"/>
      <c r="S25" s="666">
        <f t="shared" si="6"/>
        <v>2510.7199999999998</v>
      </c>
      <c r="T25" s="664"/>
      <c r="U25" s="119"/>
      <c r="V25" s="1091">
        <f t="shared" si="7"/>
        <v>143</v>
      </c>
      <c r="W25" s="1092"/>
      <c r="X25" s="633"/>
      <c r="Y25" s="662"/>
      <c r="Z25" s="633">
        <f t="shared" si="2"/>
        <v>0</v>
      </c>
      <c r="AA25" s="631"/>
      <c r="AB25" s="632"/>
      <c r="AC25" s="666">
        <f t="shared" si="8"/>
        <v>3732.48</v>
      </c>
    </row>
    <row r="26" spans="1:29" x14ac:dyDescent="0.25">
      <c r="A26" s="119"/>
      <c r="B26" s="866">
        <f t="shared" si="3"/>
        <v>100</v>
      </c>
      <c r="C26" s="482"/>
      <c r="D26" s="1302"/>
      <c r="E26" s="1320"/>
      <c r="F26" s="1302">
        <f t="shared" si="0"/>
        <v>0</v>
      </c>
      <c r="G26" s="580"/>
      <c r="H26" s="372"/>
      <c r="I26" s="103">
        <f t="shared" si="4"/>
        <v>2568.67</v>
      </c>
      <c r="K26" s="119"/>
      <c r="L26" s="1091">
        <f t="shared" si="5"/>
        <v>100</v>
      </c>
      <c r="M26" s="1092"/>
      <c r="N26" s="633"/>
      <c r="O26" s="662"/>
      <c r="P26" s="633">
        <f t="shared" si="1"/>
        <v>0</v>
      </c>
      <c r="Q26" s="631"/>
      <c r="R26" s="632"/>
      <c r="S26" s="666">
        <f t="shared" si="6"/>
        <v>2510.7199999999998</v>
      </c>
      <c r="T26" s="664"/>
      <c r="U26" s="119"/>
      <c r="V26" s="1091">
        <f t="shared" si="7"/>
        <v>143</v>
      </c>
      <c r="W26" s="1092"/>
      <c r="X26" s="633"/>
      <c r="Y26" s="662"/>
      <c r="Z26" s="633">
        <f t="shared" si="2"/>
        <v>0</v>
      </c>
      <c r="AA26" s="631"/>
      <c r="AB26" s="632"/>
      <c r="AC26" s="666">
        <f t="shared" si="8"/>
        <v>3732.48</v>
      </c>
    </row>
    <row r="27" spans="1:29" x14ac:dyDescent="0.25">
      <c r="A27" s="119"/>
      <c r="B27" s="866">
        <f t="shared" si="3"/>
        <v>100</v>
      </c>
      <c r="C27" s="482"/>
      <c r="D27" s="1302"/>
      <c r="E27" s="1320"/>
      <c r="F27" s="1302">
        <f t="shared" si="0"/>
        <v>0</v>
      </c>
      <c r="G27" s="580"/>
      <c r="H27" s="372"/>
      <c r="I27" s="103">
        <f t="shared" si="4"/>
        <v>2568.67</v>
      </c>
      <c r="K27" s="119"/>
      <c r="L27" s="1091">
        <f t="shared" si="5"/>
        <v>100</v>
      </c>
      <c r="M27" s="1092"/>
      <c r="N27" s="633"/>
      <c r="O27" s="662"/>
      <c r="P27" s="633">
        <f t="shared" si="1"/>
        <v>0</v>
      </c>
      <c r="Q27" s="631"/>
      <c r="R27" s="632"/>
      <c r="S27" s="666">
        <f t="shared" si="6"/>
        <v>2510.7199999999998</v>
      </c>
      <c r="T27" s="664"/>
      <c r="U27" s="119"/>
      <c r="V27" s="1091">
        <f t="shared" si="7"/>
        <v>143</v>
      </c>
      <c r="W27" s="1092"/>
      <c r="X27" s="633"/>
      <c r="Y27" s="662"/>
      <c r="Z27" s="633">
        <f t="shared" si="2"/>
        <v>0</v>
      </c>
      <c r="AA27" s="631"/>
      <c r="AB27" s="632"/>
      <c r="AC27" s="666">
        <f t="shared" si="8"/>
        <v>3732.48</v>
      </c>
    </row>
    <row r="28" spans="1:29" x14ac:dyDescent="0.25">
      <c r="A28" s="119"/>
      <c r="B28" s="866">
        <f t="shared" si="3"/>
        <v>100</v>
      </c>
      <c r="C28" s="482"/>
      <c r="D28" s="1302"/>
      <c r="E28" s="1320"/>
      <c r="F28" s="1302">
        <f t="shared" si="0"/>
        <v>0</v>
      </c>
      <c r="G28" s="580"/>
      <c r="H28" s="372"/>
      <c r="I28" s="103">
        <f t="shared" si="4"/>
        <v>2568.67</v>
      </c>
      <c r="K28" s="119"/>
      <c r="L28" s="1091">
        <f t="shared" si="5"/>
        <v>100</v>
      </c>
      <c r="M28" s="1092"/>
      <c r="N28" s="633"/>
      <c r="O28" s="662"/>
      <c r="P28" s="633">
        <f t="shared" si="1"/>
        <v>0</v>
      </c>
      <c r="Q28" s="631"/>
      <c r="R28" s="632"/>
      <c r="S28" s="666">
        <f t="shared" si="6"/>
        <v>2510.7199999999998</v>
      </c>
      <c r="T28" s="664"/>
      <c r="U28" s="119"/>
      <c r="V28" s="1091">
        <f t="shared" si="7"/>
        <v>143</v>
      </c>
      <c r="W28" s="1092"/>
      <c r="X28" s="633"/>
      <c r="Y28" s="662"/>
      <c r="Z28" s="633">
        <f t="shared" si="2"/>
        <v>0</v>
      </c>
      <c r="AA28" s="631"/>
      <c r="AB28" s="632"/>
      <c r="AC28" s="666">
        <f t="shared" si="8"/>
        <v>3732.48</v>
      </c>
    </row>
    <row r="29" spans="1:29" x14ac:dyDescent="0.25">
      <c r="A29" s="119"/>
      <c r="B29" s="866">
        <f t="shared" si="3"/>
        <v>100</v>
      </c>
      <c r="C29" s="482"/>
      <c r="D29" s="69"/>
      <c r="E29" s="198"/>
      <c r="F29" s="69">
        <f t="shared" si="0"/>
        <v>0</v>
      </c>
      <c r="G29" s="70"/>
      <c r="H29" s="71"/>
      <c r="I29" s="103">
        <f t="shared" si="4"/>
        <v>2568.67</v>
      </c>
      <c r="K29" s="119"/>
      <c r="L29" s="866">
        <f t="shared" si="5"/>
        <v>100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2510.7199999999998</v>
      </c>
      <c r="U29" s="119"/>
      <c r="V29" s="866">
        <f t="shared" si="7"/>
        <v>143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3732.48</v>
      </c>
    </row>
    <row r="30" spans="1:29" x14ac:dyDescent="0.25">
      <c r="A30" s="119"/>
      <c r="B30" s="866">
        <f t="shared" si="3"/>
        <v>100</v>
      </c>
      <c r="C30" s="482"/>
      <c r="D30" s="69"/>
      <c r="E30" s="662"/>
      <c r="F30" s="633">
        <f t="shared" si="0"/>
        <v>0</v>
      </c>
      <c r="G30" s="631"/>
      <c r="H30" s="632"/>
      <c r="I30" s="666">
        <f t="shared" si="4"/>
        <v>2568.67</v>
      </c>
      <c r="K30" s="119"/>
      <c r="L30" s="866">
        <f t="shared" si="5"/>
        <v>100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2510.7199999999998</v>
      </c>
      <c r="U30" s="119"/>
      <c r="V30" s="866">
        <f t="shared" si="7"/>
        <v>143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3732.48</v>
      </c>
    </row>
    <row r="31" spans="1:29" x14ac:dyDescent="0.25">
      <c r="A31" s="119"/>
      <c r="B31" s="866">
        <f t="shared" si="3"/>
        <v>100</v>
      </c>
      <c r="C31" s="482"/>
      <c r="D31" s="69"/>
      <c r="E31" s="662"/>
      <c r="F31" s="633">
        <f t="shared" si="0"/>
        <v>0</v>
      </c>
      <c r="G31" s="631"/>
      <c r="H31" s="632"/>
      <c r="I31" s="666">
        <f t="shared" si="4"/>
        <v>2568.67</v>
      </c>
      <c r="K31" s="119"/>
      <c r="L31" s="866">
        <f t="shared" si="5"/>
        <v>100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2510.7199999999998</v>
      </c>
      <c r="U31" s="119"/>
      <c r="V31" s="866">
        <f t="shared" si="7"/>
        <v>143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3732.48</v>
      </c>
    </row>
    <row r="32" spans="1:29" x14ac:dyDescent="0.25">
      <c r="A32" s="119"/>
      <c r="B32" s="866">
        <f t="shared" si="3"/>
        <v>100</v>
      </c>
      <c r="C32" s="482"/>
      <c r="D32" s="69"/>
      <c r="E32" s="662"/>
      <c r="F32" s="633">
        <f t="shared" si="0"/>
        <v>0</v>
      </c>
      <c r="G32" s="631"/>
      <c r="H32" s="632"/>
      <c r="I32" s="666">
        <f t="shared" si="4"/>
        <v>2568.67</v>
      </c>
      <c r="K32" s="119"/>
      <c r="L32" s="866">
        <f t="shared" si="5"/>
        <v>100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2510.7199999999998</v>
      </c>
      <c r="U32" s="119"/>
      <c r="V32" s="866">
        <f t="shared" si="7"/>
        <v>143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3732.48</v>
      </c>
    </row>
    <row r="33" spans="1:29" x14ac:dyDescent="0.25">
      <c r="A33" s="119"/>
      <c r="B33" s="866">
        <f t="shared" si="3"/>
        <v>100</v>
      </c>
      <c r="C33" s="15"/>
      <c r="D33" s="69"/>
      <c r="E33" s="662"/>
      <c r="F33" s="633">
        <f t="shared" si="0"/>
        <v>0</v>
      </c>
      <c r="G33" s="631"/>
      <c r="H33" s="632"/>
      <c r="I33" s="666">
        <f t="shared" si="4"/>
        <v>2568.67</v>
      </c>
      <c r="K33" s="119"/>
      <c r="L33" s="866">
        <f t="shared" si="5"/>
        <v>100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2510.7199999999998</v>
      </c>
      <c r="U33" s="119"/>
      <c r="V33" s="866">
        <f t="shared" si="7"/>
        <v>143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3732.48</v>
      </c>
    </row>
    <row r="34" spans="1:29" ht="15.75" thickBot="1" x14ac:dyDescent="0.3">
      <c r="A34" s="119"/>
      <c r="B34" s="867"/>
      <c r="C34" s="52"/>
      <c r="D34" s="105"/>
      <c r="E34" s="931"/>
      <c r="F34" s="932"/>
      <c r="G34" s="933"/>
      <c r="H34" s="665"/>
      <c r="I34" s="934"/>
      <c r="K34" s="119"/>
      <c r="L34" s="867"/>
      <c r="M34" s="52"/>
      <c r="N34" s="105"/>
      <c r="O34" s="931"/>
      <c r="P34" s="932"/>
      <c r="Q34" s="933"/>
      <c r="R34" s="665"/>
      <c r="S34" s="934"/>
      <c r="U34" s="119"/>
      <c r="V34" s="867"/>
      <c r="W34" s="52"/>
      <c r="X34" s="105"/>
      <c r="Y34" s="931"/>
      <c r="Z34" s="932"/>
      <c r="AA34" s="933"/>
      <c r="AB34" s="665"/>
      <c r="AC34" s="934"/>
    </row>
    <row r="35" spans="1:29" ht="15.75" x14ac:dyDescent="0.25">
      <c r="C35" s="53">
        <f>SUM(C9:C34)</f>
        <v>90</v>
      </c>
      <c r="D35" s="483">
        <f>SUM(D9:D34)</f>
        <v>2497.2200000000003</v>
      </c>
      <c r="F35" s="6">
        <f>SUM(F9:F34)</f>
        <v>2497.2200000000003</v>
      </c>
      <c r="M35" s="53">
        <f>SUM(M9:M34)</f>
        <v>0</v>
      </c>
      <c r="N35" s="483">
        <f>SUM(N9:N34)</f>
        <v>0</v>
      </c>
      <c r="P35" s="6">
        <f>SUM(P9:P34)</f>
        <v>0</v>
      </c>
      <c r="W35" s="53">
        <f>SUM(W9:W34)</f>
        <v>0</v>
      </c>
      <c r="X35" s="483">
        <f>SUM(X9:X34)</f>
        <v>0</v>
      </c>
      <c r="Z35" s="6">
        <f>SUM(Z9:Z34)</f>
        <v>0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100</v>
      </c>
      <c r="N38" s="45" t="s">
        <v>4</v>
      </c>
      <c r="O38" s="56">
        <f>P5+P6-M35+P7</f>
        <v>100</v>
      </c>
      <c r="X38" s="45" t="s">
        <v>4</v>
      </c>
      <c r="Y38" s="56">
        <f>Z5+Z6-W35+Z7</f>
        <v>143</v>
      </c>
    </row>
    <row r="39" spans="1:29" ht="15.75" thickBot="1" x14ac:dyDescent="0.3"/>
    <row r="40" spans="1:29" ht="15.75" thickBot="1" x14ac:dyDescent="0.3">
      <c r="C40" s="1220" t="s">
        <v>11</v>
      </c>
      <c r="D40" s="1221"/>
      <c r="E40" s="57">
        <f>E5+E6-F35+E7</f>
        <v>2568.67</v>
      </c>
      <c r="F40" s="73"/>
      <c r="M40" s="1220" t="s">
        <v>11</v>
      </c>
      <c r="N40" s="1221"/>
      <c r="O40" s="57">
        <f>O5+O6-P35+O7</f>
        <v>2510.7199999999998</v>
      </c>
      <c r="P40" s="73"/>
      <c r="W40" s="1220" t="s">
        <v>11</v>
      </c>
      <c r="X40" s="1221"/>
      <c r="Y40" s="57">
        <f>Y5+Y6-Z35+Y7</f>
        <v>3732.48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22" t="s">
        <v>110</v>
      </c>
      <c r="B1" s="1222"/>
      <c r="C1" s="1222"/>
      <c r="D1" s="1222"/>
      <c r="E1" s="1222"/>
      <c r="F1" s="1222"/>
      <c r="G1" s="1222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31"/>
      <c r="B5" s="1233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231"/>
      <c r="B6" s="1233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0" t="s">
        <v>11</v>
      </c>
      <c r="D40" s="122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</cols>
  <sheetData>
    <row r="1" spans="1:9" ht="40.5" x14ac:dyDescent="0.55000000000000004">
      <c r="A1" s="1218" t="s">
        <v>280</v>
      </c>
      <c r="B1" s="1218"/>
      <c r="C1" s="1218"/>
      <c r="D1" s="1218"/>
      <c r="E1" s="1218"/>
      <c r="F1" s="1218"/>
      <c r="G1" s="1218"/>
      <c r="H1" s="11">
        <v>1</v>
      </c>
      <c r="I1" s="5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</row>
    <row r="4" spans="1:9" ht="15.75" thickTop="1" x14ac:dyDescent="0.25">
      <c r="A4" s="12"/>
      <c r="B4" s="1234" t="s">
        <v>107</v>
      </c>
      <c r="C4" s="12"/>
      <c r="D4" s="73"/>
      <c r="E4" s="59"/>
      <c r="F4" s="62"/>
      <c r="G4" s="152"/>
      <c r="H4" s="152"/>
      <c r="I4" s="542"/>
    </row>
    <row r="5" spans="1:9" ht="15" customHeight="1" x14ac:dyDescent="0.25">
      <c r="A5" s="1226" t="s">
        <v>52</v>
      </c>
      <c r="B5" s="1235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26"/>
      <c r="B6" s="1235"/>
      <c r="C6" s="453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3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118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119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120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0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121</v>
      </c>
      <c r="H13" s="71">
        <v>84</v>
      </c>
      <c r="I13" s="739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4">
        <v>106</v>
      </c>
      <c r="E14" s="735">
        <v>44869</v>
      </c>
      <c r="F14" s="734">
        <f t="shared" si="0"/>
        <v>106</v>
      </c>
      <c r="G14" s="736" t="s">
        <v>127</v>
      </c>
      <c r="H14" s="737">
        <v>86</v>
      </c>
      <c r="I14" s="60">
        <f t="shared" si="2"/>
        <v>1621.08</v>
      </c>
    </row>
    <row r="15" spans="1:9" x14ac:dyDescent="0.25">
      <c r="A15" s="73"/>
      <c r="B15" s="740">
        <f t="shared" si="1"/>
        <v>61</v>
      </c>
      <c r="C15" s="15">
        <v>4</v>
      </c>
      <c r="D15" s="734">
        <v>102.73</v>
      </c>
      <c r="E15" s="735">
        <v>44877</v>
      </c>
      <c r="F15" s="734">
        <f t="shared" si="0"/>
        <v>102.73</v>
      </c>
      <c r="G15" s="736" t="s">
        <v>135</v>
      </c>
      <c r="H15" s="737">
        <v>86</v>
      </c>
      <c r="I15" s="739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4">
        <v>235.66</v>
      </c>
      <c r="E16" s="827">
        <v>44905</v>
      </c>
      <c r="F16" s="823">
        <f t="shared" si="0"/>
        <v>235.66</v>
      </c>
      <c r="G16" s="824" t="s">
        <v>162</v>
      </c>
      <c r="H16" s="825">
        <v>86</v>
      </c>
      <c r="I16" s="665">
        <f t="shared" si="2"/>
        <v>1282.6899999999998</v>
      </c>
    </row>
    <row r="17" spans="1:9" x14ac:dyDescent="0.25">
      <c r="B17" s="740">
        <f t="shared" si="1"/>
        <v>47</v>
      </c>
      <c r="C17" s="15">
        <v>5</v>
      </c>
      <c r="D17" s="514">
        <v>120.08</v>
      </c>
      <c r="E17" s="827">
        <v>44910</v>
      </c>
      <c r="F17" s="823">
        <f t="shared" si="0"/>
        <v>120.08</v>
      </c>
      <c r="G17" s="824" t="s">
        <v>170</v>
      </c>
      <c r="H17" s="825">
        <v>86</v>
      </c>
      <c r="I17" s="739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17">
        <v>99.96</v>
      </c>
      <c r="E18" s="927">
        <v>44949</v>
      </c>
      <c r="F18" s="926">
        <f t="shared" si="0"/>
        <v>99.96</v>
      </c>
      <c r="G18" s="928" t="s">
        <v>258</v>
      </c>
      <c r="H18" s="663">
        <v>80</v>
      </c>
      <c r="I18" s="665">
        <f t="shared" si="2"/>
        <v>1062.6499999999999</v>
      </c>
    </row>
    <row r="19" spans="1:9" x14ac:dyDescent="0.25">
      <c r="A19" s="119"/>
      <c r="B19" s="740">
        <f t="shared" si="1"/>
        <v>40</v>
      </c>
      <c r="C19" s="15">
        <v>3</v>
      </c>
      <c r="D19" s="617">
        <v>71.599999999999994</v>
      </c>
      <c r="E19" s="927">
        <v>44949</v>
      </c>
      <c r="F19" s="926">
        <f t="shared" si="0"/>
        <v>71.599999999999994</v>
      </c>
      <c r="G19" s="928" t="s">
        <v>241</v>
      </c>
      <c r="H19" s="663">
        <v>86</v>
      </c>
      <c r="I19" s="739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17"/>
      <c r="E20" s="927"/>
      <c r="F20" s="926">
        <f t="shared" si="0"/>
        <v>0</v>
      </c>
      <c r="G20" s="928"/>
      <c r="H20" s="663"/>
      <c r="I20" s="665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17"/>
      <c r="E21" s="927"/>
      <c r="F21" s="926">
        <f t="shared" si="0"/>
        <v>0</v>
      </c>
      <c r="G21" s="928"/>
      <c r="H21" s="663"/>
      <c r="I21" s="665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17"/>
      <c r="E22" s="927"/>
      <c r="F22" s="926">
        <f t="shared" si="0"/>
        <v>0</v>
      </c>
      <c r="G22" s="928"/>
      <c r="H22" s="663"/>
      <c r="I22" s="665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17"/>
      <c r="E23" s="927"/>
      <c r="F23" s="926">
        <f t="shared" si="0"/>
        <v>0</v>
      </c>
      <c r="G23" s="928"/>
      <c r="H23" s="663"/>
      <c r="I23" s="665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17"/>
      <c r="E24" s="927"/>
      <c r="F24" s="926">
        <f t="shared" si="0"/>
        <v>0</v>
      </c>
      <c r="G24" s="928"/>
      <c r="H24" s="663"/>
      <c r="I24" s="665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17"/>
      <c r="E25" s="927"/>
      <c r="F25" s="926">
        <f t="shared" si="0"/>
        <v>0</v>
      </c>
      <c r="G25" s="928"/>
      <c r="H25" s="663"/>
      <c r="I25" s="665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17"/>
      <c r="E26" s="927"/>
      <c r="F26" s="926">
        <f t="shared" si="0"/>
        <v>0</v>
      </c>
      <c r="G26" s="928"/>
      <c r="H26" s="663"/>
      <c r="I26" s="665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17"/>
      <c r="E27" s="927"/>
      <c r="F27" s="926">
        <v>0</v>
      </c>
      <c r="G27" s="928"/>
      <c r="H27" s="663"/>
      <c r="I27" s="665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17"/>
      <c r="E28" s="925"/>
      <c r="F28" s="617">
        <f t="shared" ref="F28:F33" si="3">D28</f>
        <v>0</v>
      </c>
      <c r="G28" s="619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17"/>
      <c r="E29" s="925"/>
      <c r="F29" s="617">
        <f t="shared" si="3"/>
        <v>0</v>
      </c>
      <c r="G29" s="619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17"/>
      <c r="E30" s="925"/>
      <c r="F30" s="617">
        <f t="shared" si="3"/>
        <v>0</v>
      </c>
      <c r="G30" s="619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17"/>
      <c r="E31" s="925"/>
      <c r="F31" s="617">
        <f t="shared" si="3"/>
        <v>0</v>
      </c>
      <c r="G31" s="619"/>
      <c r="H31" s="201"/>
      <c r="I31" s="60"/>
    </row>
    <row r="32" spans="1:9" x14ac:dyDescent="0.25">
      <c r="A32" s="119"/>
      <c r="B32" s="228"/>
      <c r="C32" s="15"/>
      <c r="D32" s="617"/>
      <c r="E32" s="925"/>
      <c r="F32" s="617">
        <f t="shared" si="3"/>
        <v>0</v>
      </c>
      <c r="G32" s="619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20" t="s">
        <v>11</v>
      </c>
      <c r="D40" s="1221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226"/>
      <c r="B5" s="1236"/>
      <c r="C5" s="227"/>
      <c r="D5" s="131"/>
      <c r="E5" s="78"/>
      <c r="F5" s="62"/>
      <c r="G5" s="5"/>
      <c r="H5" t="s">
        <v>41</v>
      </c>
    </row>
    <row r="6" spans="1:9" ht="15.75" x14ac:dyDescent="0.25">
      <c r="A6" s="1226"/>
      <c r="B6" s="1236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0" t="s">
        <v>11</v>
      </c>
      <c r="D40" s="122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N1" workbookViewId="0">
      <pane ySplit="7" topLeftCell="A8" activePane="bottomLeft" state="frozen"/>
      <selection pane="bottomLeft" activeCell="AA5" sqref="AA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218" t="s">
        <v>281</v>
      </c>
      <c r="B1" s="1218"/>
      <c r="C1" s="1218"/>
      <c r="D1" s="1218"/>
      <c r="E1" s="1218"/>
      <c r="F1" s="1218"/>
      <c r="G1" s="1218"/>
      <c r="H1" s="11">
        <v>1</v>
      </c>
      <c r="K1" s="1218" t="str">
        <f>A1</f>
        <v>INVENTARIO    DEL MES DE   ENERO     2023</v>
      </c>
      <c r="L1" s="1218"/>
      <c r="M1" s="1218"/>
      <c r="N1" s="1218"/>
      <c r="O1" s="1218"/>
      <c r="P1" s="1218"/>
      <c r="Q1" s="1218"/>
      <c r="R1" s="11">
        <v>2</v>
      </c>
      <c r="U1" s="1222" t="s">
        <v>392</v>
      </c>
      <c r="V1" s="1222"/>
      <c r="W1" s="1222"/>
      <c r="X1" s="1222"/>
      <c r="Y1" s="1222"/>
      <c r="Z1" s="1222"/>
      <c r="AA1" s="1222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/>
      <c r="P4" s="73"/>
      <c r="Q4" s="38"/>
      <c r="W4" s="125"/>
      <c r="X4" s="146"/>
      <c r="Y4" s="129"/>
      <c r="Z4" s="73"/>
      <c r="AA4" s="38"/>
    </row>
    <row r="5" spans="1:30" ht="15" customHeight="1" x14ac:dyDescent="0.25">
      <c r="A5" s="1231" t="s">
        <v>78</v>
      </c>
      <c r="B5" s="1236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425.75</v>
      </c>
      <c r="H5" s="7">
        <f>E5-G5+E4+E6</f>
        <v>85.93</v>
      </c>
      <c r="K5" s="1231" t="s">
        <v>78</v>
      </c>
      <c r="L5" s="1236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0</v>
      </c>
      <c r="R5" s="7">
        <f>O5-Q5+O4+O6</f>
        <v>506.21</v>
      </c>
      <c r="U5" s="1231" t="s">
        <v>78</v>
      </c>
      <c r="V5" s="1236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231"/>
      <c r="B6" s="1237"/>
      <c r="C6" s="153"/>
      <c r="D6" s="146"/>
      <c r="E6" s="129"/>
      <c r="F6" s="73"/>
      <c r="K6" s="1231"/>
      <c r="L6" s="1237"/>
      <c r="M6" s="153"/>
      <c r="N6" s="146"/>
      <c r="O6" s="129"/>
      <c r="P6" s="73"/>
      <c r="U6" s="1231"/>
      <c r="V6" s="1237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183</v>
      </c>
      <c r="H8" s="71">
        <v>40</v>
      </c>
      <c r="I8" s="210">
        <f>E5-F8+E4+E6</f>
        <v>426.06</v>
      </c>
      <c r="K8" s="465"/>
      <c r="L8" s="818">
        <f>P4+P5+P6-M8</f>
        <v>27</v>
      </c>
      <c r="M8" s="15"/>
      <c r="N8" s="69">
        <v>0</v>
      </c>
      <c r="O8" s="238"/>
      <c r="P8" s="103">
        <f t="shared" ref="P8:P21" si="1">N8</f>
        <v>0</v>
      </c>
      <c r="Q8" s="70"/>
      <c r="R8" s="71"/>
      <c r="S8" s="817">
        <f>O5-P8+O4+O6</f>
        <v>506.21</v>
      </c>
      <c r="U8" s="465"/>
      <c r="V8" s="512">
        <f>Z4+Z5+Z6-W8</f>
        <v>54</v>
      </c>
      <c r="W8" s="717"/>
      <c r="X8" s="633">
        <v>0</v>
      </c>
      <c r="Y8" s="741"/>
      <c r="Z8" s="666">
        <f t="shared" ref="Z8:Z21" si="2">X8</f>
        <v>0</v>
      </c>
      <c r="AA8" s="631"/>
      <c r="AB8" s="632"/>
      <c r="AC8" s="742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208</v>
      </c>
      <c r="H9" s="71">
        <v>40</v>
      </c>
      <c r="I9" s="210">
        <f>I8-F9</f>
        <v>373.13</v>
      </c>
      <c r="L9" s="512">
        <f>L8-M9</f>
        <v>27</v>
      </c>
      <c r="M9" s="819"/>
      <c r="N9" s="69">
        <v>0</v>
      </c>
      <c r="O9" s="741"/>
      <c r="P9" s="666">
        <f t="shared" si="1"/>
        <v>0</v>
      </c>
      <c r="Q9" s="631"/>
      <c r="R9" s="632"/>
      <c r="S9" s="742">
        <f>S8-P9</f>
        <v>506.21</v>
      </c>
      <c r="T9" s="664"/>
      <c r="V9" s="512">
        <f>V8-W9</f>
        <v>54</v>
      </c>
      <c r="W9" s="819"/>
      <c r="X9" s="69">
        <v>0</v>
      </c>
      <c r="Y9" s="741"/>
      <c r="Z9" s="666">
        <f t="shared" si="2"/>
        <v>0</v>
      </c>
      <c r="AA9" s="631"/>
      <c r="AB9" s="632"/>
      <c r="AC9" s="742">
        <f>AC8-Z9</f>
        <v>1031.53</v>
      </c>
      <c r="AD9" s="664"/>
    </row>
    <row r="10" spans="1:30" ht="15" customHeight="1" x14ac:dyDescent="0.25">
      <c r="B10" s="818">
        <f t="shared" ref="B10:B35" si="4">B9-C10</f>
        <v>13</v>
      </c>
      <c r="C10" s="717">
        <v>8</v>
      </c>
      <c r="D10" s="633">
        <v>136.93</v>
      </c>
      <c r="E10" s="741">
        <v>44932</v>
      </c>
      <c r="F10" s="666">
        <f t="shared" si="3"/>
        <v>136.93</v>
      </c>
      <c r="G10" s="631" t="s">
        <v>210</v>
      </c>
      <c r="H10" s="632">
        <v>40</v>
      </c>
      <c r="I10" s="817">
        <f>I9-F10</f>
        <v>236.2</v>
      </c>
      <c r="L10" s="512">
        <f t="shared" ref="L10:L35" si="5">L9-M10</f>
        <v>27</v>
      </c>
      <c r="M10" s="717"/>
      <c r="N10" s="69">
        <v>0</v>
      </c>
      <c r="O10" s="741"/>
      <c r="P10" s="666">
        <f t="shared" si="1"/>
        <v>0</v>
      </c>
      <c r="Q10" s="631"/>
      <c r="R10" s="632"/>
      <c r="S10" s="742">
        <f>S9-P10</f>
        <v>506.21</v>
      </c>
      <c r="T10" s="664"/>
      <c r="V10" s="512">
        <f t="shared" ref="V10:V35" si="6">V9-W10</f>
        <v>54</v>
      </c>
      <c r="W10" s="717"/>
      <c r="X10" s="69">
        <v>0</v>
      </c>
      <c r="Y10" s="741"/>
      <c r="Z10" s="666">
        <f t="shared" si="2"/>
        <v>0</v>
      </c>
      <c r="AA10" s="631"/>
      <c r="AB10" s="632"/>
      <c r="AC10" s="742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9">
        <v>2</v>
      </c>
      <c r="D11" s="926">
        <v>39.14</v>
      </c>
      <c r="E11" s="935">
        <v>44935</v>
      </c>
      <c r="F11" s="936">
        <f t="shared" si="3"/>
        <v>39.14</v>
      </c>
      <c r="G11" s="928" t="s">
        <v>220</v>
      </c>
      <c r="H11" s="663">
        <v>40</v>
      </c>
      <c r="I11" s="742">
        <f t="shared" ref="I11:I34" si="7">I10-F11</f>
        <v>197.06</v>
      </c>
      <c r="K11" s="55" t="s">
        <v>33</v>
      </c>
      <c r="L11" s="512">
        <f t="shared" si="5"/>
        <v>27</v>
      </c>
      <c r="M11" s="819"/>
      <c r="N11" s="69">
        <v>0</v>
      </c>
      <c r="O11" s="935"/>
      <c r="P11" s="936">
        <f t="shared" si="1"/>
        <v>0</v>
      </c>
      <c r="Q11" s="928"/>
      <c r="R11" s="663"/>
      <c r="S11" s="742">
        <f t="shared" ref="S11:S34" si="8">S10-P11</f>
        <v>506.21</v>
      </c>
      <c r="T11" s="664"/>
      <c r="U11" s="55" t="s">
        <v>33</v>
      </c>
      <c r="V11" s="512">
        <f t="shared" si="6"/>
        <v>54</v>
      </c>
      <c r="W11" s="819"/>
      <c r="X11" s="69">
        <v>0</v>
      </c>
      <c r="Y11" s="935"/>
      <c r="Z11" s="936">
        <f t="shared" si="2"/>
        <v>0</v>
      </c>
      <c r="AA11" s="928"/>
      <c r="AB11" s="663"/>
      <c r="AC11" s="742">
        <f t="shared" ref="AC11:AC34" si="9">AC10-Z11</f>
        <v>1031.53</v>
      </c>
      <c r="AD11" s="664"/>
    </row>
    <row r="12" spans="1:30" ht="15" customHeight="1" x14ac:dyDescent="0.25">
      <c r="A12" s="19"/>
      <c r="B12" s="818">
        <f t="shared" si="4"/>
        <v>5</v>
      </c>
      <c r="C12" s="717">
        <v>6</v>
      </c>
      <c r="D12" s="926">
        <v>111.13</v>
      </c>
      <c r="E12" s="935">
        <v>44942</v>
      </c>
      <c r="F12" s="936">
        <f t="shared" si="3"/>
        <v>111.13</v>
      </c>
      <c r="G12" s="928" t="s">
        <v>231</v>
      </c>
      <c r="H12" s="663">
        <v>40</v>
      </c>
      <c r="I12" s="817">
        <f t="shared" si="7"/>
        <v>85.93</v>
      </c>
      <c r="K12" s="19"/>
      <c r="L12" s="512">
        <f t="shared" si="5"/>
        <v>27</v>
      </c>
      <c r="M12" s="717"/>
      <c r="N12" s="69">
        <v>0</v>
      </c>
      <c r="O12" s="935"/>
      <c r="P12" s="936">
        <f t="shared" si="1"/>
        <v>0</v>
      </c>
      <c r="Q12" s="928"/>
      <c r="R12" s="663"/>
      <c r="S12" s="742">
        <f t="shared" si="8"/>
        <v>506.21</v>
      </c>
      <c r="T12" s="664"/>
      <c r="U12" s="19"/>
      <c r="V12" s="512">
        <f t="shared" si="6"/>
        <v>54</v>
      </c>
      <c r="W12" s="717"/>
      <c r="X12" s="69">
        <v>0</v>
      </c>
      <c r="Y12" s="935"/>
      <c r="Z12" s="936">
        <f t="shared" si="2"/>
        <v>0</v>
      </c>
      <c r="AA12" s="928"/>
      <c r="AB12" s="663"/>
      <c r="AC12" s="742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7"/>
      <c r="D13" s="926"/>
      <c r="E13" s="935"/>
      <c r="F13" s="936">
        <f t="shared" si="3"/>
        <v>0</v>
      </c>
      <c r="G13" s="928"/>
      <c r="H13" s="663"/>
      <c r="I13" s="742">
        <f t="shared" si="7"/>
        <v>85.93</v>
      </c>
      <c r="L13" s="512">
        <f t="shared" si="5"/>
        <v>27</v>
      </c>
      <c r="M13" s="717"/>
      <c r="N13" s="69">
        <v>0</v>
      </c>
      <c r="O13" s="935"/>
      <c r="P13" s="936">
        <f t="shared" si="1"/>
        <v>0</v>
      </c>
      <c r="Q13" s="928"/>
      <c r="R13" s="663"/>
      <c r="S13" s="742">
        <f t="shared" si="8"/>
        <v>506.21</v>
      </c>
      <c r="T13" s="664"/>
      <c r="V13" s="512">
        <f t="shared" si="6"/>
        <v>54</v>
      </c>
      <c r="W13" s="717"/>
      <c r="X13" s="69">
        <v>0</v>
      </c>
      <c r="Y13" s="935"/>
      <c r="Z13" s="936">
        <f t="shared" si="2"/>
        <v>0</v>
      </c>
      <c r="AA13" s="928"/>
      <c r="AB13" s="663"/>
      <c r="AC13" s="742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9"/>
      <c r="D14" s="926"/>
      <c r="E14" s="935"/>
      <c r="F14" s="936">
        <f t="shared" si="3"/>
        <v>0</v>
      </c>
      <c r="G14" s="928"/>
      <c r="H14" s="663"/>
      <c r="I14" s="742">
        <f t="shared" si="7"/>
        <v>85.93</v>
      </c>
      <c r="L14" s="512">
        <f t="shared" si="5"/>
        <v>27</v>
      </c>
      <c r="M14" s="819"/>
      <c r="N14" s="69">
        <v>0</v>
      </c>
      <c r="O14" s="935"/>
      <c r="P14" s="936">
        <f t="shared" si="1"/>
        <v>0</v>
      </c>
      <c r="Q14" s="928"/>
      <c r="R14" s="663"/>
      <c r="S14" s="742">
        <f t="shared" si="8"/>
        <v>506.21</v>
      </c>
      <c r="V14" s="512">
        <f t="shared" si="6"/>
        <v>54</v>
      </c>
      <c r="W14" s="819"/>
      <c r="X14" s="69">
        <v>0</v>
      </c>
      <c r="Y14" s="935"/>
      <c r="Z14" s="936">
        <f t="shared" si="2"/>
        <v>0</v>
      </c>
      <c r="AA14" s="928"/>
      <c r="AB14" s="663"/>
      <c r="AC14" s="742">
        <f t="shared" si="9"/>
        <v>1031.53</v>
      </c>
    </row>
    <row r="15" spans="1:30" ht="15" customHeight="1" x14ac:dyDescent="0.25">
      <c r="B15" s="513">
        <f t="shared" si="4"/>
        <v>5</v>
      </c>
      <c r="C15" s="53"/>
      <c r="D15" s="617"/>
      <c r="E15" s="862"/>
      <c r="F15" s="863">
        <f t="shared" si="3"/>
        <v>0</v>
      </c>
      <c r="G15" s="619"/>
      <c r="H15" s="201"/>
      <c r="I15" s="210">
        <f t="shared" si="7"/>
        <v>85.93</v>
      </c>
      <c r="L15" s="513">
        <f t="shared" si="5"/>
        <v>27</v>
      </c>
      <c r="M15" s="53"/>
      <c r="N15" s="69">
        <v>0</v>
      </c>
      <c r="O15" s="862"/>
      <c r="P15" s="863">
        <f t="shared" si="1"/>
        <v>0</v>
      </c>
      <c r="Q15" s="619"/>
      <c r="R15" s="201"/>
      <c r="S15" s="210">
        <f t="shared" si="8"/>
        <v>506.21</v>
      </c>
      <c r="V15" s="513">
        <f t="shared" si="6"/>
        <v>54</v>
      </c>
      <c r="W15" s="53"/>
      <c r="X15" s="69">
        <v>0</v>
      </c>
      <c r="Y15" s="862"/>
      <c r="Z15" s="863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5</v>
      </c>
      <c r="C16" s="15"/>
      <c r="D16" s="617"/>
      <c r="E16" s="862"/>
      <c r="F16" s="863">
        <f t="shared" si="3"/>
        <v>0</v>
      </c>
      <c r="G16" s="619"/>
      <c r="H16" s="201"/>
      <c r="I16" s="210">
        <f t="shared" si="7"/>
        <v>85.93</v>
      </c>
      <c r="L16" s="513">
        <f t="shared" si="5"/>
        <v>27</v>
      </c>
      <c r="M16" s="15"/>
      <c r="N16" s="69">
        <v>0</v>
      </c>
      <c r="O16" s="862"/>
      <c r="P16" s="863">
        <f t="shared" si="1"/>
        <v>0</v>
      </c>
      <c r="Q16" s="619"/>
      <c r="R16" s="201"/>
      <c r="S16" s="210">
        <f t="shared" si="8"/>
        <v>506.21</v>
      </c>
      <c r="V16" s="513">
        <f t="shared" si="6"/>
        <v>54</v>
      </c>
      <c r="W16" s="15"/>
      <c r="X16" s="69">
        <v>0</v>
      </c>
      <c r="Y16" s="862"/>
      <c r="Z16" s="863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5</v>
      </c>
      <c r="C17" s="15"/>
      <c r="D17" s="617"/>
      <c r="E17" s="862"/>
      <c r="F17" s="863">
        <f t="shared" si="3"/>
        <v>0</v>
      </c>
      <c r="G17" s="619"/>
      <c r="H17" s="201"/>
      <c r="I17" s="210">
        <f t="shared" si="7"/>
        <v>85.93</v>
      </c>
      <c r="L17" s="513">
        <f t="shared" si="5"/>
        <v>27</v>
      </c>
      <c r="M17" s="15"/>
      <c r="N17" s="69">
        <v>0</v>
      </c>
      <c r="O17" s="862"/>
      <c r="P17" s="863">
        <f t="shared" si="1"/>
        <v>0</v>
      </c>
      <c r="Q17" s="619"/>
      <c r="R17" s="201"/>
      <c r="S17" s="210">
        <f t="shared" si="8"/>
        <v>506.21</v>
      </c>
      <c r="V17" s="513">
        <f t="shared" si="6"/>
        <v>54</v>
      </c>
      <c r="W17" s="15"/>
      <c r="X17" s="69">
        <v>0</v>
      </c>
      <c r="Y17" s="862"/>
      <c r="Z17" s="863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5</v>
      </c>
      <c r="C18" s="15"/>
      <c r="D18" s="617"/>
      <c r="E18" s="862"/>
      <c r="F18" s="863">
        <f t="shared" si="3"/>
        <v>0</v>
      </c>
      <c r="G18" s="619"/>
      <c r="H18" s="201"/>
      <c r="I18" s="210">
        <f t="shared" si="7"/>
        <v>85.93</v>
      </c>
      <c r="L18" s="513">
        <f t="shared" si="5"/>
        <v>27</v>
      </c>
      <c r="M18" s="15"/>
      <c r="N18" s="69">
        <v>0</v>
      </c>
      <c r="O18" s="862"/>
      <c r="P18" s="863">
        <f t="shared" si="1"/>
        <v>0</v>
      </c>
      <c r="Q18" s="619"/>
      <c r="R18" s="201"/>
      <c r="S18" s="210">
        <f t="shared" si="8"/>
        <v>506.21</v>
      </c>
      <c r="V18" s="513">
        <f t="shared" si="6"/>
        <v>54</v>
      </c>
      <c r="W18" s="15"/>
      <c r="X18" s="69">
        <v>0</v>
      </c>
      <c r="Y18" s="862"/>
      <c r="Z18" s="863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5</v>
      </c>
      <c r="C19" s="15"/>
      <c r="D19" s="617"/>
      <c r="E19" s="862"/>
      <c r="F19" s="863">
        <f t="shared" si="3"/>
        <v>0</v>
      </c>
      <c r="G19" s="619"/>
      <c r="H19" s="201"/>
      <c r="I19" s="210">
        <f t="shared" si="7"/>
        <v>85.93</v>
      </c>
      <c r="L19" s="513">
        <f t="shared" si="5"/>
        <v>27</v>
      </c>
      <c r="M19" s="15"/>
      <c r="N19" s="69">
        <v>0</v>
      </c>
      <c r="O19" s="862"/>
      <c r="P19" s="863">
        <f t="shared" si="1"/>
        <v>0</v>
      </c>
      <c r="Q19" s="619"/>
      <c r="R19" s="201"/>
      <c r="S19" s="210">
        <f t="shared" si="8"/>
        <v>506.21</v>
      </c>
      <c r="V19" s="513">
        <f t="shared" si="6"/>
        <v>54</v>
      </c>
      <c r="W19" s="15"/>
      <c r="X19" s="69">
        <v>0</v>
      </c>
      <c r="Y19" s="862"/>
      <c r="Z19" s="863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5</v>
      </c>
      <c r="C20" s="15"/>
      <c r="D20" s="617"/>
      <c r="E20" s="862"/>
      <c r="F20" s="863">
        <f t="shared" si="3"/>
        <v>0</v>
      </c>
      <c r="G20" s="619"/>
      <c r="H20" s="201"/>
      <c r="I20" s="210">
        <f t="shared" si="7"/>
        <v>85.93</v>
      </c>
      <c r="L20" s="513">
        <f t="shared" si="5"/>
        <v>27</v>
      </c>
      <c r="M20" s="15"/>
      <c r="N20" s="69">
        <v>0</v>
      </c>
      <c r="O20" s="862"/>
      <c r="P20" s="863">
        <f t="shared" si="1"/>
        <v>0</v>
      </c>
      <c r="Q20" s="619"/>
      <c r="R20" s="201"/>
      <c r="S20" s="210">
        <f t="shared" si="8"/>
        <v>506.21</v>
      </c>
      <c r="V20" s="513">
        <f t="shared" si="6"/>
        <v>54</v>
      </c>
      <c r="W20" s="15"/>
      <c r="X20" s="69">
        <v>0</v>
      </c>
      <c r="Y20" s="862"/>
      <c r="Z20" s="863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5</v>
      </c>
      <c r="C21" s="15"/>
      <c r="D21" s="617"/>
      <c r="E21" s="862"/>
      <c r="F21" s="863">
        <f t="shared" si="3"/>
        <v>0</v>
      </c>
      <c r="G21" s="619"/>
      <c r="H21" s="201"/>
      <c r="I21" s="210">
        <f t="shared" si="7"/>
        <v>85.93</v>
      </c>
      <c r="L21" s="513">
        <f t="shared" si="5"/>
        <v>27</v>
      </c>
      <c r="M21" s="15"/>
      <c r="N21" s="69">
        <v>0</v>
      </c>
      <c r="O21" s="862"/>
      <c r="P21" s="863">
        <f t="shared" si="1"/>
        <v>0</v>
      </c>
      <c r="Q21" s="619"/>
      <c r="R21" s="201"/>
      <c r="S21" s="210">
        <f t="shared" si="8"/>
        <v>506.21</v>
      </c>
      <c r="V21" s="513">
        <f t="shared" si="6"/>
        <v>54</v>
      </c>
      <c r="W21" s="15"/>
      <c r="X21" s="69">
        <v>0</v>
      </c>
      <c r="Y21" s="862"/>
      <c r="Z21" s="863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5</v>
      </c>
      <c r="C22" s="15"/>
      <c r="D22" s="617"/>
      <c r="E22" s="862"/>
      <c r="F22" s="863">
        <f>D22</f>
        <v>0</v>
      </c>
      <c r="G22" s="619"/>
      <c r="H22" s="201"/>
      <c r="I22" s="210">
        <f t="shared" si="7"/>
        <v>85.93</v>
      </c>
      <c r="L22" s="513">
        <f t="shared" si="5"/>
        <v>27</v>
      </c>
      <c r="M22" s="15"/>
      <c r="N22" s="69">
        <v>0</v>
      </c>
      <c r="O22" s="862"/>
      <c r="P22" s="863">
        <f>N22</f>
        <v>0</v>
      </c>
      <c r="Q22" s="619"/>
      <c r="R22" s="201"/>
      <c r="S22" s="210">
        <f t="shared" si="8"/>
        <v>506.21</v>
      </c>
      <c r="V22" s="513">
        <f t="shared" si="6"/>
        <v>54</v>
      </c>
      <c r="W22" s="15"/>
      <c r="X22" s="69">
        <v>0</v>
      </c>
      <c r="Y22" s="862"/>
      <c r="Z22" s="863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5</v>
      </c>
      <c r="C23" s="15"/>
      <c r="D23" s="617"/>
      <c r="E23" s="862"/>
      <c r="F23" s="863">
        <f>D23</f>
        <v>0</v>
      </c>
      <c r="G23" s="619"/>
      <c r="H23" s="201"/>
      <c r="I23" s="210">
        <f t="shared" si="7"/>
        <v>85.93</v>
      </c>
      <c r="L23" s="513">
        <f t="shared" si="5"/>
        <v>27</v>
      </c>
      <c r="M23" s="15"/>
      <c r="N23" s="69">
        <v>0</v>
      </c>
      <c r="O23" s="862"/>
      <c r="P23" s="863">
        <f>N23</f>
        <v>0</v>
      </c>
      <c r="Q23" s="619"/>
      <c r="R23" s="201"/>
      <c r="S23" s="210">
        <f t="shared" si="8"/>
        <v>506.21</v>
      </c>
      <c r="V23" s="513">
        <f t="shared" si="6"/>
        <v>54</v>
      </c>
      <c r="W23" s="15"/>
      <c r="X23" s="69">
        <v>0</v>
      </c>
      <c r="Y23" s="862"/>
      <c r="Z23" s="863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5</v>
      </c>
      <c r="C24" s="15"/>
      <c r="D24" s="617"/>
      <c r="E24" s="862"/>
      <c r="F24" s="863">
        <f>D24</f>
        <v>0</v>
      </c>
      <c r="G24" s="619"/>
      <c r="H24" s="201"/>
      <c r="I24" s="210">
        <f t="shared" si="7"/>
        <v>85.93</v>
      </c>
      <c r="L24" s="513">
        <f t="shared" si="5"/>
        <v>27</v>
      </c>
      <c r="M24" s="15"/>
      <c r="N24" s="69">
        <v>0</v>
      </c>
      <c r="O24" s="862"/>
      <c r="P24" s="863">
        <f>N24</f>
        <v>0</v>
      </c>
      <c r="Q24" s="619"/>
      <c r="R24" s="201"/>
      <c r="S24" s="210">
        <f t="shared" si="8"/>
        <v>506.21</v>
      </c>
      <c r="V24" s="513">
        <f t="shared" si="6"/>
        <v>54</v>
      </c>
      <c r="W24" s="15"/>
      <c r="X24" s="69">
        <v>0</v>
      </c>
      <c r="Y24" s="862"/>
      <c r="Z24" s="863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5</v>
      </c>
      <c r="C25" s="15"/>
      <c r="D25" s="617"/>
      <c r="E25" s="862"/>
      <c r="F25" s="863">
        <f>D25</f>
        <v>0</v>
      </c>
      <c r="G25" s="619"/>
      <c r="H25" s="201"/>
      <c r="I25" s="210">
        <f t="shared" si="7"/>
        <v>85.93</v>
      </c>
      <c r="L25" s="513">
        <f t="shared" si="5"/>
        <v>27</v>
      </c>
      <c r="M25" s="15"/>
      <c r="N25" s="69">
        <v>0</v>
      </c>
      <c r="O25" s="862"/>
      <c r="P25" s="863">
        <f>N25</f>
        <v>0</v>
      </c>
      <c r="Q25" s="619"/>
      <c r="R25" s="201"/>
      <c r="S25" s="210">
        <f t="shared" si="8"/>
        <v>506.21</v>
      </c>
      <c r="V25" s="513">
        <f t="shared" si="6"/>
        <v>54</v>
      </c>
      <c r="W25" s="15"/>
      <c r="X25" s="69">
        <v>0</v>
      </c>
      <c r="Y25" s="862"/>
      <c r="Z25" s="863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5</v>
      </c>
      <c r="C26" s="15"/>
      <c r="D26" s="617"/>
      <c r="E26" s="935"/>
      <c r="F26" s="936">
        <f>D26</f>
        <v>0</v>
      </c>
      <c r="G26" s="928"/>
      <c r="H26" s="663"/>
      <c r="I26" s="742">
        <f t="shared" si="7"/>
        <v>85.93</v>
      </c>
      <c r="L26" s="513">
        <f t="shared" si="5"/>
        <v>27</v>
      </c>
      <c r="M26" s="15"/>
      <c r="N26" s="69">
        <v>0</v>
      </c>
      <c r="O26" s="935"/>
      <c r="P26" s="936">
        <f>N26</f>
        <v>0</v>
      </c>
      <c r="Q26" s="928"/>
      <c r="R26" s="663"/>
      <c r="S26" s="742">
        <f t="shared" si="8"/>
        <v>506.21</v>
      </c>
      <c r="V26" s="513">
        <f t="shared" si="6"/>
        <v>54</v>
      </c>
      <c r="W26" s="15"/>
      <c r="X26" s="69">
        <v>0</v>
      </c>
      <c r="Y26" s="935"/>
      <c r="Z26" s="936">
        <f>X26</f>
        <v>0</v>
      </c>
      <c r="AA26" s="928"/>
      <c r="AB26" s="663"/>
      <c r="AC26" s="742">
        <f t="shared" si="9"/>
        <v>1031.53</v>
      </c>
    </row>
    <row r="27" spans="1:29" ht="15" customHeight="1" x14ac:dyDescent="0.25">
      <c r="B27" s="513">
        <f t="shared" si="4"/>
        <v>5</v>
      </c>
      <c r="C27" s="15"/>
      <c r="D27" s="69">
        <v>0</v>
      </c>
      <c r="E27" s="741"/>
      <c r="F27" s="666">
        <f t="shared" ref="F27:F35" si="10">D27</f>
        <v>0</v>
      </c>
      <c r="G27" s="631"/>
      <c r="H27" s="632"/>
      <c r="I27" s="742">
        <f t="shared" si="7"/>
        <v>85.93</v>
      </c>
      <c r="L27" s="513">
        <f t="shared" si="5"/>
        <v>27</v>
      </c>
      <c r="M27" s="15"/>
      <c r="N27" s="69">
        <v>0</v>
      </c>
      <c r="O27" s="741"/>
      <c r="P27" s="666">
        <f t="shared" ref="P27:P35" si="11">N27</f>
        <v>0</v>
      </c>
      <c r="Q27" s="631"/>
      <c r="R27" s="632"/>
      <c r="S27" s="742">
        <f t="shared" si="8"/>
        <v>506.21</v>
      </c>
      <c r="V27" s="513">
        <f t="shared" si="6"/>
        <v>54</v>
      </c>
      <c r="W27" s="15"/>
      <c r="X27" s="69">
        <v>0</v>
      </c>
      <c r="Y27" s="741"/>
      <c r="Z27" s="666">
        <f t="shared" ref="Z27:Z35" si="12">X27</f>
        <v>0</v>
      </c>
      <c r="AA27" s="631"/>
      <c r="AB27" s="632"/>
      <c r="AC27" s="742">
        <f t="shared" si="9"/>
        <v>1031.53</v>
      </c>
    </row>
    <row r="28" spans="1:29" ht="15" customHeight="1" x14ac:dyDescent="0.25">
      <c r="A28" s="47"/>
      <c r="B28" s="513">
        <f t="shared" si="4"/>
        <v>5</v>
      </c>
      <c r="C28" s="15"/>
      <c r="D28" s="69">
        <v>0</v>
      </c>
      <c r="E28" s="741"/>
      <c r="F28" s="666">
        <f t="shared" si="10"/>
        <v>0</v>
      </c>
      <c r="G28" s="631"/>
      <c r="H28" s="632"/>
      <c r="I28" s="742">
        <f t="shared" si="7"/>
        <v>85.93</v>
      </c>
      <c r="K28" s="47"/>
      <c r="L28" s="513">
        <f t="shared" si="5"/>
        <v>27</v>
      </c>
      <c r="M28" s="15"/>
      <c r="N28" s="69">
        <v>0</v>
      </c>
      <c r="O28" s="741"/>
      <c r="P28" s="666">
        <f t="shared" si="11"/>
        <v>0</v>
      </c>
      <c r="Q28" s="631"/>
      <c r="R28" s="632"/>
      <c r="S28" s="742">
        <f t="shared" si="8"/>
        <v>506.21</v>
      </c>
      <c r="U28" s="47"/>
      <c r="V28" s="513">
        <f t="shared" si="6"/>
        <v>54</v>
      </c>
      <c r="W28" s="15"/>
      <c r="X28" s="69">
        <v>0</v>
      </c>
      <c r="Y28" s="741"/>
      <c r="Z28" s="666">
        <f t="shared" si="12"/>
        <v>0</v>
      </c>
      <c r="AA28" s="631"/>
      <c r="AB28" s="632"/>
      <c r="AC28" s="742">
        <f t="shared" si="9"/>
        <v>1031.53</v>
      </c>
    </row>
    <row r="29" spans="1:29" ht="15" customHeight="1" x14ac:dyDescent="0.25">
      <c r="A29" s="47"/>
      <c r="B29" s="513">
        <f t="shared" si="4"/>
        <v>5</v>
      </c>
      <c r="C29" s="15"/>
      <c r="D29" s="69">
        <v>0</v>
      </c>
      <c r="E29" s="741"/>
      <c r="F29" s="666">
        <f t="shared" si="10"/>
        <v>0</v>
      </c>
      <c r="G29" s="631"/>
      <c r="H29" s="632"/>
      <c r="I29" s="742">
        <f t="shared" si="7"/>
        <v>85.93</v>
      </c>
      <c r="K29" s="47"/>
      <c r="L29" s="513">
        <f t="shared" si="5"/>
        <v>27</v>
      </c>
      <c r="M29" s="15"/>
      <c r="N29" s="69">
        <v>0</v>
      </c>
      <c r="O29" s="741"/>
      <c r="P29" s="666">
        <f t="shared" si="11"/>
        <v>0</v>
      </c>
      <c r="Q29" s="631"/>
      <c r="R29" s="632"/>
      <c r="S29" s="742">
        <f t="shared" si="8"/>
        <v>506.21</v>
      </c>
      <c r="U29" s="47"/>
      <c r="V29" s="513">
        <f t="shared" si="6"/>
        <v>54</v>
      </c>
      <c r="W29" s="15"/>
      <c r="X29" s="69">
        <v>0</v>
      </c>
      <c r="Y29" s="741"/>
      <c r="Z29" s="666">
        <f t="shared" si="12"/>
        <v>0</v>
      </c>
      <c r="AA29" s="631"/>
      <c r="AB29" s="632"/>
      <c r="AC29" s="742">
        <f t="shared" si="9"/>
        <v>1031.53</v>
      </c>
    </row>
    <row r="30" spans="1:29" ht="15" customHeight="1" x14ac:dyDescent="0.25">
      <c r="A30" s="47"/>
      <c r="B30" s="513">
        <f t="shared" si="4"/>
        <v>5</v>
      </c>
      <c r="C30" s="15"/>
      <c r="D30" s="69">
        <v>0</v>
      </c>
      <c r="E30" s="741"/>
      <c r="F30" s="666">
        <f t="shared" si="10"/>
        <v>0</v>
      </c>
      <c r="G30" s="631"/>
      <c r="H30" s="632"/>
      <c r="I30" s="742">
        <f t="shared" si="7"/>
        <v>85.93</v>
      </c>
      <c r="K30" s="47"/>
      <c r="L30" s="513">
        <f t="shared" si="5"/>
        <v>27</v>
      </c>
      <c r="M30" s="15"/>
      <c r="N30" s="69">
        <v>0</v>
      </c>
      <c r="O30" s="741"/>
      <c r="P30" s="666">
        <f t="shared" si="11"/>
        <v>0</v>
      </c>
      <c r="Q30" s="631"/>
      <c r="R30" s="632"/>
      <c r="S30" s="742">
        <f t="shared" si="8"/>
        <v>506.21</v>
      </c>
      <c r="U30" s="47"/>
      <c r="V30" s="513">
        <f t="shared" si="6"/>
        <v>54</v>
      </c>
      <c r="W30" s="15"/>
      <c r="X30" s="69">
        <v>0</v>
      </c>
      <c r="Y30" s="741"/>
      <c r="Z30" s="666">
        <f t="shared" si="12"/>
        <v>0</v>
      </c>
      <c r="AA30" s="631"/>
      <c r="AB30" s="632"/>
      <c r="AC30" s="742">
        <f t="shared" si="9"/>
        <v>1031.53</v>
      </c>
    </row>
    <row r="31" spans="1:29" ht="15" customHeight="1" x14ac:dyDescent="0.25">
      <c r="A31" s="47"/>
      <c r="B31" s="513">
        <f t="shared" si="4"/>
        <v>5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85.93</v>
      </c>
      <c r="K31" s="47"/>
      <c r="L31" s="513">
        <f t="shared" si="5"/>
        <v>27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506.21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5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85.93</v>
      </c>
      <c r="K32" s="47"/>
      <c r="L32" s="513">
        <f t="shared" si="5"/>
        <v>27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506.21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5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85.93</v>
      </c>
      <c r="K33" s="47"/>
      <c r="L33" s="513">
        <f t="shared" si="5"/>
        <v>27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506.21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5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85.93</v>
      </c>
      <c r="K34" s="47"/>
      <c r="L34" s="513">
        <f t="shared" si="5"/>
        <v>27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506.21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5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27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24</v>
      </c>
      <c r="D36" s="103">
        <f>SUM(D8:D35)</f>
        <v>425.75</v>
      </c>
      <c r="E36" s="75"/>
      <c r="F36" s="103">
        <f>SUM(F8:F35)</f>
        <v>425.75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208" t="s">
        <v>21</v>
      </c>
      <c r="E38" s="1209"/>
      <c r="F38" s="138">
        <f>E4+E5-F36+E6</f>
        <v>85.93</v>
      </c>
      <c r="L38" s="511"/>
      <c r="N38" s="1208" t="s">
        <v>21</v>
      </c>
      <c r="O38" s="1209"/>
      <c r="P38" s="138">
        <f>O4+O5-P36+O6</f>
        <v>506.21</v>
      </c>
      <c r="V38" s="511"/>
      <c r="X38" s="1208" t="s">
        <v>21</v>
      </c>
      <c r="Y38" s="1209"/>
      <c r="Z38" s="138">
        <f>Y4+Y5-Z36+Y6</f>
        <v>1031.53</v>
      </c>
    </row>
    <row r="39" spans="1:29" ht="15.75" thickBot="1" x14ac:dyDescent="0.3">
      <c r="A39" s="122"/>
      <c r="D39" s="850" t="s">
        <v>4</v>
      </c>
      <c r="E39" s="851"/>
      <c r="F39" s="49">
        <f>F4+F5-C36+F6</f>
        <v>5</v>
      </c>
      <c r="K39" s="122"/>
      <c r="N39" s="870" t="s">
        <v>4</v>
      </c>
      <c r="O39" s="871"/>
      <c r="P39" s="49">
        <f>P4+P5-M36+P6</f>
        <v>27</v>
      </c>
      <c r="U39" s="122"/>
      <c r="X39" s="1123" t="s">
        <v>4</v>
      </c>
      <c r="Y39" s="1124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A7" sqref="A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2" t="s">
        <v>392</v>
      </c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226" t="s">
        <v>62</v>
      </c>
      <c r="B5" s="1238" t="s">
        <v>481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0</v>
      </c>
      <c r="H5" s="7">
        <f>E5-G5+E4+E6</f>
        <v>2940</v>
      </c>
    </row>
    <row r="6" spans="1:10" ht="15.75" customHeight="1" thickBot="1" x14ac:dyDescent="0.3">
      <c r="A6" s="1226"/>
      <c r="B6" s="1239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8">
        <f>E4+E5+E6-F8</f>
        <v>2940</v>
      </c>
      <c r="J8" s="446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2940</v>
      </c>
      <c r="J9" s="668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3">I9-F10</f>
        <v>2940</v>
      </c>
      <c r="J10" s="668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3"/>
        <v>2940</v>
      </c>
      <c r="J11" s="668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3"/>
        <v>2940</v>
      </c>
      <c r="J12" s="668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3"/>
        <v>2940</v>
      </c>
      <c r="J13" s="668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3"/>
        <v>2940</v>
      </c>
      <c r="J14" s="668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3"/>
        <v>2940</v>
      </c>
      <c r="J15" s="447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3"/>
        <v>2940</v>
      </c>
      <c r="J16" s="447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3"/>
        <v>2940</v>
      </c>
      <c r="J17" s="447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2"/>
      <c r="I18" s="459">
        <f t="shared" si="3"/>
        <v>2940</v>
      </c>
      <c r="J18" s="447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2"/>
      <c r="I19" s="459">
        <f t="shared" si="3"/>
        <v>2940</v>
      </c>
      <c r="J19" s="447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2"/>
      <c r="I20" s="459">
        <f t="shared" si="3"/>
        <v>2940</v>
      </c>
      <c r="J20" s="447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2"/>
      <c r="I21" s="459">
        <f t="shared" si="3"/>
        <v>2940</v>
      </c>
      <c r="J21" s="447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2"/>
      <c r="I22" s="459">
        <f t="shared" si="3"/>
        <v>2940</v>
      </c>
      <c r="J22" s="447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59">
        <f t="shared" si="3"/>
        <v>2940</v>
      </c>
      <c r="J23" s="447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59">
        <f t="shared" si="3"/>
        <v>2940</v>
      </c>
      <c r="J24" s="447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59">
        <f t="shared" si="3"/>
        <v>2940</v>
      </c>
      <c r="J25" s="447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59">
        <f t="shared" si="3"/>
        <v>2940</v>
      </c>
      <c r="J26" s="447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59">
        <f t="shared" si="3"/>
        <v>2940</v>
      </c>
      <c r="J27" s="447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59">
        <f t="shared" si="3"/>
        <v>2940</v>
      </c>
      <c r="J28" s="447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59">
        <f t="shared" si="3"/>
        <v>2940</v>
      </c>
      <c r="J29" s="447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59">
        <f t="shared" si="3"/>
        <v>2940</v>
      </c>
      <c r="J30" s="447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59">
        <f t="shared" si="3"/>
        <v>2940</v>
      </c>
      <c r="J31" s="447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59">
        <f t="shared" si="3"/>
        <v>2940</v>
      </c>
      <c r="J32" s="447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59">
        <f t="shared" si="3"/>
        <v>2940</v>
      </c>
      <c r="J33" s="447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59">
        <f t="shared" si="3"/>
        <v>2940</v>
      </c>
      <c r="J34" s="447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59">
        <f t="shared" si="3"/>
        <v>2940</v>
      </c>
      <c r="J35" s="447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59">
        <f t="shared" si="3"/>
        <v>2940</v>
      </c>
      <c r="J36" s="447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59">
        <f t="shared" si="3"/>
        <v>2940</v>
      </c>
      <c r="J37" s="447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59">
        <f t="shared" si="3"/>
        <v>2940</v>
      </c>
      <c r="J38" s="447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08" t="s">
        <v>21</v>
      </c>
      <c r="E42" s="1209"/>
      <c r="F42" s="138">
        <f>E4+E5-F40+E6</f>
        <v>2940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147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tabSelected="1" workbookViewId="0">
      <selection activeCell="G18" sqref="G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8" t="s">
        <v>282</v>
      </c>
      <c r="B1" s="1218"/>
      <c r="C1" s="1218"/>
      <c r="D1" s="1218"/>
      <c r="E1" s="1218"/>
      <c r="F1" s="1218"/>
      <c r="G1" s="1218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226" t="s">
        <v>95</v>
      </c>
      <c r="B5" s="1240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1455.5</v>
      </c>
      <c r="H5" s="7">
        <f>E5-G5+E4+E6</f>
        <v>273.28999999999996</v>
      </c>
    </row>
    <row r="6" spans="1:15" ht="16.5" thickBot="1" x14ac:dyDescent="0.3">
      <c r="A6" s="1226"/>
      <c r="B6" s="1241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183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196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200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201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22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207</v>
      </c>
      <c r="H12" s="71">
        <v>83</v>
      </c>
      <c r="I12" s="937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38">
        <v>44939</v>
      </c>
      <c r="F13" s="863">
        <f t="shared" si="0"/>
        <v>277.52999999999997</v>
      </c>
      <c r="G13" s="619" t="s">
        <v>227</v>
      </c>
      <c r="H13" s="201">
        <v>83</v>
      </c>
      <c r="I13" s="981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38">
        <v>44939</v>
      </c>
      <c r="F14" s="863">
        <f t="shared" si="0"/>
        <v>32.450000000000003</v>
      </c>
      <c r="G14" s="619" t="s">
        <v>228</v>
      </c>
      <c r="H14" s="201">
        <v>83</v>
      </c>
      <c r="I14" s="981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38">
        <v>44939</v>
      </c>
      <c r="F15" s="863">
        <f t="shared" si="0"/>
        <v>27.86</v>
      </c>
      <c r="G15" s="619" t="s">
        <v>228</v>
      </c>
      <c r="H15" s="201">
        <v>83</v>
      </c>
      <c r="I15" s="981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22">
        <f t="shared" si="2"/>
        <v>11</v>
      </c>
      <c r="C16" s="15">
        <v>1</v>
      </c>
      <c r="D16" s="617">
        <v>27.04</v>
      </c>
      <c r="E16" s="938">
        <v>44947</v>
      </c>
      <c r="F16" s="863">
        <f t="shared" si="0"/>
        <v>27.04</v>
      </c>
      <c r="G16" s="619" t="s">
        <v>254</v>
      </c>
      <c r="H16" s="201">
        <v>83</v>
      </c>
      <c r="I16" s="989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302">
        <v>28.77</v>
      </c>
      <c r="E17" s="1326">
        <v>44958</v>
      </c>
      <c r="F17" s="1327">
        <f t="shared" si="0"/>
        <v>28.77</v>
      </c>
      <c r="G17" s="580" t="s">
        <v>495</v>
      </c>
      <c r="H17" s="372">
        <v>83</v>
      </c>
      <c r="I17" s="981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10</v>
      </c>
      <c r="C18" s="15"/>
      <c r="D18" s="1302">
        <v>0</v>
      </c>
      <c r="E18" s="1326"/>
      <c r="F18" s="1327">
        <f t="shared" si="0"/>
        <v>0</v>
      </c>
      <c r="G18" s="580"/>
      <c r="H18" s="372"/>
      <c r="I18" s="981">
        <f t="shared" si="3"/>
        <v>273.29000000000008</v>
      </c>
      <c r="J18" s="440">
        <f t="shared" si="1"/>
        <v>0</v>
      </c>
    </row>
    <row r="19" spans="1:10" x14ac:dyDescent="0.25">
      <c r="A19" s="19"/>
      <c r="B19" s="178">
        <f t="shared" si="2"/>
        <v>10</v>
      </c>
      <c r="C19" s="15"/>
      <c r="D19" s="1302">
        <v>0</v>
      </c>
      <c r="E19" s="1326"/>
      <c r="F19" s="1327">
        <f t="shared" si="0"/>
        <v>0</v>
      </c>
      <c r="G19" s="580"/>
      <c r="H19" s="372"/>
      <c r="I19" s="981">
        <f t="shared" si="3"/>
        <v>273.29000000000008</v>
      </c>
      <c r="J19" s="440">
        <f t="shared" si="1"/>
        <v>0</v>
      </c>
    </row>
    <row r="20" spans="1:10" x14ac:dyDescent="0.25">
      <c r="A20" s="19"/>
      <c r="B20" s="178">
        <f t="shared" si="2"/>
        <v>10</v>
      </c>
      <c r="C20" s="15"/>
      <c r="D20" s="1302">
        <v>0</v>
      </c>
      <c r="E20" s="1326"/>
      <c r="F20" s="1327">
        <f t="shared" si="0"/>
        <v>0</v>
      </c>
      <c r="G20" s="580"/>
      <c r="H20" s="372"/>
      <c r="I20" s="981">
        <f t="shared" si="3"/>
        <v>273.29000000000008</v>
      </c>
      <c r="J20" s="440">
        <f t="shared" si="1"/>
        <v>0</v>
      </c>
    </row>
    <row r="21" spans="1:10" x14ac:dyDescent="0.25">
      <c r="A21" s="19"/>
      <c r="B21" s="178">
        <f t="shared" si="2"/>
        <v>10</v>
      </c>
      <c r="C21" s="15"/>
      <c r="D21" s="1302">
        <v>0</v>
      </c>
      <c r="E21" s="1326"/>
      <c r="F21" s="1327">
        <f t="shared" si="0"/>
        <v>0</v>
      </c>
      <c r="G21" s="580"/>
      <c r="H21" s="372"/>
      <c r="I21" s="981">
        <f t="shared" si="3"/>
        <v>273.29000000000008</v>
      </c>
      <c r="J21" s="440">
        <f t="shared" si="1"/>
        <v>0</v>
      </c>
    </row>
    <row r="22" spans="1:10" x14ac:dyDescent="0.25">
      <c r="A22" s="19"/>
      <c r="B22" s="178">
        <f t="shared" si="2"/>
        <v>10</v>
      </c>
      <c r="C22" s="15"/>
      <c r="D22" s="1302">
        <v>0</v>
      </c>
      <c r="E22" s="1326"/>
      <c r="F22" s="1327">
        <f t="shared" si="0"/>
        <v>0</v>
      </c>
      <c r="G22" s="580"/>
      <c r="H22" s="372"/>
      <c r="I22" s="981">
        <f t="shared" si="3"/>
        <v>273.29000000000008</v>
      </c>
      <c r="J22" s="440">
        <f t="shared" si="1"/>
        <v>0</v>
      </c>
    </row>
    <row r="23" spans="1:10" x14ac:dyDescent="0.25">
      <c r="A23" s="19"/>
      <c r="B23" s="178">
        <f t="shared" si="2"/>
        <v>10</v>
      </c>
      <c r="C23" s="15"/>
      <c r="D23" s="1302">
        <v>0</v>
      </c>
      <c r="E23" s="1326"/>
      <c r="F23" s="1327">
        <f t="shared" si="0"/>
        <v>0</v>
      </c>
      <c r="G23" s="580"/>
      <c r="H23" s="372"/>
      <c r="I23" s="981">
        <f t="shared" si="3"/>
        <v>273.29000000000008</v>
      </c>
      <c r="J23" s="440">
        <f t="shared" si="1"/>
        <v>0</v>
      </c>
    </row>
    <row r="24" spans="1:10" x14ac:dyDescent="0.25">
      <c r="A24" s="19"/>
      <c r="B24" s="178">
        <f t="shared" si="2"/>
        <v>10</v>
      </c>
      <c r="C24" s="15"/>
      <c r="D24" s="1302">
        <v>0</v>
      </c>
      <c r="E24" s="1326"/>
      <c r="F24" s="1327">
        <f t="shared" si="0"/>
        <v>0</v>
      </c>
      <c r="G24" s="580"/>
      <c r="H24" s="372"/>
      <c r="I24" s="981">
        <f t="shared" si="3"/>
        <v>273.29000000000008</v>
      </c>
      <c r="J24" s="440">
        <f t="shared" si="1"/>
        <v>0</v>
      </c>
    </row>
    <row r="25" spans="1:10" x14ac:dyDescent="0.25">
      <c r="A25" s="19"/>
      <c r="B25" s="178">
        <f t="shared" si="2"/>
        <v>10</v>
      </c>
      <c r="C25" s="15"/>
      <c r="D25" s="1302">
        <v>0</v>
      </c>
      <c r="E25" s="1326"/>
      <c r="F25" s="1327">
        <f t="shared" si="0"/>
        <v>0</v>
      </c>
      <c r="G25" s="580"/>
      <c r="H25" s="372"/>
      <c r="I25" s="981">
        <f t="shared" si="3"/>
        <v>273.29000000000008</v>
      </c>
      <c r="J25" s="440">
        <f t="shared" si="1"/>
        <v>0</v>
      </c>
    </row>
    <row r="26" spans="1:10" x14ac:dyDescent="0.25">
      <c r="A26" s="19"/>
      <c r="B26" s="178">
        <f t="shared" si="2"/>
        <v>10</v>
      </c>
      <c r="C26" s="15"/>
      <c r="D26" s="1302">
        <v>0</v>
      </c>
      <c r="E26" s="1326"/>
      <c r="F26" s="1327">
        <f t="shared" si="0"/>
        <v>0</v>
      </c>
      <c r="G26" s="580"/>
      <c r="H26" s="372"/>
      <c r="I26" s="981">
        <f t="shared" si="3"/>
        <v>273.29000000000008</v>
      </c>
      <c r="J26" s="440">
        <f t="shared" si="1"/>
        <v>0</v>
      </c>
    </row>
    <row r="27" spans="1:10" x14ac:dyDescent="0.25">
      <c r="B27" s="178">
        <f t="shared" si="2"/>
        <v>10</v>
      </c>
      <c r="C27" s="15"/>
      <c r="D27" s="1302">
        <v>0</v>
      </c>
      <c r="E27" s="1326"/>
      <c r="F27" s="1327">
        <f t="shared" si="0"/>
        <v>0</v>
      </c>
      <c r="G27" s="580"/>
      <c r="H27" s="372"/>
      <c r="I27" s="982">
        <f t="shared" si="3"/>
        <v>273.29000000000008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55</v>
      </c>
      <c r="D29" s="103">
        <f>SUM(D8:D28)</f>
        <v>1455.5</v>
      </c>
      <c r="E29" s="131"/>
      <c r="F29" s="103">
        <f>SUM(F8:F28)</f>
        <v>1455.5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208" t="s">
        <v>21</v>
      </c>
      <c r="E31" s="1209"/>
      <c r="F31" s="138">
        <f>E4+E5-F29+E6</f>
        <v>273.28999999999996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10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2" t="s">
        <v>83</v>
      </c>
      <c r="C4" s="125"/>
      <c r="D4" s="131"/>
      <c r="E4" s="176"/>
      <c r="F4" s="134"/>
      <c r="G4" s="38"/>
    </row>
    <row r="5" spans="1:15" ht="15.75" x14ac:dyDescent="0.25">
      <c r="A5" s="1226"/>
      <c r="B5" s="1240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226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208" t="s">
        <v>21</v>
      </c>
      <c r="E31" s="1209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208" t="s">
        <v>21</v>
      </c>
      <c r="E31" s="1209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2"/>
      <c r="B1" s="1212"/>
      <c r="C1" s="1212"/>
      <c r="D1" s="1212"/>
      <c r="E1" s="1212"/>
      <c r="F1" s="1212"/>
      <c r="G1" s="1212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31" t="s">
        <v>93</v>
      </c>
      <c r="B5" s="1243" t="s">
        <v>94</v>
      </c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231"/>
      <c r="B6" s="1243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08" t="s">
        <v>21</v>
      </c>
      <c r="E32" s="1209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1" zoomScaleNormal="100" workbookViewId="0">
      <pane ySplit="7" topLeftCell="A8" activePane="bottomLeft" state="frozen"/>
      <selection activeCell="AO1" sqref="AO1"/>
      <selection pane="bottomLeft" activeCell="Q5" sqref="Q5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217" t="s">
        <v>275</v>
      </c>
      <c r="L1" s="1217"/>
      <c r="M1" s="1217"/>
      <c r="N1" s="1217"/>
      <c r="O1" s="1217"/>
      <c r="P1" s="1217"/>
      <c r="Q1" s="1217"/>
      <c r="R1" s="262">
        <f>I1+1</f>
        <v>1</v>
      </c>
      <c r="S1" s="262"/>
      <c r="U1" s="1212" t="str">
        <f>K1</f>
        <v>ENTRADA DEL MES DE FEBRERO  2023</v>
      </c>
      <c r="V1" s="1212"/>
      <c r="W1" s="1212"/>
      <c r="X1" s="1212"/>
      <c r="Y1" s="1212"/>
      <c r="Z1" s="1212"/>
      <c r="AA1" s="1212"/>
      <c r="AB1" s="262">
        <f>R1+1</f>
        <v>2</v>
      </c>
      <c r="AC1" s="382"/>
      <c r="AE1" s="1212" t="str">
        <f>U1</f>
        <v>ENTRADA DEL MES DE FEBRERO  2023</v>
      </c>
      <c r="AF1" s="1212"/>
      <c r="AG1" s="1212"/>
      <c r="AH1" s="1212"/>
      <c r="AI1" s="1212"/>
      <c r="AJ1" s="1212"/>
      <c r="AK1" s="1212"/>
      <c r="AL1" s="262">
        <f>AB1+1</f>
        <v>3</v>
      </c>
      <c r="AM1" s="262"/>
      <c r="AO1" s="1212" t="str">
        <f>AE1</f>
        <v>ENTRADA DEL MES DE FEBRERO  2023</v>
      </c>
      <c r="AP1" s="1212"/>
      <c r="AQ1" s="1212"/>
      <c r="AR1" s="1212"/>
      <c r="AS1" s="1212"/>
      <c r="AT1" s="1212"/>
      <c r="AU1" s="1212"/>
      <c r="AV1" s="262">
        <f>AL1+1</f>
        <v>4</v>
      </c>
      <c r="AW1" s="382"/>
      <c r="AY1" s="1212" t="str">
        <f>AO1</f>
        <v>ENTRADA DEL MES DE FEBRERO  2023</v>
      </c>
      <c r="AZ1" s="1212"/>
      <c r="BA1" s="1212"/>
      <c r="BB1" s="1212"/>
      <c r="BC1" s="1212"/>
      <c r="BD1" s="1212"/>
      <c r="BE1" s="1212"/>
      <c r="BF1" s="262">
        <f>AV1+1</f>
        <v>5</v>
      </c>
      <c r="BG1" s="398"/>
      <c r="BI1" s="1212" t="str">
        <f>AY1</f>
        <v>ENTRADA DEL MES DE FEBRERO  2023</v>
      </c>
      <c r="BJ1" s="1212"/>
      <c r="BK1" s="1212"/>
      <c r="BL1" s="1212"/>
      <c r="BM1" s="1212"/>
      <c r="BN1" s="1212"/>
      <c r="BO1" s="1212"/>
      <c r="BP1" s="262">
        <f>BF1+1</f>
        <v>6</v>
      </c>
      <c r="BQ1" s="382"/>
      <c r="BS1" s="1212" t="str">
        <f>BI1</f>
        <v>ENTRADA DEL MES DE FEBRERO  2023</v>
      </c>
      <c r="BT1" s="1212"/>
      <c r="BU1" s="1212"/>
      <c r="BV1" s="1212"/>
      <c r="BW1" s="1212"/>
      <c r="BX1" s="1212"/>
      <c r="BY1" s="1212"/>
      <c r="BZ1" s="262">
        <f>BP1+1</f>
        <v>7</v>
      </c>
      <c r="CC1" s="1212" t="str">
        <f>BS1</f>
        <v>ENTRADA DEL MES DE FEBRERO  2023</v>
      </c>
      <c r="CD1" s="1212"/>
      <c r="CE1" s="1212"/>
      <c r="CF1" s="1212"/>
      <c r="CG1" s="1212"/>
      <c r="CH1" s="1212"/>
      <c r="CI1" s="1212"/>
      <c r="CJ1" s="262">
        <f>BZ1+1</f>
        <v>8</v>
      </c>
      <c r="CM1" s="1212" t="str">
        <f>CC1</f>
        <v>ENTRADA DEL MES DE FEBRERO  2023</v>
      </c>
      <c r="CN1" s="1212"/>
      <c r="CO1" s="1212"/>
      <c r="CP1" s="1212"/>
      <c r="CQ1" s="1212"/>
      <c r="CR1" s="1212"/>
      <c r="CS1" s="1212"/>
      <c r="CT1" s="262">
        <f>CJ1+1</f>
        <v>9</v>
      </c>
      <c r="CU1" s="382"/>
      <c r="CW1" s="1212" t="str">
        <f>CM1</f>
        <v>ENTRADA DEL MES DE FEBRERO  2023</v>
      </c>
      <c r="CX1" s="1212"/>
      <c r="CY1" s="1212"/>
      <c r="CZ1" s="1212"/>
      <c r="DA1" s="1212"/>
      <c r="DB1" s="1212"/>
      <c r="DC1" s="1212"/>
      <c r="DD1" s="262">
        <f>CT1+1</f>
        <v>10</v>
      </c>
      <c r="DE1" s="382"/>
      <c r="DG1" s="1212" t="str">
        <f>CW1</f>
        <v>ENTRADA DEL MES DE FEBRERO  2023</v>
      </c>
      <c r="DH1" s="1212"/>
      <c r="DI1" s="1212"/>
      <c r="DJ1" s="1212"/>
      <c r="DK1" s="1212"/>
      <c r="DL1" s="1212"/>
      <c r="DM1" s="1212"/>
      <c r="DN1" s="262">
        <f>DD1+1</f>
        <v>11</v>
      </c>
      <c r="DO1" s="382"/>
      <c r="DQ1" s="1212" t="str">
        <f>DG1</f>
        <v>ENTRADA DEL MES DE FEBRERO  2023</v>
      </c>
      <c r="DR1" s="1212"/>
      <c r="DS1" s="1212"/>
      <c r="DT1" s="1212"/>
      <c r="DU1" s="1212"/>
      <c r="DV1" s="1212"/>
      <c r="DW1" s="1212"/>
      <c r="DX1" s="262">
        <f>DN1+1</f>
        <v>12</v>
      </c>
      <c r="EA1" s="1212" t="str">
        <f>DQ1</f>
        <v>ENTRADA DEL MES DE FEBRERO  2023</v>
      </c>
      <c r="EB1" s="1212"/>
      <c r="EC1" s="1212"/>
      <c r="ED1" s="1212"/>
      <c r="EE1" s="1212"/>
      <c r="EF1" s="1212"/>
      <c r="EG1" s="1212"/>
      <c r="EH1" s="262">
        <f>DX1+1</f>
        <v>13</v>
      </c>
      <c r="EI1" s="382"/>
      <c r="EK1" s="1212" t="str">
        <f>EA1</f>
        <v>ENTRADA DEL MES DE FEBRERO  2023</v>
      </c>
      <c r="EL1" s="1212"/>
      <c r="EM1" s="1212"/>
      <c r="EN1" s="1212"/>
      <c r="EO1" s="1212"/>
      <c r="EP1" s="1212"/>
      <c r="EQ1" s="1212"/>
      <c r="ER1" s="262">
        <f>EH1+1</f>
        <v>14</v>
      </c>
      <c r="ES1" s="382"/>
      <c r="EU1" s="1212" t="str">
        <f>EK1</f>
        <v>ENTRADA DEL MES DE FEBRERO  2023</v>
      </c>
      <c r="EV1" s="1212"/>
      <c r="EW1" s="1212"/>
      <c r="EX1" s="1212"/>
      <c r="EY1" s="1212"/>
      <c r="EZ1" s="1212"/>
      <c r="FA1" s="1212"/>
      <c r="FB1" s="262">
        <f>ER1+1</f>
        <v>15</v>
      </c>
      <c r="FC1" s="382"/>
      <c r="FE1" s="1212" t="str">
        <f>EU1</f>
        <v>ENTRADA DEL MES DE FEBRERO  2023</v>
      </c>
      <c r="FF1" s="1212"/>
      <c r="FG1" s="1212"/>
      <c r="FH1" s="1212"/>
      <c r="FI1" s="1212"/>
      <c r="FJ1" s="1212"/>
      <c r="FK1" s="1212"/>
      <c r="FL1" s="262">
        <f>FB1+1</f>
        <v>16</v>
      </c>
      <c r="FM1" s="382"/>
      <c r="FO1" s="1212" t="str">
        <f>FE1</f>
        <v>ENTRADA DEL MES DE FEBRERO  2023</v>
      </c>
      <c r="FP1" s="1212"/>
      <c r="FQ1" s="1212"/>
      <c r="FR1" s="1212"/>
      <c r="FS1" s="1212"/>
      <c r="FT1" s="1212"/>
      <c r="FU1" s="1212"/>
      <c r="FV1" s="262">
        <f>FL1+1</f>
        <v>17</v>
      </c>
      <c r="FW1" s="382"/>
      <c r="FY1" s="1212" t="str">
        <f>FO1</f>
        <v>ENTRADA DEL MES DE FEBRERO  2023</v>
      </c>
      <c r="FZ1" s="1212"/>
      <c r="GA1" s="1212"/>
      <c r="GB1" s="1212"/>
      <c r="GC1" s="1212"/>
      <c r="GD1" s="1212"/>
      <c r="GE1" s="1212"/>
      <c r="GF1" s="262">
        <f>FV1+1</f>
        <v>18</v>
      </c>
      <c r="GG1" s="382"/>
      <c r="GH1" s="75" t="s">
        <v>37</v>
      </c>
      <c r="GI1" s="1212" t="str">
        <f>FY1</f>
        <v>ENTRADA DEL MES DE FEBRERO  2023</v>
      </c>
      <c r="GJ1" s="1212"/>
      <c r="GK1" s="1212"/>
      <c r="GL1" s="1212"/>
      <c r="GM1" s="1212"/>
      <c r="GN1" s="1212"/>
      <c r="GO1" s="1212"/>
      <c r="GP1" s="262">
        <f>GF1+1</f>
        <v>19</v>
      </c>
      <c r="GQ1" s="382"/>
      <c r="GS1" s="1212" t="str">
        <f>GI1</f>
        <v>ENTRADA DEL MES DE FEBRERO  2023</v>
      </c>
      <c r="GT1" s="1212"/>
      <c r="GU1" s="1212"/>
      <c r="GV1" s="1212"/>
      <c r="GW1" s="1212"/>
      <c r="GX1" s="1212"/>
      <c r="GY1" s="1212"/>
      <c r="GZ1" s="262">
        <f>GP1+1</f>
        <v>20</v>
      </c>
      <c r="HA1" s="382"/>
      <c r="HC1" s="1212" t="str">
        <f>GS1</f>
        <v>ENTRADA DEL MES DE FEBRERO  2023</v>
      </c>
      <c r="HD1" s="1212"/>
      <c r="HE1" s="1212"/>
      <c r="HF1" s="1212"/>
      <c r="HG1" s="1212"/>
      <c r="HH1" s="1212"/>
      <c r="HI1" s="1212"/>
      <c r="HJ1" s="262">
        <f>GZ1+1</f>
        <v>21</v>
      </c>
      <c r="HK1" s="382"/>
      <c r="HM1" s="1212" t="str">
        <f>HC1</f>
        <v>ENTRADA DEL MES DE FEBRERO  2023</v>
      </c>
      <c r="HN1" s="1212"/>
      <c r="HO1" s="1212"/>
      <c r="HP1" s="1212"/>
      <c r="HQ1" s="1212"/>
      <c r="HR1" s="1212"/>
      <c r="HS1" s="1212"/>
      <c r="HT1" s="262">
        <f>HJ1+1</f>
        <v>22</v>
      </c>
      <c r="HU1" s="382"/>
      <c r="HW1" s="1212" t="str">
        <f>HM1</f>
        <v>ENTRADA DEL MES DE FEBRERO  2023</v>
      </c>
      <c r="HX1" s="1212"/>
      <c r="HY1" s="1212"/>
      <c r="HZ1" s="1212"/>
      <c r="IA1" s="1212"/>
      <c r="IB1" s="1212"/>
      <c r="IC1" s="1212"/>
      <c r="ID1" s="262">
        <f>HT1+1</f>
        <v>23</v>
      </c>
      <c r="IE1" s="382"/>
      <c r="IG1" s="1212" t="str">
        <f>HW1</f>
        <v>ENTRADA DEL MES DE FEBRERO  2023</v>
      </c>
      <c r="IH1" s="1212"/>
      <c r="II1" s="1212"/>
      <c r="IJ1" s="1212"/>
      <c r="IK1" s="1212"/>
      <c r="IL1" s="1212"/>
      <c r="IM1" s="1212"/>
      <c r="IN1" s="262">
        <f>ID1+1</f>
        <v>24</v>
      </c>
      <c r="IO1" s="382"/>
      <c r="IQ1" s="1212" t="str">
        <f>IG1</f>
        <v>ENTRADA DEL MES DE FEBRERO  2023</v>
      </c>
      <c r="IR1" s="1212"/>
      <c r="IS1" s="1212"/>
      <c r="IT1" s="1212"/>
      <c r="IU1" s="1212"/>
      <c r="IV1" s="1212"/>
      <c r="IW1" s="1212"/>
      <c r="IX1" s="262">
        <f>IN1+1</f>
        <v>25</v>
      </c>
      <c r="IY1" s="382"/>
      <c r="JA1" s="1212" t="str">
        <f>IQ1</f>
        <v>ENTRADA DEL MES DE FEBRERO  2023</v>
      </c>
      <c r="JB1" s="1212"/>
      <c r="JC1" s="1212"/>
      <c r="JD1" s="1212"/>
      <c r="JE1" s="1212"/>
      <c r="JF1" s="1212"/>
      <c r="JG1" s="1212"/>
      <c r="JH1" s="262">
        <f>IX1+1</f>
        <v>26</v>
      </c>
      <c r="JI1" s="382"/>
      <c r="JK1" s="1213" t="str">
        <f>JA1</f>
        <v>ENTRADA DEL MES DE FEBRERO  2023</v>
      </c>
      <c r="JL1" s="1213"/>
      <c r="JM1" s="1213"/>
      <c r="JN1" s="1213"/>
      <c r="JO1" s="1213"/>
      <c r="JP1" s="1213"/>
      <c r="JQ1" s="1213"/>
      <c r="JR1" s="262">
        <f>JH1+1</f>
        <v>27</v>
      </c>
      <c r="JS1" s="382"/>
      <c r="JU1" s="1212" t="str">
        <f>JK1</f>
        <v>ENTRADA DEL MES DE FEBRERO  2023</v>
      </c>
      <c r="JV1" s="1212"/>
      <c r="JW1" s="1212"/>
      <c r="JX1" s="1212"/>
      <c r="JY1" s="1212"/>
      <c r="JZ1" s="1212"/>
      <c r="KA1" s="1212"/>
      <c r="KB1" s="262">
        <f>JR1+1</f>
        <v>28</v>
      </c>
      <c r="KC1" s="382"/>
      <c r="KE1" s="1212" t="str">
        <f>JU1</f>
        <v>ENTRADA DEL MES DE FEBRERO  2023</v>
      </c>
      <c r="KF1" s="1212"/>
      <c r="KG1" s="1212"/>
      <c r="KH1" s="1212"/>
      <c r="KI1" s="1212"/>
      <c r="KJ1" s="1212"/>
      <c r="KK1" s="1212"/>
      <c r="KL1" s="262">
        <f>KB1+1</f>
        <v>29</v>
      </c>
      <c r="KM1" s="382"/>
      <c r="KO1" s="1212" t="str">
        <f>KE1</f>
        <v>ENTRADA DEL MES DE FEBRERO  2023</v>
      </c>
      <c r="KP1" s="1212"/>
      <c r="KQ1" s="1212"/>
      <c r="KR1" s="1212"/>
      <c r="KS1" s="1212"/>
      <c r="KT1" s="1212"/>
      <c r="KU1" s="1212"/>
      <c r="KV1" s="262">
        <f>KL1+1</f>
        <v>30</v>
      </c>
      <c r="KW1" s="382"/>
      <c r="KY1" s="1212" t="str">
        <f>KO1</f>
        <v>ENTRADA DEL MES DE FEBRERO  2023</v>
      </c>
      <c r="KZ1" s="1212"/>
      <c r="LA1" s="1212"/>
      <c r="LB1" s="1212"/>
      <c r="LC1" s="1212"/>
      <c r="LD1" s="1212"/>
      <c r="LE1" s="1212"/>
      <c r="LF1" s="262">
        <f>KV1+1</f>
        <v>31</v>
      </c>
      <c r="LG1" s="382"/>
      <c r="LI1" s="1212" t="str">
        <f>KY1</f>
        <v>ENTRADA DEL MES DE FEBRERO  2023</v>
      </c>
      <c r="LJ1" s="1212"/>
      <c r="LK1" s="1212"/>
      <c r="LL1" s="1212"/>
      <c r="LM1" s="1212"/>
      <c r="LN1" s="1212"/>
      <c r="LO1" s="1212"/>
      <c r="LP1" s="262">
        <f>LF1+1</f>
        <v>32</v>
      </c>
      <c r="LQ1" s="382"/>
      <c r="LS1" s="1212" t="str">
        <f>LI1</f>
        <v>ENTRADA DEL MES DE FEBRERO  2023</v>
      </c>
      <c r="LT1" s="1212"/>
      <c r="LU1" s="1212"/>
      <c r="LV1" s="1212"/>
      <c r="LW1" s="1212"/>
      <c r="LX1" s="1212"/>
      <c r="LY1" s="1212"/>
      <c r="LZ1" s="262">
        <f>LP1+1</f>
        <v>33</v>
      </c>
      <c r="MC1" s="1212" t="str">
        <f>LS1</f>
        <v>ENTRADA DEL MES DE FEBRERO  2023</v>
      </c>
      <c r="MD1" s="1212"/>
      <c r="ME1" s="1212"/>
      <c r="MF1" s="1212"/>
      <c r="MG1" s="1212"/>
      <c r="MH1" s="1212"/>
      <c r="MI1" s="1212"/>
      <c r="MJ1" s="262">
        <f>LZ1+1</f>
        <v>34</v>
      </c>
      <c r="MK1" s="262"/>
      <c r="MM1" s="1212" t="str">
        <f>MC1</f>
        <v>ENTRADA DEL MES DE FEBRERO  2023</v>
      </c>
      <c r="MN1" s="1212"/>
      <c r="MO1" s="1212"/>
      <c r="MP1" s="1212"/>
      <c r="MQ1" s="1212"/>
      <c r="MR1" s="1212"/>
      <c r="MS1" s="1212"/>
      <c r="MT1" s="262">
        <f>MJ1+1</f>
        <v>35</v>
      </c>
      <c r="MU1" s="262"/>
      <c r="MW1" s="1212" t="str">
        <f>MM1</f>
        <v>ENTRADA DEL MES DE FEBRERO  2023</v>
      </c>
      <c r="MX1" s="1212"/>
      <c r="MY1" s="1212"/>
      <c r="MZ1" s="1212"/>
      <c r="NA1" s="1212"/>
      <c r="NB1" s="1212"/>
      <c r="NC1" s="1212"/>
      <c r="ND1" s="262">
        <f>MT1+1</f>
        <v>36</v>
      </c>
      <c r="NE1" s="262"/>
      <c r="NG1" s="1212" t="str">
        <f>MW1</f>
        <v>ENTRADA DEL MES DE FEBRERO  2023</v>
      </c>
      <c r="NH1" s="1212"/>
      <c r="NI1" s="1212"/>
      <c r="NJ1" s="1212"/>
      <c r="NK1" s="1212"/>
      <c r="NL1" s="1212"/>
      <c r="NM1" s="1212"/>
      <c r="NN1" s="262">
        <f>ND1+1</f>
        <v>37</v>
      </c>
      <c r="NO1" s="262"/>
      <c r="NQ1" s="1212" t="str">
        <f>NG1</f>
        <v>ENTRADA DEL MES DE FEBRERO  2023</v>
      </c>
      <c r="NR1" s="1212"/>
      <c r="NS1" s="1212"/>
      <c r="NT1" s="1212"/>
      <c r="NU1" s="1212"/>
      <c r="NV1" s="1212"/>
      <c r="NW1" s="1212"/>
      <c r="NX1" s="262">
        <f>NN1+1</f>
        <v>38</v>
      </c>
      <c r="NY1" s="262"/>
      <c r="OA1" s="1212" t="str">
        <f>NQ1</f>
        <v>ENTRADA DEL MES DE FEBRERO  2023</v>
      </c>
      <c r="OB1" s="1212"/>
      <c r="OC1" s="1212"/>
      <c r="OD1" s="1212"/>
      <c r="OE1" s="1212"/>
      <c r="OF1" s="1212"/>
      <c r="OG1" s="1212"/>
      <c r="OH1" s="262">
        <f>NX1+1</f>
        <v>39</v>
      </c>
      <c r="OI1" s="262"/>
      <c r="OK1" s="1212" t="str">
        <f>OA1</f>
        <v>ENTRADA DEL MES DE FEBRERO  2023</v>
      </c>
      <c r="OL1" s="1212"/>
      <c r="OM1" s="1212"/>
      <c r="ON1" s="1212"/>
      <c r="OO1" s="1212"/>
      <c r="OP1" s="1212"/>
      <c r="OQ1" s="1212"/>
      <c r="OR1" s="262">
        <f>OH1+1</f>
        <v>40</v>
      </c>
      <c r="OS1" s="262"/>
      <c r="OU1" s="1212" t="str">
        <f>OK1</f>
        <v>ENTRADA DEL MES DE FEBRERO  2023</v>
      </c>
      <c r="OV1" s="1212"/>
      <c r="OW1" s="1212"/>
      <c r="OX1" s="1212"/>
      <c r="OY1" s="1212"/>
      <c r="OZ1" s="1212"/>
      <c r="PA1" s="1212"/>
      <c r="PB1" s="262">
        <f>OR1+1</f>
        <v>41</v>
      </c>
      <c r="PC1" s="262"/>
      <c r="PE1" s="1212" t="str">
        <f>OU1</f>
        <v>ENTRADA DEL MES DE FEBRERO  2023</v>
      </c>
      <c r="PF1" s="1212"/>
      <c r="PG1" s="1212"/>
      <c r="PH1" s="1212"/>
      <c r="PI1" s="1212"/>
      <c r="PJ1" s="1212"/>
      <c r="PK1" s="1212"/>
      <c r="PL1" s="262">
        <f>PB1+1</f>
        <v>42</v>
      </c>
      <c r="PM1" s="262"/>
      <c r="PN1" s="262"/>
      <c r="PP1" s="1212" t="str">
        <f>PE1</f>
        <v>ENTRADA DEL MES DE FEBRERO  2023</v>
      </c>
      <c r="PQ1" s="1212"/>
      <c r="PR1" s="1212"/>
      <c r="PS1" s="1212"/>
      <c r="PT1" s="1212"/>
      <c r="PU1" s="1212"/>
      <c r="PV1" s="1212"/>
      <c r="PW1" s="262">
        <f>PL1+1</f>
        <v>43</v>
      </c>
      <c r="PX1" s="262"/>
      <c r="PZ1" s="1212" t="str">
        <f>PP1</f>
        <v>ENTRADA DEL MES DE FEBRERO  2023</v>
      </c>
      <c r="QA1" s="1212"/>
      <c r="QB1" s="1212"/>
      <c r="QC1" s="1212"/>
      <c r="QD1" s="1212"/>
      <c r="QE1" s="1212"/>
      <c r="QF1" s="1212"/>
      <c r="QG1" s="262">
        <f>PW1+1</f>
        <v>44</v>
      </c>
      <c r="QH1" s="262"/>
      <c r="QJ1" s="1212" t="str">
        <f>PZ1</f>
        <v>ENTRADA DEL MES DE FEBRERO  2023</v>
      </c>
      <c r="QK1" s="1212"/>
      <c r="QL1" s="1212"/>
      <c r="QM1" s="1212"/>
      <c r="QN1" s="1212"/>
      <c r="QO1" s="1212"/>
      <c r="QP1" s="1212"/>
      <c r="QQ1" s="262">
        <f>QG1+1</f>
        <v>45</v>
      </c>
      <c r="QR1" s="262"/>
      <c r="QT1" s="1212" t="str">
        <f>QJ1</f>
        <v>ENTRADA DEL MES DE FEBRERO  2023</v>
      </c>
      <c r="QU1" s="1212"/>
      <c r="QV1" s="1212"/>
      <c r="QW1" s="1212"/>
      <c r="QX1" s="1212"/>
      <c r="QY1" s="1212"/>
      <c r="QZ1" s="1212"/>
      <c r="RA1" s="262">
        <f>QQ1+1</f>
        <v>46</v>
      </c>
      <c r="RB1" s="262"/>
      <c r="RD1" s="1212" t="str">
        <f>QT1</f>
        <v>ENTRADA DEL MES DE FEBRERO  2023</v>
      </c>
      <c r="RE1" s="1212"/>
      <c r="RF1" s="1212"/>
      <c r="RG1" s="1212"/>
      <c r="RH1" s="1212"/>
      <c r="RI1" s="1212"/>
      <c r="RJ1" s="1212"/>
      <c r="RK1" s="262">
        <f>RA1+1</f>
        <v>47</v>
      </c>
      <c r="RL1" s="262"/>
      <c r="RN1" s="1212" t="str">
        <f>RD1</f>
        <v>ENTRADA DEL MES DE FEBRERO  2023</v>
      </c>
      <c r="RO1" s="1212"/>
      <c r="RP1" s="1212"/>
      <c r="RQ1" s="1212"/>
      <c r="RR1" s="1212"/>
      <c r="RS1" s="1212"/>
      <c r="RT1" s="1212"/>
      <c r="RU1" s="262">
        <f>RK1+1</f>
        <v>48</v>
      </c>
      <c r="RV1" s="262"/>
      <c r="RX1" s="1212" t="str">
        <f>RN1</f>
        <v>ENTRADA DEL MES DE FEBRERO  2023</v>
      </c>
      <c r="RY1" s="1212"/>
      <c r="RZ1" s="1212"/>
      <c r="SA1" s="1212"/>
      <c r="SB1" s="1212"/>
      <c r="SC1" s="1212"/>
      <c r="SD1" s="1212"/>
      <c r="SE1" s="262">
        <f>RU1+1</f>
        <v>49</v>
      </c>
      <c r="SF1" s="262"/>
      <c r="SH1" s="1212" t="str">
        <f>RX1</f>
        <v>ENTRADA DEL MES DE FEBRERO  2023</v>
      </c>
      <c r="SI1" s="1212"/>
      <c r="SJ1" s="1212"/>
      <c r="SK1" s="1212"/>
      <c r="SL1" s="1212"/>
      <c r="SM1" s="1212"/>
      <c r="SN1" s="1212"/>
      <c r="SO1" s="262">
        <f>SE1+1</f>
        <v>50</v>
      </c>
      <c r="SP1" s="262"/>
      <c r="SR1" s="1212" t="str">
        <f>SH1</f>
        <v>ENTRADA DEL MES DE FEBRERO  2023</v>
      </c>
      <c r="SS1" s="1212"/>
      <c r="ST1" s="1212"/>
      <c r="SU1" s="1212"/>
      <c r="SV1" s="1212"/>
      <c r="SW1" s="1212"/>
      <c r="SX1" s="1212"/>
      <c r="SY1" s="262">
        <f>SO1+1</f>
        <v>51</v>
      </c>
      <c r="SZ1" s="262"/>
      <c r="TB1" s="1212" t="str">
        <f>SR1</f>
        <v>ENTRADA DEL MES DE FEBRERO  2023</v>
      </c>
      <c r="TC1" s="1212"/>
      <c r="TD1" s="1212"/>
      <c r="TE1" s="1212"/>
      <c r="TF1" s="1212"/>
      <c r="TG1" s="1212"/>
      <c r="TH1" s="1212"/>
      <c r="TI1" s="262">
        <f>SY1+1</f>
        <v>52</v>
      </c>
      <c r="TJ1" s="262"/>
      <c r="TL1" s="1212" t="str">
        <f>TB1</f>
        <v>ENTRADA DEL MES DE FEBRERO  2023</v>
      </c>
      <c r="TM1" s="1212"/>
      <c r="TN1" s="1212"/>
      <c r="TO1" s="1212"/>
      <c r="TP1" s="1212"/>
      <c r="TQ1" s="1212"/>
      <c r="TR1" s="1212"/>
      <c r="TS1" s="262">
        <f>TI1+1</f>
        <v>53</v>
      </c>
      <c r="TT1" s="262"/>
      <c r="TV1" s="1212" t="str">
        <f>TL1</f>
        <v>ENTRADA DEL MES DE FEBRERO  2023</v>
      </c>
      <c r="TW1" s="1212"/>
      <c r="TX1" s="1212"/>
      <c r="TY1" s="1212"/>
      <c r="TZ1" s="1212"/>
      <c r="UA1" s="1212"/>
      <c r="UB1" s="1212"/>
      <c r="UC1" s="262">
        <f>TS1+1</f>
        <v>54</v>
      </c>
      <c r="UE1" s="1212" t="str">
        <f>TV1</f>
        <v>ENTRADA DEL MES DE FEBRERO  2023</v>
      </c>
      <c r="UF1" s="1212"/>
      <c r="UG1" s="1212"/>
      <c r="UH1" s="1212"/>
      <c r="UI1" s="1212"/>
      <c r="UJ1" s="1212"/>
      <c r="UK1" s="1212"/>
      <c r="UL1" s="262">
        <f>UC1+1</f>
        <v>55</v>
      </c>
      <c r="UN1" s="1212" t="str">
        <f>UE1</f>
        <v>ENTRADA DEL MES DE FEBRERO  2023</v>
      </c>
      <c r="UO1" s="1212"/>
      <c r="UP1" s="1212"/>
      <c r="UQ1" s="1212"/>
      <c r="UR1" s="1212"/>
      <c r="US1" s="1212"/>
      <c r="UT1" s="1212"/>
      <c r="UU1" s="262">
        <f>UL1+1</f>
        <v>56</v>
      </c>
      <c r="UW1" s="1212" t="str">
        <f>UN1</f>
        <v>ENTRADA DEL MES DE FEBRERO  2023</v>
      </c>
      <c r="UX1" s="1212"/>
      <c r="UY1" s="1212"/>
      <c r="UZ1" s="1212"/>
      <c r="VA1" s="1212"/>
      <c r="VB1" s="1212"/>
      <c r="VC1" s="1212"/>
      <c r="VD1" s="262">
        <f>UU1+1</f>
        <v>57</v>
      </c>
      <c r="VF1" s="1212" t="str">
        <f>UW1</f>
        <v>ENTRADA DEL MES DE FEBRERO  2023</v>
      </c>
      <c r="VG1" s="1212"/>
      <c r="VH1" s="1212"/>
      <c r="VI1" s="1212"/>
      <c r="VJ1" s="1212"/>
      <c r="VK1" s="1212"/>
      <c r="VL1" s="1212"/>
      <c r="VM1" s="262">
        <f>VD1+1</f>
        <v>58</v>
      </c>
      <c r="VO1" s="1212" t="str">
        <f>VF1</f>
        <v>ENTRADA DEL MES DE FEBRERO  2023</v>
      </c>
      <c r="VP1" s="1212"/>
      <c r="VQ1" s="1212"/>
      <c r="VR1" s="1212"/>
      <c r="VS1" s="1212"/>
      <c r="VT1" s="1212"/>
      <c r="VU1" s="1212"/>
      <c r="VV1" s="262">
        <f>VM1+1</f>
        <v>59</v>
      </c>
      <c r="VX1" s="1212" t="str">
        <f>VO1</f>
        <v>ENTRADA DEL MES DE FEBRERO  2023</v>
      </c>
      <c r="VY1" s="1212"/>
      <c r="VZ1" s="1212"/>
      <c r="WA1" s="1212"/>
      <c r="WB1" s="1212"/>
      <c r="WC1" s="1212"/>
      <c r="WD1" s="1212"/>
      <c r="WE1" s="262">
        <f>VV1+1</f>
        <v>60</v>
      </c>
      <c r="WG1" s="1212" t="str">
        <f>VX1</f>
        <v>ENTRADA DEL MES DE FEBRERO  2023</v>
      </c>
      <c r="WH1" s="1212"/>
      <c r="WI1" s="1212"/>
      <c r="WJ1" s="1212"/>
      <c r="WK1" s="1212"/>
      <c r="WL1" s="1212"/>
      <c r="WM1" s="1212"/>
      <c r="WN1" s="262">
        <f>WE1+1</f>
        <v>61</v>
      </c>
      <c r="WP1" s="1212" t="str">
        <f>WG1</f>
        <v>ENTRADA DEL MES DE FEBRERO  2023</v>
      </c>
      <c r="WQ1" s="1212"/>
      <c r="WR1" s="1212"/>
      <c r="WS1" s="1212"/>
      <c r="WT1" s="1212"/>
      <c r="WU1" s="1212"/>
      <c r="WV1" s="1212"/>
      <c r="WW1" s="262">
        <f>WN1+1</f>
        <v>62</v>
      </c>
      <c r="WY1" s="1212" t="str">
        <f>WP1</f>
        <v>ENTRADA DEL MES DE FEBRERO  2023</v>
      </c>
      <c r="WZ1" s="1212"/>
      <c r="XA1" s="1212"/>
      <c r="XB1" s="1212"/>
      <c r="XC1" s="1212"/>
      <c r="XD1" s="1212"/>
      <c r="XE1" s="1212"/>
      <c r="XF1" s="262">
        <f>WW1+1</f>
        <v>63</v>
      </c>
      <c r="XH1" s="1212" t="str">
        <f>WY1</f>
        <v>ENTRADA DEL MES DE FEBRERO  2023</v>
      </c>
      <c r="XI1" s="1212"/>
      <c r="XJ1" s="1212"/>
      <c r="XK1" s="1212"/>
      <c r="XL1" s="1212"/>
      <c r="XM1" s="1212"/>
      <c r="XN1" s="1212"/>
      <c r="XO1" s="262">
        <f>XF1+1</f>
        <v>64</v>
      </c>
      <c r="XQ1" s="1212" t="str">
        <f>XH1</f>
        <v>ENTRADA DEL MES DE FEBRERO  2023</v>
      </c>
      <c r="XR1" s="1212"/>
      <c r="XS1" s="1212"/>
      <c r="XT1" s="1212"/>
      <c r="XU1" s="1212"/>
      <c r="XV1" s="1212"/>
      <c r="XW1" s="1212"/>
      <c r="XX1" s="262">
        <f>XO1+1</f>
        <v>65</v>
      </c>
      <c r="XZ1" s="1212" t="str">
        <f>XQ1</f>
        <v>ENTRADA DEL MES DE FEBRERO  2023</v>
      </c>
      <c r="YA1" s="1212"/>
      <c r="YB1" s="1212"/>
      <c r="YC1" s="1212"/>
      <c r="YD1" s="1212"/>
      <c r="YE1" s="1212"/>
      <c r="YF1" s="1212"/>
      <c r="YG1" s="262">
        <f>XX1+1</f>
        <v>66</v>
      </c>
      <c r="YI1" s="1212" t="str">
        <f>XZ1</f>
        <v>ENTRADA DEL MES DE FEBRERO  2023</v>
      </c>
      <c r="YJ1" s="1212"/>
      <c r="YK1" s="1212"/>
      <c r="YL1" s="1212"/>
      <c r="YM1" s="1212"/>
      <c r="YN1" s="1212"/>
      <c r="YO1" s="1212"/>
      <c r="YP1" s="262">
        <f>YG1+1</f>
        <v>67</v>
      </c>
      <c r="YR1" s="1212" t="str">
        <f>YI1</f>
        <v>ENTRADA DEL MES DE FEBRERO  2023</v>
      </c>
      <c r="YS1" s="1212"/>
      <c r="YT1" s="1212"/>
      <c r="YU1" s="1212"/>
      <c r="YV1" s="1212"/>
      <c r="YW1" s="1212"/>
      <c r="YX1" s="1212"/>
      <c r="YY1" s="262">
        <f>YP1+1</f>
        <v>68</v>
      </c>
      <c r="ZA1" s="1212" t="str">
        <f>YR1</f>
        <v>ENTRADA DEL MES DE FEBRERO  2023</v>
      </c>
      <c r="ZB1" s="1212"/>
      <c r="ZC1" s="1212"/>
      <c r="ZD1" s="1212"/>
      <c r="ZE1" s="1212"/>
      <c r="ZF1" s="1212"/>
      <c r="ZG1" s="1212"/>
      <c r="ZH1" s="262">
        <f>YY1+1</f>
        <v>69</v>
      </c>
      <c r="ZJ1" s="1212" t="str">
        <f>ZA1</f>
        <v>ENTRADA DEL MES DE FEBRERO  2023</v>
      </c>
      <c r="ZK1" s="1212"/>
      <c r="ZL1" s="1212"/>
      <c r="ZM1" s="1212"/>
      <c r="ZN1" s="1212"/>
      <c r="ZO1" s="1212"/>
      <c r="ZP1" s="1212"/>
      <c r="ZQ1" s="262">
        <f>ZH1+1</f>
        <v>70</v>
      </c>
      <c r="ZS1" s="1212" t="str">
        <f>ZJ1</f>
        <v>ENTRADA DEL MES DE FEBRERO  2023</v>
      </c>
      <c r="ZT1" s="1212"/>
      <c r="ZU1" s="1212"/>
      <c r="ZV1" s="1212"/>
      <c r="ZW1" s="1212"/>
      <c r="ZX1" s="1212"/>
      <c r="ZY1" s="1212"/>
      <c r="ZZ1" s="262">
        <f>ZQ1+1</f>
        <v>71</v>
      </c>
      <c r="AAB1" s="1212" t="str">
        <f>ZS1</f>
        <v>ENTRADA DEL MES DE FEBRERO  2023</v>
      </c>
      <c r="AAC1" s="1212"/>
      <c r="AAD1" s="1212"/>
      <c r="AAE1" s="1212"/>
      <c r="AAF1" s="1212"/>
      <c r="AAG1" s="1212"/>
      <c r="AAH1" s="1212"/>
      <c r="AAI1" s="262">
        <f>ZZ1+1</f>
        <v>72</v>
      </c>
      <c r="AAK1" s="1212" t="str">
        <f>AAB1</f>
        <v>ENTRADA DEL MES DE FEBRERO  2023</v>
      </c>
      <c r="AAL1" s="1212"/>
      <c r="AAM1" s="1212"/>
      <c r="AAN1" s="1212"/>
      <c r="AAO1" s="1212"/>
      <c r="AAP1" s="1212"/>
      <c r="AAQ1" s="1212"/>
      <c r="AAR1" s="262">
        <f>AAI1+1</f>
        <v>73</v>
      </c>
      <c r="AAT1" s="1212" t="str">
        <f>AAK1</f>
        <v>ENTRADA DEL MES DE FEBRERO  2023</v>
      </c>
      <c r="AAU1" s="1212"/>
      <c r="AAV1" s="1212"/>
      <c r="AAW1" s="1212"/>
      <c r="AAX1" s="1212"/>
      <c r="AAY1" s="1212"/>
      <c r="AAZ1" s="1212"/>
      <c r="ABA1" s="262">
        <f>AAR1+1</f>
        <v>74</v>
      </c>
      <c r="ABC1" s="1212" t="str">
        <f>AAT1</f>
        <v>ENTRADA DEL MES DE FEBRERO  2023</v>
      </c>
      <c r="ABD1" s="1212"/>
      <c r="ABE1" s="1212"/>
      <c r="ABF1" s="1212"/>
      <c r="ABG1" s="1212"/>
      <c r="ABH1" s="1212"/>
      <c r="ABI1" s="1212"/>
      <c r="ABJ1" s="262">
        <f>ABA1+1</f>
        <v>75</v>
      </c>
      <c r="ABL1" s="1212" t="str">
        <f>ABC1</f>
        <v>ENTRADA DEL MES DE FEBRERO  2023</v>
      </c>
      <c r="ABM1" s="1212"/>
      <c r="ABN1" s="1212"/>
      <c r="ABO1" s="1212"/>
      <c r="ABP1" s="1212"/>
      <c r="ABQ1" s="1212"/>
      <c r="ABR1" s="1212"/>
      <c r="ABS1" s="262">
        <f>ABJ1+1</f>
        <v>76</v>
      </c>
      <c r="ABU1" s="1212" t="str">
        <f>ABL1</f>
        <v>ENTRADA DEL MES DE FEBRERO  2023</v>
      </c>
      <c r="ABV1" s="1212"/>
      <c r="ABW1" s="1212"/>
      <c r="ABX1" s="1212"/>
      <c r="ABY1" s="1212"/>
      <c r="ABZ1" s="1212"/>
      <c r="ACA1" s="1212"/>
      <c r="ACB1" s="262">
        <f>ABS1+1</f>
        <v>77</v>
      </c>
      <c r="ACD1" s="1212" t="str">
        <f>ABU1</f>
        <v>ENTRADA DEL MES DE FEBRERO  2023</v>
      </c>
      <c r="ACE1" s="1212"/>
      <c r="ACF1" s="1212"/>
      <c r="ACG1" s="1212"/>
      <c r="ACH1" s="1212"/>
      <c r="ACI1" s="1212"/>
      <c r="ACJ1" s="1212"/>
      <c r="ACK1" s="262">
        <f>ACB1+1</f>
        <v>78</v>
      </c>
      <c r="ACM1" s="1212" t="str">
        <f>ACD1</f>
        <v>ENTRADA DEL MES DE FEBRERO  2023</v>
      </c>
      <c r="ACN1" s="1212"/>
      <c r="ACO1" s="1212"/>
      <c r="ACP1" s="1212"/>
      <c r="ACQ1" s="1212"/>
      <c r="ACR1" s="1212"/>
      <c r="ACS1" s="1212"/>
      <c r="ACT1" s="262">
        <f>ACK1+1</f>
        <v>79</v>
      </c>
      <c r="ACV1" s="1212" t="str">
        <f>ACM1</f>
        <v>ENTRADA DEL MES DE FEBRERO  2023</v>
      </c>
      <c r="ACW1" s="1212"/>
      <c r="ACX1" s="1212"/>
      <c r="ACY1" s="1212"/>
      <c r="ACZ1" s="1212"/>
      <c r="ADA1" s="1212"/>
      <c r="ADB1" s="1212"/>
      <c r="ADC1" s="262">
        <f>ACT1+1</f>
        <v>80</v>
      </c>
      <c r="ADE1" s="1212" t="str">
        <f>ACV1</f>
        <v>ENTRADA DEL MES DE FEBRERO  2023</v>
      </c>
      <c r="ADF1" s="1212"/>
      <c r="ADG1" s="1212"/>
      <c r="ADH1" s="1212"/>
      <c r="ADI1" s="1212"/>
      <c r="ADJ1" s="1212"/>
      <c r="ADK1" s="1212"/>
      <c r="ADL1" s="262">
        <f>ADC1+1</f>
        <v>81</v>
      </c>
      <c r="ADN1" s="1212" t="str">
        <f>ADE1</f>
        <v>ENTRADA DEL MES DE FEBRERO  2023</v>
      </c>
      <c r="ADO1" s="1212"/>
      <c r="ADP1" s="1212"/>
      <c r="ADQ1" s="1212"/>
      <c r="ADR1" s="1212"/>
      <c r="ADS1" s="1212"/>
      <c r="ADT1" s="1212"/>
      <c r="ADU1" s="262">
        <f>ADL1+1</f>
        <v>82</v>
      </c>
      <c r="ADW1" s="1212" t="str">
        <f>ADN1</f>
        <v>ENTRADA DEL MES DE FEBRERO  2023</v>
      </c>
      <c r="ADX1" s="1212"/>
      <c r="ADY1" s="1212"/>
      <c r="ADZ1" s="1212"/>
      <c r="AEA1" s="1212"/>
      <c r="AEB1" s="1212"/>
      <c r="AEC1" s="1212"/>
      <c r="AED1" s="262">
        <f>ADU1+1</f>
        <v>83</v>
      </c>
      <c r="AEF1" s="1212" t="str">
        <f>ADW1</f>
        <v>ENTRADA DEL MES DE FEBRERO  2023</v>
      </c>
      <c r="AEG1" s="1212"/>
      <c r="AEH1" s="1212"/>
      <c r="AEI1" s="1212"/>
      <c r="AEJ1" s="1212"/>
      <c r="AEK1" s="1212"/>
      <c r="AEL1" s="1212"/>
      <c r="AEM1" s="262">
        <f>AED1+1</f>
        <v>84</v>
      </c>
      <c r="AEO1" s="1212" t="str">
        <f>AEF1</f>
        <v>ENTRADA DEL MES DE FEBRERO  2023</v>
      </c>
      <c r="AEP1" s="1212"/>
      <c r="AEQ1" s="1212"/>
      <c r="AER1" s="1212"/>
      <c r="AES1" s="1212"/>
      <c r="AET1" s="1212"/>
      <c r="AEU1" s="1212"/>
      <c r="AEV1" s="262">
        <f>AEM1+1</f>
        <v>85</v>
      </c>
      <c r="AEX1" s="1212" t="str">
        <f>AEO1</f>
        <v>ENTRADA DEL MES DE FEBRERO  2023</v>
      </c>
      <c r="AEY1" s="1212"/>
      <c r="AEZ1" s="1212"/>
      <c r="AFA1" s="1212"/>
      <c r="AFB1" s="1212"/>
      <c r="AFC1" s="1212"/>
      <c r="AFD1" s="1212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8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8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8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8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8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8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8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8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8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8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8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10" t="s">
        <v>122</v>
      </c>
      <c r="L5" s="967" t="s">
        <v>123</v>
      </c>
      <c r="M5" s="652" t="s">
        <v>297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298</v>
      </c>
      <c r="V5" s="959" t="s">
        <v>123</v>
      </c>
      <c r="W5" s="646" t="s">
        <v>299</v>
      </c>
      <c r="X5" s="647">
        <v>44957</v>
      </c>
      <c r="Y5" s="648">
        <v>19033.240000000002</v>
      </c>
      <c r="Z5" s="645">
        <v>21</v>
      </c>
      <c r="AA5" s="872">
        <v>19062.79</v>
      </c>
      <c r="AB5" s="135">
        <f>Y5-AA5</f>
        <v>-29.549999999999272</v>
      </c>
      <c r="AC5" s="384"/>
      <c r="AE5" s="644" t="s">
        <v>212</v>
      </c>
      <c r="AF5" s="960" t="s">
        <v>213</v>
      </c>
      <c r="AG5" s="646" t="s">
        <v>300</v>
      </c>
      <c r="AH5" s="649">
        <v>44958</v>
      </c>
      <c r="AI5" s="648">
        <v>18605.080000000002</v>
      </c>
      <c r="AJ5" s="645">
        <v>20</v>
      </c>
      <c r="AK5" s="872">
        <v>18648.900000000001</v>
      </c>
      <c r="AL5" s="135">
        <f>AI5-AK5</f>
        <v>-43.819999999999709</v>
      </c>
      <c r="AM5" s="384"/>
      <c r="AN5" s="75" t="s">
        <v>41</v>
      </c>
      <c r="AO5" s="650" t="s">
        <v>122</v>
      </c>
      <c r="AP5" s="959" t="s">
        <v>123</v>
      </c>
      <c r="AQ5" s="651" t="s">
        <v>301</v>
      </c>
      <c r="AR5" s="647">
        <v>44959</v>
      </c>
      <c r="AS5" s="648">
        <v>19023.75</v>
      </c>
      <c r="AT5" s="645">
        <v>21</v>
      </c>
      <c r="AU5" s="872">
        <v>19030.599999999999</v>
      </c>
      <c r="AV5" s="135">
        <f>AS5-AU5</f>
        <v>-6.8499999999985448</v>
      </c>
      <c r="AW5" s="384"/>
      <c r="AY5" s="650" t="s">
        <v>212</v>
      </c>
      <c r="AZ5" s="960" t="s">
        <v>213</v>
      </c>
      <c r="BA5" s="651" t="s">
        <v>302</v>
      </c>
      <c r="BB5" s="647">
        <v>44959</v>
      </c>
      <c r="BC5" s="648">
        <v>18774.48</v>
      </c>
      <c r="BD5" s="645">
        <v>20</v>
      </c>
      <c r="BE5" s="872">
        <v>18827.3</v>
      </c>
      <c r="BF5" s="135">
        <f>BC5-BE5</f>
        <v>-52.819999999999709</v>
      </c>
      <c r="BG5" s="384"/>
      <c r="BI5" s="1214" t="s">
        <v>122</v>
      </c>
      <c r="BJ5" s="1011" t="s">
        <v>123</v>
      </c>
      <c r="BK5" s="651" t="s">
        <v>303</v>
      </c>
      <c r="BL5" s="649">
        <v>44961</v>
      </c>
      <c r="BM5" s="648">
        <v>18897.150000000001</v>
      </c>
      <c r="BN5" s="645">
        <v>21</v>
      </c>
      <c r="BO5" s="872">
        <v>18949.3</v>
      </c>
      <c r="BP5" s="135">
        <f>BM5-BO5</f>
        <v>-52.149999999997817</v>
      </c>
      <c r="BQ5" s="384"/>
      <c r="BS5" s="1012" t="s">
        <v>122</v>
      </c>
      <c r="BT5" s="966" t="s">
        <v>123</v>
      </c>
      <c r="BU5" s="651" t="s">
        <v>304</v>
      </c>
      <c r="BV5" s="647">
        <v>44963</v>
      </c>
      <c r="BW5" s="648">
        <v>18821.009999999998</v>
      </c>
      <c r="BX5" s="645">
        <v>21</v>
      </c>
      <c r="BY5" s="872">
        <v>18843.599999999999</v>
      </c>
      <c r="BZ5" s="135">
        <f>BW5-BY5</f>
        <v>-22.590000000000146</v>
      </c>
      <c r="CA5" s="384"/>
      <c r="CB5" s="237"/>
      <c r="CC5" s="644" t="s">
        <v>122</v>
      </c>
      <c r="CD5" s="773" t="s">
        <v>123</v>
      </c>
      <c r="CE5" s="651" t="s">
        <v>305</v>
      </c>
      <c r="CF5" s="647">
        <v>44965</v>
      </c>
      <c r="CG5" s="648">
        <v>19089.68</v>
      </c>
      <c r="CH5" s="645">
        <v>21</v>
      </c>
      <c r="CI5" s="872">
        <v>18995.2</v>
      </c>
      <c r="CJ5" s="135">
        <f>CG5-CI5</f>
        <v>94.479999999999563</v>
      </c>
      <c r="CK5" s="237"/>
      <c r="CL5" s="237"/>
      <c r="CM5" s="1013" t="s">
        <v>122</v>
      </c>
      <c r="CN5" s="967" t="s">
        <v>123</v>
      </c>
      <c r="CO5" s="646" t="s">
        <v>306</v>
      </c>
      <c r="CP5" s="647">
        <v>44965</v>
      </c>
      <c r="CQ5" s="648">
        <v>18840.48</v>
      </c>
      <c r="CR5" s="645">
        <v>21</v>
      </c>
      <c r="CS5" s="872">
        <v>18886.099999999999</v>
      </c>
      <c r="CT5" s="135">
        <f>CQ5-CS5</f>
        <v>-45.619999999998981</v>
      </c>
      <c r="CU5" s="384"/>
      <c r="CW5" s="644" t="s">
        <v>212</v>
      </c>
      <c r="CX5" s="960" t="s">
        <v>213</v>
      </c>
      <c r="CY5" s="646" t="s">
        <v>307</v>
      </c>
      <c r="CZ5" s="647">
        <v>44965</v>
      </c>
      <c r="DA5" s="648">
        <v>18490.59</v>
      </c>
      <c r="DB5" s="645">
        <v>20</v>
      </c>
      <c r="DC5" s="872">
        <v>18634.830000000002</v>
      </c>
      <c r="DD5" s="135">
        <f>DA5-DC5</f>
        <v>-144.2400000000016</v>
      </c>
      <c r="DE5" s="384"/>
      <c r="DG5" s="650" t="s">
        <v>212</v>
      </c>
      <c r="DH5" s="970" t="s">
        <v>213</v>
      </c>
      <c r="DI5" s="651" t="s">
        <v>308</v>
      </c>
      <c r="DJ5" s="647">
        <v>44966</v>
      </c>
      <c r="DK5" s="648">
        <v>18401.43</v>
      </c>
      <c r="DL5" s="645">
        <v>20</v>
      </c>
      <c r="DM5" s="872">
        <v>18472.009999999998</v>
      </c>
      <c r="DN5" s="135">
        <f>DK5-DM5</f>
        <v>-70.579999999998108</v>
      </c>
      <c r="DO5" s="384"/>
      <c r="DQ5" s="659" t="s">
        <v>122</v>
      </c>
      <c r="DR5" s="967" t="s">
        <v>123</v>
      </c>
      <c r="DS5" s="651" t="s">
        <v>309</v>
      </c>
      <c r="DT5" s="647">
        <v>44966</v>
      </c>
      <c r="DU5" s="648">
        <v>18947.21</v>
      </c>
      <c r="DV5" s="645">
        <v>21</v>
      </c>
      <c r="DW5" s="872">
        <v>19223.599999999999</v>
      </c>
      <c r="DX5" s="135">
        <f>DU5-DW5</f>
        <v>-276.38999999999942</v>
      </c>
      <c r="DY5" s="237"/>
      <c r="EA5" s="650" t="s">
        <v>122</v>
      </c>
      <c r="EB5" s="1011" t="s">
        <v>123</v>
      </c>
      <c r="EC5" s="651" t="s">
        <v>313</v>
      </c>
      <c r="ED5" s="647">
        <v>44967</v>
      </c>
      <c r="EE5" s="648">
        <v>18836.939999999999</v>
      </c>
      <c r="EF5" s="645">
        <v>21</v>
      </c>
      <c r="EG5" s="872">
        <v>18958.099999999999</v>
      </c>
      <c r="EH5" s="135">
        <f>EE5-EG5</f>
        <v>-121.15999999999985</v>
      </c>
      <c r="EI5" s="384"/>
      <c r="EJ5" s="75" t="s">
        <v>49</v>
      </c>
      <c r="EK5" s="650" t="s">
        <v>122</v>
      </c>
      <c r="EL5" s="1011" t="s">
        <v>123</v>
      </c>
      <c r="EM5" s="651" t="s">
        <v>316</v>
      </c>
      <c r="EN5" s="647">
        <v>44971</v>
      </c>
      <c r="EO5" s="648">
        <v>18830.18</v>
      </c>
      <c r="EP5" s="645">
        <v>21</v>
      </c>
      <c r="EQ5" s="872">
        <v>18839.3</v>
      </c>
      <c r="ER5" s="135">
        <f>EO5-EQ5</f>
        <v>-9.1199999999989814</v>
      </c>
      <c r="ES5" s="384"/>
      <c r="ET5" s="75" t="s">
        <v>49</v>
      </c>
      <c r="EU5" s="644" t="s">
        <v>122</v>
      </c>
      <c r="EV5" s="1011" t="s">
        <v>123</v>
      </c>
      <c r="EW5" s="646" t="s">
        <v>317</v>
      </c>
      <c r="EX5" s="647">
        <v>44971</v>
      </c>
      <c r="EY5" s="648">
        <v>18953.86</v>
      </c>
      <c r="EZ5" s="645">
        <v>21</v>
      </c>
      <c r="FA5" s="628">
        <v>18943.7</v>
      </c>
      <c r="FB5" s="135">
        <f>EY5-FA5</f>
        <v>10.159999999999854</v>
      </c>
      <c r="FC5" s="384"/>
      <c r="FE5" s="650" t="s">
        <v>122</v>
      </c>
      <c r="FF5" s="959" t="s">
        <v>123</v>
      </c>
      <c r="FG5" s="651" t="s">
        <v>393</v>
      </c>
      <c r="FH5" s="647">
        <v>44973</v>
      </c>
      <c r="FI5" s="648">
        <v>18821.02</v>
      </c>
      <c r="FJ5" s="645">
        <v>21</v>
      </c>
      <c r="FK5" s="628">
        <v>18900.400000000001</v>
      </c>
      <c r="FL5" s="135">
        <f>FI5-FK5</f>
        <v>-79.380000000001019</v>
      </c>
      <c r="FM5" s="384"/>
      <c r="FO5" s="659" t="s">
        <v>212</v>
      </c>
      <c r="FP5" s="960" t="s">
        <v>213</v>
      </c>
      <c r="FQ5" s="651" t="s">
        <v>394</v>
      </c>
      <c r="FR5" s="647">
        <v>44973</v>
      </c>
      <c r="FS5" s="648">
        <v>18909.439999999999</v>
      </c>
      <c r="FT5" s="645">
        <v>20</v>
      </c>
      <c r="FU5" s="872">
        <v>18858.04</v>
      </c>
      <c r="FV5" s="135">
        <f>FS5-FU5</f>
        <v>51.399999999997817</v>
      </c>
      <c r="FW5" s="384"/>
      <c r="FY5" s="711" t="s">
        <v>122</v>
      </c>
      <c r="FZ5" s="959" t="s">
        <v>123</v>
      </c>
      <c r="GA5" s="651" t="s">
        <v>413</v>
      </c>
      <c r="GB5" s="649">
        <v>44978</v>
      </c>
      <c r="GC5" s="648">
        <v>18031.54</v>
      </c>
      <c r="GD5" s="645">
        <v>20</v>
      </c>
      <c r="GE5" s="872">
        <v>18095.599999999999</v>
      </c>
      <c r="GF5" s="135">
        <f>GC5-GE5</f>
        <v>-64.059999999997672</v>
      </c>
      <c r="GG5" s="384"/>
      <c r="GI5" s="1108" t="s">
        <v>122</v>
      </c>
      <c r="GJ5" s="959" t="s">
        <v>123</v>
      </c>
      <c r="GK5" s="645" t="s">
        <v>414</v>
      </c>
      <c r="GL5" s="649">
        <v>44978</v>
      </c>
      <c r="GM5" s="648">
        <v>19055.490000000002</v>
      </c>
      <c r="GN5" s="645">
        <v>21</v>
      </c>
      <c r="GO5" s="872">
        <v>19096.900000000001</v>
      </c>
      <c r="GP5" s="135">
        <f>GM5-GO5</f>
        <v>-41.409999999999854</v>
      </c>
      <c r="GQ5" s="384"/>
      <c r="GS5" s="1107" t="s">
        <v>212</v>
      </c>
      <c r="GT5" s="960" t="s">
        <v>213</v>
      </c>
      <c r="GU5" s="651" t="s">
        <v>415</v>
      </c>
      <c r="GV5" s="649">
        <v>44978</v>
      </c>
      <c r="GW5" s="648">
        <v>18816.66</v>
      </c>
      <c r="GX5" s="645">
        <v>20</v>
      </c>
      <c r="GY5" s="872">
        <v>18900.62</v>
      </c>
      <c r="GZ5" s="135">
        <f>GW5-GY5</f>
        <v>-83.959999999999127</v>
      </c>
      <c r="HA5" s="384"/>
      <c r="HC5" s="650" t="s">
        <v>212</v>
      </c>
      <c r="HD5" s="960" t="s">
        <v>213</v>
      </c>
      <c r="HE5" s="651" t="s">
        <v>416</v>
      </c>
      <c r="HF5" s="647">
        <v>44979</v>
      </c>
      <c r="HG5" s="648">
        <v>18021.55</v>
      </c>
      <c r="HH5" s="645">
        <v>20</v>
      </c>
      <c r="HI5" s="628">
        <v>18170.34</v>
      </c>
      <c r="HJ5" s="135">
        <f>HG5-HI5</f>
        <v>-148.79000000000087</v>
      </c>
      <c r="HK5" s="384"/>
      <c r="HM5" s="1108" t="s">
        <v>122</v>
      </c>
      <c r="HN5" s="959" t="s">
        <v>123</v>
      </c>
      <c r="HO5" s="651" t="s">
        <v>417</v>
      </c>
      <c r="HP5" s="647">
        <v>44980</v>
      </c>
      <c r="HQ5" s="648">
        <v>19108.12</v>
      </c>
      <c r="HR5" s="645">
        <v>21</v>
      </c>
      <c r="HS5" s="872">
        <v>19168.3</v>
      </c>
      <c r="HT5" s="135">
        <f>HQ5-HS5</f>
        <v>-60.180000000000291</v>
      </c>
      <c r="HU5" s="384"/>
      <c r="HW5" s="1214" t="s">
        <v>122</v>
      </c>
      <c r="HX5" s="959" t="s">
        <v>123</v>
      </c>
      <c r="HY5" s="651" t="s">
        <v>418</v>
      </c>
      <c r="HZ5" s="647">
        <v>44981</v>
      </c>
      <c r="IA5" s="648">
        <v>19071.599999999999</v>
      </c>
      <c r="IB5" s="645">
        <v>21</v>
      </c>
      <c r="IC5" s="872">
        <v>19108.900000000001</v>
      </c>
      <c r="ID5" s="135">
        <f>IA5-IC5</f>
        <v>-37.30000000000291</v>
      </c>
      <c r="IE5" s="384"/>
      <c r="IG5" s="644" t="s">
        <v>212</v>
      </c>
      <c r="IH5" s="960" t="s">
        <v>213</v>
      </c>
      <c r="II5" s="646" t="s">
        <v>396</v>
      </c>
      <c r="IJ5" s="647">
        <v>44982</v>
      </c>
      <c r="IK5" s="648">
        <v>18755.91</v>
      </c>
      <c r="IL5" s="645">
        <v>20</v>
      </c>
      <c r="IM5" s="872">
        <v>18833.02</v>
      </c>
      <c r="IN5" s="135">
        <f>IK5-IM5</f>
        <v>-77.110000000000582</v>
      </c>
      <c r="IO5" s="384"/>
      <c r="IQ5" s="644" t="s">
        <v>122</v>
      </c>
      <c r="IR5" s="959" t="s">
        <v>123</v>
      </c>
      <c r="IS5" s="646" t="s">
        <v>441</v>
      </c>
      <c r="IT5" s="647">
        <v>44985</v>
      </c>
      <c r="IU5" s="648">
        <v>18707.12</v>
      </c>
      <c r="IV5" s="645">
        <v>21</v>
      </c>
      <c r="IW5" s="872">
        <v>18612.7</v>
      </c>
      <c r="IX5" s="135">
        <f>IU5-IW5</f>
        <v>94.419999999998254</v>
      </c>
      <c r="IY5" s="384"/>
      <c r="JA5" s="650"/>
      <c r="JB5" s="645"/>
      <c r="JC5" s="646"/>
      <c r="JD5" s="647"/>
      <c r="JE5" s="648"/>
      <c r="JF5" s="645"/>
      <c r="JG5" s="872"/>
      <c r="JH5" s="135">
        <f>JE5-JG5</f>
        <v>0</v>
      </c>
      <c r="JI5" s="384"/>
      <c r="JK5" s="1216"/>
      <c r="JL5" s="661"/>
      <c r="JM5" s="651"/>
      <c r="JN5" s="647"/>
      <c r="JO5" s="648"/>
      <c r="JP5" s="645"/>
      <c r="JQ5" s="628"/>
      <c r="JR5" s="135">
        <f>JO5-JQ5</f>
        <v>0</v>
      </c>
      <c r="JS5" s="384"/>
      <c r="JU5" s="644"/>
      <c r="JV5" s="645"/>
      <c r="JW5" s="646"/>
      <c r="JX5" s="647"/>
      <c r="JY5" s="648"/>
      <c r="JZ5" s="645"/>
      <c r="KA5" s="872"/>
      <c r="KB5" s="135">
        <f>JY5-KA5</f>
        <v>0</v>
      </c>
      <c r="KC5" s="384"/>
      <c r="KE5" s="1215"/>
      <c r="KF5" s="645"/>
      <c r="KG5" s="646"/>
      <c r="KH5" s="647"/>
      <c r="KI5" s="648"/>
      <c r="KJ5" s="645"/>
      <c r="KK5" s="872"/>
      <c r="KL5" s="135">
        <f>KI5-KK5</f>
        <v>0</v>
      </c>
      <c r="KM5" s="384"/>
      <c r="KO5" s="644"/>
      <c r="KP5" s="645"/>
      <c r="KQ5" s="646"/>
      <c r="KR5" s="647"/>
      <c r="KS5" s="648"/>
      <c r="KT5" s="645"/>
      <c r="KU5" s="872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72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72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72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72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72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72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72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72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72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72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72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72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72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72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72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72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72"/>
      <c r="RK5" s="135">
        <f>RH5-RJ5</f>
        <v>0</v>
      </c>
      <c r="RL5" s="135"/>
      <c r="RN5" s="650"/>
      <c r="RO5" s="875"/>
      <c r="RP5" s="652"/>
      <c r="RQ5" s="649"/>
      <c r="RR5" s="648"/>
      <c r="RS5" s="645"/>
      <c r="RT5" s="872"/>
      <c r="RU5" s="135">
        <f>RR5-RT5</f>
        <v>0</v>
      </c>
      <c r="RV5" s="135"/>
      <c r="RX5" s="650"/>
      <c r="RY5" s="875"/>
      <c r="RZ5" s="652"/>
      <c r="SA5" s="647"/>
      <c r="SB5" s="648"/>
      <c r="SC5" s="645"/>
      <c r="SD5" s="872"/>
      <c r="SE5" s="135">
        <f>SB5-SD5</f>
        <v>0</v>
      </c>
      <c r="SF5" s="135"/>
      <c r="SH5" s="650"/>
      <c r="SI5" s="875"/>
      <c r="SJ5" s="652"/>
      <c r="SK5" s="647"/>
      <c r="SL5" s="648"/>
      <c r="SM5" s="645"/>
      <c r="SN5" s="872"/>
      <c r="SO5" s="135">
        <f>SL5-SN5</f>
        <v>0</v>
      </c>
      <c r="SP5" s="135"/>
      <c r="SR5" s="877"/>
      <c r="SS5" s="875"/>
      <c r="ST5" s="652"/>
      <c r="SU5" s="647"/>
      <c r="SV5" s="648"/>
      <c r="SW5" s="645"/>
      <c r="SX5" s="872"/>
      <c r="SY5" s="135">
        <f>SV5-SX5</f>
        <v>0</v>
      </c>
      <c r="SZ5" s="135"/>
      <c r="TB5" s="877"/>
      <c r="TC5" s="875"/>
      <c r="TD5" s="652"/>
      <c r="TE5" s="647"/>
      <c r="TF5" s="648"/>
      <c r="TG5" s="645"/>
      <c r="TH5" s="872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73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214"/>
      <c r="BJ6" s="653"/>
      <c r="BK6" s="650"/>
      <c r="BL6" s="650"/>
      <c r="BM6" s="650"/>
      <c r="BN6" s="650"/>
      <c r="BO6" s="645"/>
      <c r="BQ6" s="237"/>
      <c r="BS6" s="1012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1013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6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6"/>
      <c r="EV6" s="654"/>
      <c r="EW6" s="650"/>
      <c r="EX6" s="650"/>
      <c r="EY6" s="650"/>
      <c r="EZ6" s="650"/>
      <c r="FA6" s="645"/>
      <c r="FC6" s="237"/>
      <c r="FE6" s="776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12"/>
      <c r="FZ6" s="713"/>
      <c r="GA6" s="650"/>
      <c r="GB6" s="650"/>
      <c r="GC6" s="650"/>
      <c r="GD6" s="650"/>
      <c r="GE6" s="645"/>
      <c r="GG6" s="237"/>
      <c r="GI6" s="1108"/>
      <c r="GJ6" s="660"/>
      <c r="GK6" s="650"/>
      <c r="GL6" s="650"/>
      <c r="GM6" s="650"/>
      <c r="GN6" s="650"/>
      <c r="GO6" s="645"/>
      <c r="GQ6" s="237"/>
      <c r="GS6" s="1107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108"/>
      <c r="HN6" s="650"/>
      <c r="HO6" s="650"/>
      <c r="HP6" s="650"/>
      <c r="HQ6" s="650"/>
      <c r="HR6" s="650"/>
      <c r="HS6" s="645"/>
      <c r="HU6" s="237"/>
      <c r="HW6" s="1214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216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215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73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6"/>
      <c r="OL6" s="654"/>
      <c r="OM6" s="650"/>
      <c r="ON6" s="650"/>
      <c r="OO6" s="650"/>
      <c r="OP6" s="650"/>
      <c r="OQ6" s="645"/>
      <c r="OU6" s="876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6"/>
      <c r="QA6" s="650"/>
      <c r="QB6" s="650"/>
      <c r="QC6" s="650"/>
      <c r="QD6" s="650"/>
      <c r="QE6" s="650"/>
      <c r="QF6" s="645"/>
      <c r="QJ6" s="650"/>
      <c r="QK6" s="776"/>
      <c r="QL6" s="650"/>
      <c r="QM6" s="650"/>
      <c r="QN6" s="650"/>
      <c r="QO6" s="650"/>
      <c r="QP6" s="645"/>
      <c r="QT6" s="650"/>
      <c r="QU6" s="776"/>
      <c r="QV6" s="650"/>
      <c r="QW6" s="650"/>
      <c r="QX6" s="650"/>
      <c r="QY6" s="650"/>
      <c r="QZ6" s="645"/>
      <c r="RD6" s="776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493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/>
      <c r="Z8" s="630"/>
      <c r="AA8" s="631"/>
      <c r="AB8" s="632"/>
      <c r="AC8" s="381">
        <f>AB8*Z8</f>
        <v>0</v>
      </c>
      <c r="AE8" s="61"/>
      <c r="AF8" s="104"/>
      <c r="AG8" s="15">
        <v>1</v>
      </c>
      <c r="AH8" s="92">
        <v>927.14</v>
      </c>
      <c r="AI8" s="238"/>
      <c r="AJ8" s="92"/>
      <c r="AK8" s="95"/>
      <c r="AL8" s="71"/>
      <c r="AM8" s="381">
        <f>AL8*AJ8</f>
        <v>0</v>
      </c>
      <c r="AO8" s="61"/>
      <c r="AP8" s="104"/>
      <c r="AQ8" s="15">
        <v>1</v>
      </c>
      <c r="AR8" s="92">
        <v>911.7</v>
      </c>
      <c r="AS8" s="238"/>
      <c r="AT8" s="92"/>
      <c r="AU8" s="95"/>
      <c r="AV8" s="71"/>
      <c r="AW8" s="381">
        <f>AV8*AT8</f>
        <v>0</v>
      </c>
      <c r="AY8" s="61"/>
      <c r="AZ8" s="104"/>
      <c r="BA8" s="15">
        <v>1</v>
      </c>
      <c r="BB8" s="92">
        <v>961.61</v>
      </c>
      <c r="BC8" s="238"/>
      <c r="BD8" s="92"/>
      <c r="BE8" s="95"/>
      <c r="BF8" s="71"/>
      <c r="BG8" s="381">
        <f>BF8*BD8</f>
        <v>0</v>
      </c>
      <c r="BI8" s="61"/>
      <c r="BJ8" s="104"/>
      <c r="BK8" s="15">
        <v>1</v>
      </c>
      <c r="BL8" s="92">
        <v>902.6</v>
      </c>
      <c r="BM8" s="132"/>
      <c r="BN8" s="92"/>
      <c r="BO8" s="95"/>
      <c r="BP8" s="282"/>
      <c r="BQ8" s="466">
        <f>BP8*BN8</f>
        <v>0</v>
      </c>
      <c r="BR8" s="381"/>
      <c r="BS8" s="61"/>
      <c r="BT8" s="104"/>
      <c r="BU8" s="15">
        <v>1</v>
      </c>
      <c r="BV8" s="630">
        <v>888.1</v>
      </c>
      <c r="BW8" s="656"/>
      <c r="BX8" s="630"/>
      <c r="BY8" s="874"/>
      <c r="BZ8" s="658"/>
      <c r="CA8" s="237">
        <f t="shared" ref="CA8:CA28" si="5">BZ8*BX8</f>
        <v>0</v>
      </c>
      <c r="CC8" s="61"/>
      <c r="CD8" s="209"/>
      <c r="CE8" s="15">
        <v>1</v>
      </c>
      <c r="CF8" s="92">
        <v>902.6</v>
      </c>
      <c r="CG8" s="283"/>
      <c r="CH8" s="92"/>
      <c r="CI8" s="285"/>
      <c r="CJ8" s="284"/>
      <c r="CK8" s="381">
        <f>CJ8*CH8</f>
        <v>0</v>
      </c>
      <c r="CM8" s="61"/>
      <c r="CN8" s="94"/>
      <c r="CO8" s="15">
        <v>1</v>
      </c>
      <c r="CP8" s="630">
        <v>869.1</v>
      </c>
      <c r="CQ8" s="656"/>
      <c r="CR8" s="630"/>
      <c r="CS8" s="657"/>
      <c r="CT8" s="284"/>
      <c r="CU8" s="386">
        <f>CT8*CR8</f>
        <v>0</v>
      </c>
      <c r="CW8" s="61"/>
      <c r="CX8" s="104"/>
      <c r="CY8" s="15">
        <v>1</v>
      </c>
      <c r="CZ8" s="92">
        <v>909.45</v>
      </c>
      <c r="DA8" s="238"/>
      <c r="DB8" s="92"/>
      <c r="DC8" s="95"/>
      <c r="DD8" s="71"/>
      <c r="DE8" s="381">
        <f>DD8*DB8</f>
        <v>0</v>
      </c>
      <c r="DG8" s="61"/>
      <c r="DH8" s="104"/>
      <c r="DI8" s="15">
        <v>1</v>
      </c>
      <c r="DJ8" s="630">
        <v>879.06</v>
      </c>
      <c r="DK8" s="656"/>
      <c r="DL8" s="630"/>
      <c r="DM8" s="657"/>
      <c r="DN8" s="658"/>
      <c r="DO8" s="386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1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1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1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1">
        <f>FB8*EZ8</f>
        <v>0</v>
      </c>
      <c r="FE8" s="61"/>
      <c r="FF8" s="325"/>
      <c r="FG8" s="15">
        <v>1</v>
      </c>
      <c r="FH8" s="92">
        <v>909</v>
      </c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>
        <v>942.11</v>
      </c>
      <c r="FS8" s="238"/>
      <c r="FT8" s="92"/>
      <c r="FU8" s="70"/>
      <c r="FV8" s="71"/>
      <c r="FW8" s="381">
        <f>FV8*FT8</f>
        <v>0</v>
      </c>
      <c r="FY8" s="61"/>
      <c r="FZ8" s="104"/>
      <c r="GA8" s="15">
        <v>1</v>
      </c>
      <c r="GB8" s="345">
        <v>893.1</v>
      </c>
      <c r="GC8" s="238"/>
      <c r="GD8" s="345"/>
      <c r="GE8" s="95"/>
      <c r="GF8" s="71"/>
      <c r="GG8" s="381">
        <f>GF8*GD8</f>
        <v>0</v>
      </c>
      <c r="GI8" s="61"/>
      <c r="GJ8" s="104"/>
      <c r="GK8" s="15">
        <v>1</v>
      </c>
      <c r="GL8" s="92">
        <v>870.4</v>
      </c>
      <c r="GM8" s="238"/>
      <c r="GN8" s="92"/>
      <c r="GO8" s="95"/>
      <c r="GP8" s="71"/>
      <c r="GQ8" s="381">
        <f>GP8*GN8</f>
        <v>0</v>
      </c>
      <c r="GS8" s="61"/>
      <c r="GT8" s="104"/>
      <c r="GU8" s="15">
        <v>1</v>
      </c>
      <c r="GV8" s="92">
        <v>919.43</v>
      </c>
      <c r="GW8" s="238"/>
      <c r="GX8" s="92"/>
      <c r="GY8" s="95"/>
      <c r="GZ8" s="71"/>
      <c r="HA8" s="381">
        <f>GZ8*GX8</f>
        <v>0</v>
      </c>
      <c r="HC8" s="61"/>
      <c r="HD8" s="104"/>
      <c r="HE8" s="15">
        <v>1</v>
      </c>
      <c r="HF8" s="92">
        <v>915.8</v>
      </c>
      <c r="HG8" s="238"/>
      <c r="HH8" s="92"/>
      <c r="HI8" s="286"/>
      <c r="HJ8" s="71"/>
      <c r="HK8" s="381">
        <f>HJ8*HH8</f>
        <v>0</v>
      </c>
      <c r="HM8" s="61"/>
      <c r="HN8" s="104"/>
      <c r="HO8" s="15">
        <v>1</v>
      </c>
      <c r="HP8" s="92">
        <v>929</v>
      </c>
      <c r="HQ8" s="246"/>
      <c r="HR8" s="92"/>
      <c r="HS8" s="70"/>
      <c r="HT8" s="71"/>
      <c r="HU8" s="381">
        <f t="shared" ref="HU8:HU28" si="6">HT8*HR8</f>
        <v>0</v>
      </c>
      <c r="HW8" s="61"/>
      <c r="HX8" s="104"/>
      <c r="HY8" s="15">
        <v>1</v>
      </c>
      <c r="HZ8" s="92">
        <v>910.8</v>
      </c>
      <c r="IA8" s="246"/>
      <c r="IB8" s="69"/>
      <c r="IC8" s="70"/>
      <c r="ID8" s="71"/>
      <c r="IE8" s="381">
        <f>ID8*IB8</f>
        <v>0</v>
      </c>
      <c r="IG8" s="61"/>
      <c r="IH8" s="104"/>
      <c r="II8" s="15">
        <v>1</v>
      </c>
      <c r="IJ8" s="92">
        <v>955.26</v>
      </c>
      <c r="IK8" s="246"/>
      <c r="IL8" s="92"/>
      <c r="IM8" s="70"/>
      <c r="IN8" s="71"/>
      <c r="IO8" s="237">
        <f>IN8*IL8</f>
        <v>0</v>
      </c>
      <c r="IQ8" s="61"/>
      <c r="IR8" s="104"/>
      <c r="IS8" s="15">
        <v>1</v>
      </c>
      <c r="IT8" s="92">
        <v>880.9</v>
      </c>
      <c r="IU8" s="246"/>
      <c r="IV8" s="92"/>
      <c r="IW8" s="70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1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1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1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1">
        <f>KL8*KJ8</f>
        <v>0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493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/>
      <c r="Z9" s="69"/>
      <c r="AA9" s="631"/>
      <c r="AB9" s="632"/>
      <c r="AC9" s="381">
        <f t="shared" ref="AC9:AC28" si="9">AB9*Z9</f>
        <v>0</v>
      </c>
      <c r="AF9" s="94"/>
      <c r="AG9" s="15">
        <v>2</v>
      </c>
      <c r="AH9" s="92">
        <v>933.49</v>
      </c>
      <c r="AI9" s="238"/>
      <c r="AJ9" s="92"/>
      <c r="AK9" s="95"/>
      <c r="AL9" s="71"/>
      <c r="AM9" s="381">
        <f t="shared" ref="AM9:AM28" si="10">AL9*AJ9</f>
        <v>0</v>
      </c>
      <c r="AP9" s="94"/>
      <c r="AQ9" s="15">
        <v>2</v>
      </c>
      <c r="AR9" s="92">
        <v>912.6</v>
      </c>
      <c r="AS9" s="238"/>
      <c r="AT9" s="92"/>
      <c r="AU9" s="95"/>
      <c r="AV9" s="71"/>
      <c r="AW9" s="381">
        <f t="shared" ref="AW9:AW29" si="11">AV9*AT9</f>
        <v>0</v>
      </c>
      <c r="AZ9" s="94"/>
      <c r="BA9" s="15">
        <v>2</v>
      </c>
      <c r="BB9" s="92">
        <v>956.62</v>
      </c>
      <c r="BC9" s="238"/>
      <c r="BD9" s="92"/>
      <c r="BE9" s="95"/>
      <c r="BF9" s="71"/>
      <c r="BG9" s="381">
        <f t="shared" ref="BG9:BG29" si="12">BF9*BD9</f>
        <v>0</v>
      </c>
      <c r="BJ9" s="104"/>
      <c r="BK9" s="15">
        <v>2</v>
      </c>
      <c r="BL9" s="92">
        <v>915.3</v>
      </c>
      <c r="BM9" s="132"/>
      <c r="BN9" s="92"/>
      <c r="BO9" s="95"/>
      <c r="BP9" s="282"/>
      <c r="BQ9" s="466">
        <f t="shared" ref="BQ9:BQ29" si="13">BP9*BN9</f>
        <v>0</v>
      </c>
      <c r="BR9" s="381"/>
      <c r="BT9" s="104"/>
      <c r="BU9" s="15">
        <v>2</v>
      </c>
      <c r="BV9" s="630">
        <v>901.7</v>
      </c>
      <c r="BW9" s="656"/>
      <c r="BX9" s="630"/>
      <c r="BY9" s="874"/>
      <c r="BZ9" s="658"/>
      <c r="CA9" s="237">
        <f t="shared" si="5"/>
        <v>0</v>
      </c>
      <c r="CD9" s="209"/>
      <c r="CE9" s="15">
        <v>2</v>
      </c>
      <c r="CF9" s="92">
        <v>886.8</v>
      </c>
      <c r="CG9" s="283"/>
      <c r="CH9" s="92"/>
      <c r="CI9" s="285"/>
      <c r="CJ9" s="284"/>
      <c r="CK9" s="381">
        <f t="shared" ref="CK9:CK29" si="14">CJ9*CH9</f>
        <v>0</v>
      </c>
      <c r="CN9" s="94"/>
      <c r="CO9" s="15">
        <v>2</v>
      </c>
      <c r="CP9" s="630">
        <v>911.7</v>
      </c>
      <c r="CQ9" s="656"/>
      <c r="CR9" s="630"/>
      <c r="CS9" s="657"/>
      <c r="CT9" s="284"/>
      <c r="CU9" s="386">
        <f>CT9*CR9</f>
        <v>0</v>
      </c>
      <c r="CX9" s="94"/>
      <c r="CY9" s="15">
        <v>2</v>
      </c>
      <c r="CZ9" s="92">
        <v>902.64</v>
      </c>
      <c r="DA9" s="238"/>
      <c r="DB9" s="92"/>
      <c r="DC9" s="95"/>
      <c r="DD9" s="71"/>
      <c r="DE9" s="381">
        <f t="shared" ref="DE9:DE29" si="15">DD9*DB9</f>
        <v>0</v>
      </c>
      <c r="DH9" s="94"/>
      <c r="DI9" s="15">
        <v>2</v>
      </c>
      <c r="DJ9" s="630">
        <v>970.68</v>
      </c>
      <c r="DK9" s="656"/>
      <c r="DL9" s="630"/>
      <c r="DM9" s="657"/>
      <c r="DN9" s="658"/>
      <c r="DO9" s="386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1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1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1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1">
        <f t="shared" ref="FC9:FC29" si="20">FB9*EZ9</f>
        <v>0</v>
      </c>
      <c r="FF9" s="325"/>
      <c r="FG9" s="15">
        <v>2</v>
      </c>
      <c r="FH9" s="92">
        <v>872.7</v>
      </c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>
        <v>927.19</v>
      </c>
      <c r="FS9" s="238"/>
      <c r="FT9" s="92"/>
      <c r="FU9" s="70"/>
      <c r="FV9" s="71"/>
      <c r="FW9" s="381">
        <f t="shared" ref="FW9:FW29" si="22">FV9*FT9</f>
        <v>0</v>
      </c>
      <c r="FZ9" s="94"/>
      <c r="GA9" s="15">
        <v>2</v>
      </c>
      <c r="GB9" s="346">
        <v>919.4</v>
      </c>
      <c r="GC9" s="238"/>
      <c r="GD9" s="346"/>
      <c r="GE9" s="95"/>
      <c r="GF9" s="71"/>
      <c r="GG9" s="381">
        <f t="shared" ref="GG9:GG29" si="23">GF9*GD9</f>
        <v>0</v>
      </c>
      <c r="GJ9" s="94"/>
      <c r="GK9" s="15">
        <v>2</v>
      </c>
      <c r="GL9" s="103">
        <v>914</v>
      </c>
      <c r="GM9" s="238"/>
      <c r="GN9" s="103"/>
      <c r="GO9" s="95"/>
      <c r="GP9" s="71"/>
      <c r="GQ9" s="381">
        <f t="shared" ref="GQ9:GQ28" si="24">GP9*GN9</f>
        <v>0</v>
      </c>
      <c r="GT9" s="94"/>
      <c r="GU9" s="15">
        <v>2</v>
      </c>
      <c r="GV9" s="92">
        <v>940.29</v>
      </c>
      <c r="GW9" s="238"/>
      <c r="GX9" s="92"/>
      <c r="GY9" s="95"/>
      <c r="GZ9" s="71"/>
      <c r="HA9" s="381">
        <f t="shared" ref="HA9:HA28" si="25">GZ9*GX9</f>
        <v>0</v>
      </c>
      <c r="HD9" s="94"/>
      <c r="HE9" s="15">
        <v>2</v>
      </c>
      <c r="HF9" s="92">
        <v>884.5</v>
      </c>
      <c r="HG9" s="238"/>
      <c r="HH9" s="92"/>
      <c r="HI9" s="286"/>
      <c r="HJ9" s="71"/>
      <c r="HK9" s="381">
        <f t="shared" ref="HK9:HK29" si="26">HJ9*HH9</f>
        <v>0</v>
      </c>
      <c r="HN9" s="104"/>
      <c r="HO9" s="15">
        <v>2</v>
      </c>
      <c r="HP9" s="69">
        <v>913.1</v>
      </c>
      <c r="HQ9" s="246"/>
      <c r="HR9" s="69"/>
      <c r="HS9" s="70"/>
      <c r="HT9" s="71"/>
      <c r="HU9" s="381">
        <f t="shared" si="6"/>
        <v>0</v>
      </c>
      <c r="HX9" s="104"/>
      <c r="HY9" s="15">
        <v>2</v>
      </c>
      <c r="HZ9" s="69">
        <v>920.8</v>
      </c>
      <c r="IA9" s="246"/>
      <c r="IB9" s="69"/>
      <c r="IC9" s="70"/>
      <c r="ID9" s="71"/>
      <c r="IE9" s="381">
        <f t="shared" ref="IE9:IE29" si="27">ID9*IB9</f>
        <v>0</v>
      </c>
      <c r="IH9" s="94"/>
      <c r="II9" s="15">
        <v>2</v>
      </c>
      <c r="IJ9" s="69">
        <v>970.68</v>
      </c>
      <c r="IK9" s="246"/>
      <c r="IL9" s="69"/>
      <c r="IM9" s="70"/>
      <c r="IN9" s="71"/>
      <c r="IO9" s="237">
        <f t="shared" ref="IO9:IO29" si="28">IN9*IL9</f>
        <v>0</v>
      </c>
      <c r="IR9" s="94"/>
      <c r="IS9" s="15">
        <v>2</v>
      </c>
      <c r="IT9" s="69">
        <v>870</v>
      </c>
      <c r="IU9" s="246"/>
      <c r="IV9" s="69"/>
      <c r="IW9" s="70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1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1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1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1">
        <f t="shared" ref="KM9:KM28" si="33">KL9*KJ9</f>
        <v>0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493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/>
      <c r="Z10" s="69"/>
      <c r="AA10" s="631"/>
      <c r="AB10" s="632"/>
      <c r="AC10" s="381">
        <f t="shared" si="9"/>
        <v>0</v>
      </c>
      <c r="AF10" s="94"/>
      <c r="AG10" s="15">
        <v>3</v>
      </c>
      <c r="AH10" s="92">
        <v>948</v>
      </c>
      <c r="AI10" s="238"/>
      <c r="AJ10" s="92"/>
      <c r="AK10" s="95"/>
      <c r="AL10" s="71"/>
      <c r="AM10" s="381">
        <f t="shared" si="10"/>
        <v>0</v>
      </c>
      <c r="AP10" s="94"/>
      <c r="AQ10" s="15">
        <v>3</v>
      </c>
      <c r="AR10" s="92">
        <v>888.1</v>
      </c>
      <c r="AS10" s="238"/>
      <c r="AT10" s="92"/>
      <c r="AU10" s="95"/>
      <c r="AV10" s="71"/>
      <c r="AW10" s="381">
        <f t="shared" si="11"/>
        <v>0</v>
      </c>
      <c r="AZ10" s="94"/>
      <c r="BA10" s="15">
        <v>3</v>
      </c>
      <c r="BB10" s="92">
        <v>960.25</v>
      </c>
      <c r="BC10" s="238"/>
      <c r="BD10" s="92"/>
      <c r="BE10" s="95"/>
      <c r="BF10" s="71"/>
      <c r="BG10" s="381">
        <f t="shared" si="12"/>
        <v>0</v>
      </c>
      <c r="BJ10" s="104"/>
      <c r="BK10" s="15">
        <v>3</v>
      </c>
      <c r="BL10" s="92">
        <v>905.4</v>
      </c>
      <c r="BM10" s="132"/>
      <c r="BN10" s="92"/>
      <c r="BO10" s="95"/>
      <c r="BP10" s="282"/>
      <c r="BQ10" s="466">
        <f t="shared" si="13"/>
        <v>0</v>
      </c>
      <c r="BR10" s="381"/>
      <c r="BT10" s="104"/>
      <c r="BU10" s="15">
        <v>3</v>
      </c>
      <c r="BV10" s="630">
        <v>889.9</v>
      </c>
      <c r="BW10" s="656"/>
      <c r="BX10" s="630"/>
      <c r="BY10" s="874"/>
      <c r="BZ10" s="658"/>
      <c r="CA10" s="237">
        <f t="shared" si="5"/>
        <v>0</v>
      </c>
      <c r="CD10" s="209"/>
      <c r="CE10" s="15">
        <v>3</v>
      </c>
      <c r="CF10" s="92">
        <v>898.1</v>
      </c>
      <c r="CG10" s="283"/>
      <c r="CH10" s="92"/>
      <c r="CI10" s="285"/>
      <c r="CJ10" s="284"/>
      <c r="CK10" s="381">
        <f t="shared" si="14"/>
        <v>0</v>
      </c>
      <c r="CN10" s="94"/>
      <c r="CO10" s="15">
        <v>3</v>
      </c>
      <c r="CP10" s="630">
        <v>909</v>
      </c>
      <c r="CQ10" s="656"/>
      <c r="CR10" s="630"/>
      <c r="CS10" s="657"/>
      <c r="CT10" s="284"/>
      <c r="CU10" s="386">
        <f t="shared" ref="CU10:CU30" si="58">CT10*CR10</f>
        <v>0</v>
      </c>
      <c r="CX10" s="94"/>
      <c r="CY10" s="15">
        <v>3</v>
      </c>
      <c r="CZ10" s="92">
        <v>915.8</v>
      </c>
      <c r="DA10" s="238"/>
      <c r="DB10" s="92"/>
      <c r="DC10" s="95"/>
      <c r="DD10" s="71"/>
      <c r="DE10" s="381">
        <f t="shared" si="15"/>
        <v>0</v>
      </c>
      <c r="DH10" s="94"/>
      <c r="DI10" s="15">
        <v>3</v>
      </c>
      <c r="DJ10" s="630">
        <v>890.4</v>
      </c>
      <c r="DK10" s="656"/>
      <c r="DL10" s="630"/>
      <c r="DM10" s="657"/>
      <c r="DN10" s="658"/>
      <c r="DO10" s="386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1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1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1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1">
        <f t="shared" si="20"/>
        <v>0</v>
      </c>
      <c r="FF10" s="325"/>
      <c r="FG10" s="15">
        <v>3</v>
      </c>
      <c r="FH10" s="92">
        <v>909</v>
      </c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>
        <v>946.64</v>
      </c>
      <c r="FS10" s="238"/>
      <c r="FT10" s="92"/>
      <c r="FU10" s="70"/>
      <c r="FV10" s="71"/>
      <c r="FW10" s="381">
        <f t="shared" si="22"/>
        <v>0</v>
      </c>
      <c r="FZ10" s="94"/>
      <c r="GA10" s="15">
        <v>3</v>
      </c>
      <c r="GB10" s="346">
        <v>899.5</v>
      </c>
      <c r="GC10" s="238"/>
      <c r="GD10" s="346"/>
      <c r="GE10" s="95"/>
      <c r="GF10" s="71"/>
      <c r="GG10" s="381">
        <f t="shared" si="23"/>
        <v>0</v>
      </c>
      <c r="GJ10" s="94"/>
      <c r="GK10" s="15">
        <v>3</v>
      </c>
      <c r="GL10" s="92">
        <v>938.9</v>
      </c>
      <c r="GM10" s="238"/>
      <c r="GN10" s="92"/>
      <c r="GO10" s="95"/>
      <c r="GP10" s="71"/>
      <c r="GQ10" s="381">
        <f t="shared" si="24"/>
        <v>0</v>
      </c>
      <c r="GT10" s="94"/>
      <c r="GU10" s="15">
        <v>3</v>
      </c>
      <c r="GV10" s="92">
        <v>936.66</v>
      </c>
      <c r="GW10" s="238"/>
      <c r="GX10" s="92"/>
      <c r="GY10" s="95"/>
      <c r="GZ10" s="71"/>
      <c r="HA10" s="381">
        <f t="shared" si="25"/>
        <v>0</v>
      </c>
      <c r="HD10" s="94"/>
      <c r="HE10" s="15">
        <v>3</v>
      </c>
      <c r="HF10" s="92">
        <v>884.95</v>
      </c>
      <c r="HG10" s="238"/>
      <c r="HH10" s="92"/>
      <c r="HI10" s="286"/>
      <c r="HJ10" s="71"/>
      <c r="HK10" s="381">
        <f t="shared" si="26"/>
        <v>0</v>
      </c>
      <c r="HN10" s="104"/>
      <c r="HO10" s="15">
        <v>3</v>
      </c>
      <c r="HP10" s="69">
        <v>926.7</v>
      </c>
      <c r="HQ10" s="246"/>
      <c r="HR10" s="69"/>
      <c r="HS10" s="70"/>
      <c r="HT10" s="71"/>
      <c r="HU10" s="381">
        <f t="shared" si="6"/>
        <v>0</v>
      </c>
      <c r="HX10" s="104"/>
      <c r="HY10" s="15">
        <v>3</v>
      </c>
      <c r="HZ10" s="69">
        <v>934.4</v>
      </c>
      <c r="IA10" s="246"/>
      <c r="IB10" s="69"/>
      <c r="IC10" s="70"/>
      <c r="ID10" s="71"/>
      <c r="IE10" s="381">
        <f t="shared" si="27"/>
        <v>0</v>
      </c>
      <c r="IH10" s="94"/>
      <c r="II10" s="15">
        <v>3</v>
      </c>
      <c r="IJ10" s="69">
        <v>952.54</v>
      </c>
      <c r="IK10" s="246"/>
      <c r="IL10" s="69"/>
      <c r="IM10" s="70"/>
      <c r="IN10" s="71"/>
      <c r="IO10" s="237">
        <f t="shared" si="28"/>
        <v>0</v>
      </c>
      <c r="IR10" s="94"/>
      <c r="IS10" s="15">
        <v>3</v>
      </c>
      <c r="IT10" s="69">
        <v>889</v>
      </c>
      <c r="IU10" s="246"/>
      <c r="IV10" s="69"/>
      <c r="IW10" s="70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1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1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1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1">
        <f t="shared" si="33"/>
        <v>0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493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/>
      <c r="Z11" s="69"/>
      <c r="AA11" s="631"/>
      <c r="AB11" s="632"/>
      <c r="AC11" s="381">
        <f t="shared" si="9"/>
        <v>0</v>
      </c>
      <c r="AE11" s="61"/>
      <c r="AF11" s="104"/>
      <c r="AG11" s="15">
        <v>4</v>
      </c>
      <c r="AH11" s="92">
        <v>891.3</v>
      </c>
      <c r="AI11" s="238"/>
      <c r="AJ11" s="92"/>
      <c r="AK11" s="95"/>
      <c r="AL11" s="71"/>
      <c r="AM11" s="381">
        <f t="shared" si="10"/>
        <v>0</v>
      </c>
      <c r="AO11" s="61"/>
      <c r="AP11" s="104"/>
      <c r="AQ11" s="15">
        <v>4</v>
      </c>
      <c r="AR11" s="92">
        <v>879.1</v>
      </c>
      <c r="AS11" s="238"/>
      <c r="AT11" s="92"/>
      <c r="AU11" s="95"/>
      <c r="AV11" s="71"/>
      <c r="AW11" s="381">
        <f t="shared" si="11"/>
        <v>0</v>
      </c>
      <c r="AY11" s="61"/>
      <c r="AZ11" s="104"/>
      <c r="BA11" s="15">
        <v>4</v>
      </c>
      <c r="BB11" s="92">
        <v>915.34</v>
      </c>
      <c r="BC11" s="238"/>
      <c r="BD11" s="92"/>
      <c r="BE11" s="95"/>
      <c r="BF11" s="71"/>
      <c r="BG11" s="381">
        <f t="shared" si="12"/>
        <v>0</v>
      </c>
      <c r="BI11" s="61"/>
      <c r="BJ11" s="104"/>
      <c r="BK11" s="15">
        <v>4</v>
      </c>
      <c r="BL11" s="92">
        <v>909</v>
      </c>
      <c r="BM11" s="132"/>
      <c r="BN11" s="92"/>
      <c r="BO11" s="95"/>
      <c r="BP11" s="282"/>
      <c r="BQ11" s="466">
        <f t="shared" si="13"/>
        <v>0</v>
      </c>
      <c r="BR11" s="381"/>
      <c r="BS11" s="61"/>
      <c r="BT11" s="104"/>
      <c r="BU11" s="15">
        <v>4</v>
      </c>
      <c r="BV11" s="630">
        <v>879.1</v>
      </c>
      <c r="BW11" s="656"/>
      <c r="BX11" s="630"/>
      <c r="BY11" s="874"/>
      <c r="BZ11" s="658"/>
      <c r="CA11" s="237">
        <f t="shared" si="5"/>
        <v>0</v>
      </c>
      <c r="CC11" s="61"/>
      <c r="CD11" s="209"/>
      <c r="CE11" s="15">
        <v>4</v>
      </c>
      <c r="CF11" s="92">
        <v>889.9</v>
      </c>
      <c r="CG11" s="283"/>
      <c r="CH11" s="92"/>
      <c r="CI11" s="285"/>
      <c r="CJ11" s="284"/>
      <c r="CK11" s="381">
        <f t="shared" si="14"/>
        <v>0</v>
      </c>
      <c r="CM11" s="61"/>
      <c r="CN11" s="94"/>
      <c r="CO11" s="15">
        <v>4</v>
      </c>
      <c r="CP11" s="630">
        <v>886.3</v>
      </c>
      <c r="CQ11" s="656"/>
      <c r="CR11" s="630"/>
      <c r="CS11" s="657"/>
      <c r="CT11" s="284"/>
      <c r="CU11" s="386">
        <f t="shared" si="58"/>
        <v>0</v>
      </c>
      <c r="CW11" s="61"/>
      <c r="CX11" s="104"/>
      <c r="CY11" s="15">
        <v>4</v>
      </c>
      <c r="CZ11" s="92">
        <v>962.06</v>
      </c>
      <c r="DA11" s="238"/>
      <c r="DB11" s="92"/>
      <c r="DC11" s="95"/>
      <c r="DD11" s="71"/>
      <c r="DE11" s="381">
        <f t="shared" si="15"/>
        <v>0</v>
      </c>
      <c r="DG11" s="61"/>
      <c r="DH11" s="104"/>
      <c r="DI11" s="15">
        <v>4</v>
      </c>
      <c r="DJ11" s="630">
        <v>904</v>
      </c>
      <c r="DK11" s="656"/>
      <c r="DL11" s="630"/>
      <c r="DM11" s="657"/>
      <c r="DN11" s="658"/>
      <c r="DO11" s="386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1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1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1">
        <f t="shared" si="19"/>
        <v>0</v>
      </c>
      <c r="EU11" s="484"/>
      <c r="EV11" s="325"/>
      <c r="EW11" s="15">
        <v>4</v>
      </c>
      <c r="EX11" s="92">
        <v>940.7</v>
      </c>
      <c r="EY11" s="238"/>
      <c r="EZ11" s="92"/>
      <c r="FA11" s="70"/>
      <c r="FB11" s="71"/>
      <c r="FC11" s="381">
        <f t="shared" si="20"/>
        <v>0</v>
      </c>
      <c r="FE11" s="61"/>
      <c r="FF11" s="325"/>
      <c r="FG11" s="15">
        <v>4</v>
      </c>
      <c r="FH11" s="92">
        <v>923.5</v>
      </c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>
        <v>924.87</v>
      </c>
      <c r="FS11" s="238"/>
      <c r="FT11" s="92"/>
      <c r="FU11" s="70"/>
      <c r="FV11" s="71"/>
      <c r="FW11" s="381">
        <f t="shared" si="22"/>
        <v>0</v>
      </c>
      <c r="FY11" s="61"/>
      <c r="FZ11" s="104"/>
      <c r="GA11" s="15">
        <v>4</v>
      </c>
      <c r="GB11" s="346">
        <v>894.9</v>
      </c>
      <c r="GC11" s="238"/>
      <c r="GD11" s="346"/>
      <c r="GE11" s="95"/>
      <c r="GF11" s="71"/>
      <c r="GG11" s="381">
        <f t="shared" si="23"/>
        <v>0</v>
      </c>
      <c r="GI11" s="61"/>
      <c r="GJ11" s="104"/>
      <c r="GK11" s="15">
        <v>4</v>
      </c>
      <c r="GL11" s="92">
        <v>939.4</v>
      </c>
      <c r="GM11" s="238"/>
      <c r="GN11" s="92"/>
      <c r="GO11" s="95"/>
      <c r="GP11" s="71"/>
      <c r="GQ11" s="381">
        <f t="shared" si="24"/>
        <v>0</v>
      </c>
      <c r="GS11" s="61"/>
      <c r="GT11" s="104"/>
      <c r="GU11" s="15">
        <v>4</v>
      </c>
      <c r="GV11" s="92">
        <v>930.31</v>
      </c>
      <c r="GW11" s="238"/>
      <c r="GX11" s="92"/>
      <c r="GY11" s="95"/>
      <c r="GZ11" s="71"/>
      <c r="HA11" s="381">
        <f t="shared" si="25"/>
        <v>0</v>
      </c>
      <c r="HC11" s="61"/>
      <c r="HD11" s="104"/>
      <c r="HE11" s="15">
        <v>4</v>
      </c>
      <c r="HF11" s="92">
        <v>920.33</v>
      </c>
      <c r="HG11" s="238"/>
      <c r="HH11" s="92"/>
      <c r="HI11" s="286"/>
      <c r="HJ11" s="71"/>
      <c r="HK11" s="381">
        <f t="shared" si="26"/>
        <v>0</v>
      </c>
      <c r="HM11" s="61"/>
      <c r="HN11" s="104"/>
      <c r="HO11" s="15">
        <v>4</v>
      </c>
      <c r="HP11" s="69">
        <v>910.8</v>
      </c>
      <c r="HQ11" s="246"/>
      <c r="HR11" s="69"/>
      <c r="HS11" s="70"/>
      <c r="HT11" s="71"/>
      <c r="HU11" s="381">
        <f t="shared" si="6"/>
        <v>0</v>
      </c>
      <c r="HW11" s="61"/>
      <c r="HX11" s="104"/>
      <c r="HY11" s="15">
        <v>4</v>
      </c>
      <c r="HZ11" s="69">
        <v>935.3</v>
      </c>
      <c r="IA11" s="246"/>
      <c r="IB11" s="69"/>
      <c r="IC11" s="70"/>
      <c r="ID11" s="71"/>
      <c r="IE11" s="381">
        <f t="shared" si="27"/>
        <v>0</v>
      </c>
      <c r="IG11" s="61"/>
      <c r="IH11" s="104"/>
      <c r="II11" s="15">
        <v>4</v>
      </c>
      <c r="IJ11" s="69">
        <v>943.47</v>
      </c>
      <c r="IK11" s="246"/>
      <c r="IL11" s="69"/>
      <c r="IM11" s="70"/>
      <c r="IN11" s="71"/>
      <c r="IO11" s="237">
        <f t="shared" si="28"/>
        <v>0</v>
      </c>
      <c r="IQ11" s="61"/>
      <c r="IR11" s="104"/>
      <c r="IS11" s="15">
        <v>4</v>
      </c>
      <c r="IT11" s="69">
        <v>921.7</v>
      </c>
      <c r="IU11" s="246"/>
      <c r="IV11" s="69"/>
      <c r="IW11" s="70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1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1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1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1">
        <f t="shared" si="33"/>
        <v>0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493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/>
      <c r="Z12" s="69"/>
      <c r="AA12" s="631"/>
      <c r="AB12" s="632"/>
      <c r="AC12" s="381">
        <f t="shared" si="9"/>
        <v>0</v>
      </c>
      <c r="AF12" s="104"/>
      <c r="AG12" s="15">
        <v>5</v>
      </c>
      <c r="AH12" s="92">
        <v>893.57</v>
      </c>
      <c r="AI12" s="238"/>
      <c r="AJ12" s="92"/>
      <c r="AK12" s="95"/>
      <c r="AL12" s="71"/>
      <c r="AM12" s="381">
        <f t="shared" si="10"/>
        <v>0</v>
      </c>
      <c r="AP12" s="104"/>
      <c r="AQ12" s="15">
        <v>5</v>
      </c>
      <c r="AR12" s="92">
        <v>902.6</v>
      </c>
      <c r="AS12" s="238"/>
      <c r="AT12" s="92"/>
      <c r="AU12" s="95"/>
      <c r="AV12" s="71"/>
      <c r="AW12" s="381">
        <f t="shared" si="11"/>
        <v>0</v>
      </c>
      <c r="AZ12" s="104"/>
      <c r="BA12" s="15">
        <v>5</v>
      </c>
      <c r="BB12" s="92">
        <v>893.57</v>
      </c>
      <c r="BC12" s="238"/>
      <c r="BD12" s="92"/>
      <c r="BE12" s="95"/>
      <c r="BF12" s="71"/>
      <c r="BG12" s="381">
        <f t="shared" si="12"/>
        <v>0</v>
      </c>
      <c r="BJ12" s="104"/>
      <c r="BK12" s="15">
        <v>5</v>
      </c>
      <c r="BL12" s="92">
        <v>880.9</v>
      </c>
      <c r="BM12" s="132"/>
      <c r="BN12" s="92"/>
      <c r="BO12" s="95"/>
      <c r="BP12" s="282"/>
      <c r="BQ12" s="466">
        <f t="shared" si="13"/>
        <v>0</v>
      </c>
      <c r="BR12" s="381"/>
      <c r="BT12" s="104"/>
      <c r="BU12" s="15">
        <v>5</v>
      </c>
      <c r="BV12" s="630">
        <v>931.7</v>
      </c>
      <c r="BW12" s="656"/>
      <c r="BX12" s="630"/>
      <c r="BY12" s="874"/>
      <c r="BZ12" s="658"/>
      <c r="CA12" s="237">
        <f t="shared" si="5"/>
        <v>0</v>
      </c>
      <c r="CD12" s="209"/>
      <c r="CE12" s="15">
        <v>5</v>
      </c>
      <c r="CF12" s="92">
        <v>890.4</v>
      </c>
      <c r="CG12" s="283"/>
      <c r="CH12" s="92"/>
      <c r="CI12" s="285"/>
      <c r="CJ12" s="284"/>
      <c r="CK12" s="381">
        <f t="shared" si="14"/>
        <v>0</v>
      </c>
      <c r="CN12" s="94"/>
      <c r="CO12" s="15">
        <v>5</v>
      </c>
      <c r="CP12" s="630">
        <v>890.9</v>
      </c>
      <c r="CQ12" s="656"/>
      <c r="CR12" s="630"/>
      <c r="CS12" s="657"/>
      <c r="CT12" s="284"/>
      <c r="CU12" s="386">
        <f t="shared" si="58"/>
        <v>0</v>
      </c>
      <c r="CX12" s="104"/>
      <c r="CY12" s="15">
        <v>5</v>
      </c>
      <c r="CZ12" s="92">
        <v>925.78</v>
      </c>
      <c r="DA12" s="238"/>
      <c r="DB12" s="92"/>
      <c r="DC12" s="95"/>
      <c r="DD12" s="71"/>
      <c r="DE12" s="381">
        <f t="shared" si="15"/>
        <v>0</v>
      </c>
      <c r="DH12" s="104"/>
      <c r="DI12" s="15">
        <v>5</v>
      </c>
      <c r="DJ12" s="630">
        <v>946.19</v>
      </c>
      <c r="DK12" s="656"/>
      <c r="DL12" s="630"/>
      <c r="DM12" s="657"/>
      <c r="DN12" s="658"/>
      <c r="DO12" s="386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1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1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1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1">
        <f t="shared" si="20"/>
        <v>0</v>
      </c>
      <c r="FF12" s="325"/>
      <c r="FG12" s="15">
        <v>5</v>
      </c>
      <c r="FH12" s="92">
        <v>889</v>
      </c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>
        <v>972.04</v>
      </c>
      <c r="FS12" s="238"/>
      <c r="FT12" s="92"/>
      <c r="FU12" s="70"/>
      <c r="FV12" s="71"/>
      <c r="FW12" s="381">
        <f t="shared" si="22"/>
        <v>0</v>
      </c>
      <c r="FZ12" s="104"/>
      <c r="GA12" s="15">
        <v>5</v>
      </c>
      <c r="GB12" s="346">
        <v>903.1</v>
      </c>
      <c r="GC12" s="238"/>
      <c r="GD12" s="346"/>
      <c r="GE12" s="95"/>
      <c r="GF12" s="71"/>
      <c r="GG12" s="381">
        <f t="shared" si="23"/>
        <v>0</v>
      </c>
      <c r="GJ12" s="104"/>
      <c r="GK12" s="15">
        <v>5</v>
      </c>
      <c r="GL12" s="92">
        <v>930.3</v>
      </c>
      <c r="GM12" s="238"/>
      <c r="GN12" s="92"/>
      <c r="GO12" s="95"/>
      <c r="GP12" s="71"/>
      <c r="GQ12" s="381">
        <f t="shared" si="24"/>
        <v>0</v>
      </c>
      <c r="GT12" s="104"/>
      <c r="GU12" s="15">
        <v>5</v>
      </c>
      <c r="GV12" s="92">
        <v>972.95</v>
      </c>
      <c r="GW12" s="238"/>
      <c r="GX12" s="92"/>
      <c r="GY12" s="95"/>
      <c r="GZ12" s="71"/>
      <c r="HA12" s="381">
        <f t="shared" si="25"/>
        <v>0</v>
      </c>
      <c r="HD12" s="104"/>
      <c r="HE12" s="15">
        <v>5</v>
      </c>
      <c r="HF12" s="92">
        <v>932.13</v>
      </c>
      <c r="HG12" s="238"/>
      <c r="HH12" s="92"/>
      <c r="HI12" s="286"/>
      <c r="HJ12" s="71"/>
      <c r="HK12" s="381">
        <f t="shared" si="26"/>
        <v>0</v>
      </c>
      <c r="HN12" s="104"/>
      <c r="HO12" s="15">
        <v>5</v>
      </c>
      <c r="HP12" s="69">
        <v>933</v>
      </c>
      <c r="HQ12" s="246"/>
      <c r="HR12" s="69"/>
      <c r="HS12" s="70"/>
      <c r="HT12" s="71"/>
      <c r="HU12" s="381">
        <f t="shared" si="6"/>
        <v>0</v>
      </c>
      <c r="HX12" s="104"/>
      <c r="HY12" s="15">
        <v>5</v>
      </c>
      <c r="HZ12" s="69">
        <v>938.9</v>
      </c>
      <c r="IA12" s="246"/>
      <c r="IB12" s="69"/>
      <c r="IC12" s="70"/>
      <c r="ID12" s="71"/>
      <c r="IE12" s="381">
        <f t="shared" si="27"/>
        <v>0</v>
      </c>
      <c r="IH12" s="104"/>
      <c r="II12" s="15">
        <v>5</v>
      </c>
      <c r="IJ12" s="69">
        <v>937.12</v>
      </c>
      <c r="IK12" s="246"/>
      <c r="IL12" s="69"/>
      <c r="IM12" s="70"/>
      <c r="IN12" s="71"/>
      <c r="IO12" s="237">
        <f t="shared" si="28"/>
        <v>0</v>
      </c>
      <c r="IR12" s="104"/>
      <c r="IS12" s="15">
        <v>5</v>
      </c>
      <c r="IT12" s="69">
        <v>925.3</v>
      </c>
      <c r="IU12" s="246"/>
      <c r="IV12" s="69"/>
      <c r="IW12" s="70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1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1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1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1">
        <f t="shared" si="33"/>
        <v>0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493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/>
      <c r="Z13" s="69"/>
      <c r="AA13" s="631"/>
      <c r="AB13" s="632"/>
      <c r="AC13" s="381">
        <f t="shared" si="9"/>
        <v>0</v>
      </c>
      <c r="AF13" s="104"/>
      <c r="AG13" s="15">
        <v>6</v>
      </c>
      <c r="AH13" s="92">
        <v>955.26</v>
      </c>
      <c r="AI13" s="238"/>
      <c r="AJ13" s="92"/>
      <c r="AK13" s="95"/>
      <c r="AL13" s="71"/>
      <c r="AM13" s="381">
        <f t="shared" si="10"/>
        <v>0</v>
      </c>
      <c r="AP13" s="104"/>
      <c r="AQ13" s="15">
        <v>6</v>
      </c>
      <c r="AR13" s="92">
        <v>913.5</v>
      </c>
      <c r="AS13" s="238"/>
      <c r="AT13" s="92"/>
      <c r="AU13" s="95"/>
      <c r="AV13" s="71"/>
      <c r="AW13" s="381">
        <f t="shared" si="11"/>
        <v>0</v>
      </c>
      <c r="AZ13" s="104"/>
      <c r="BA13" s="15">
        <v>6</v>
      </c>
      <c r="BB13" s="92">
        <v>975.22</v>
      </c>
      <c r="BC13" s="238"/>
      <c r="BD13" s="92"/>
      <c r="BE13" s="95"/>
      <c r="BF13" s="71"/>
      <c r="BG13" s="381">
        <f t="shared" si="12"/>
        <v>0</v>
      </c>
      <c r="BJ13" s="104"/>
      <c r="BK13" s="15">
        <v>6</v>
      </c>
      <c r="BL13" s="92">
        <v>930.8</v>
      </c>
      <c r="BM13" s="132"/>
      <c r="BN13" s="92"/>
      <c r="BO13" s="95"/>
      <c r="BP13" s="282"/>
      <c r="BQ13" s="466">
        <f t="shared" si="13"/>
        <v>0</v>
      </c>
      <c r="BR13" s="381"/>
      <c r="BT13" s="104"/>
      <c r="BU13" s="15">
        <v>6</v>
      </c>
      <c r="BV13" s="630">
        <v>887.2</v>
      </c>
      <c r="BW13" s="656"/>
      <c r="BX13" s="630"/>
      <c r="BY13" s="874"/>
      <c r="BZ13" s="658"/>
      <c r="CA13" s="237">
        <f t="shared" si="5"/>
        <v>0</v>
      </c>
      <c r="CD13" s="209"/>
      <c r="CE13" s="15">
        <v>6</v>
      </c>
      <c r="CF13" s="92">
        <v>899</v>
      </c>
      <c r="CG13" s="283"/>
      <c r="CH13" s="92"/>
      <c r="CI13" s="285"/>
      <c r="CJ13" s="284"/>
      <c r="CK13" s="381">
        <f t="shared" si="14"/>
        <v>0</v>
      </c>
      <c r="CN13" s="94"/>
      <c r="CO13" s="15">
        <v>6</v>
      </c>
      <c r="CP13" s="630">
        <v>885.4</v>
      </c>
      <c r="CQ13" s="656"/>
      <c r="CR13" s="630"/>
      <c r="CS13" s="657"/>
      <c r="CT13" s="284"/>
      <c r="CU13" s="386">
        <f t="shared" si="58"/>
        <v>0</v>
      </c>
      <c r="CX13" s="104"/>
      <c r="CY13" s="15">
        <v>6</v>
      </c>
      <c r="CZ13" s="92">
        <v>933.94</v>
      </c>
      <c r="DA13" s="238"/>
      <c r="DB13" s="92"/>
      <c r="DC13" s="95"/>
      <c r="DD13" s="71"/>
      <c r="DE13" s="381">
        <f t="shared" si="15"/>
        <v>0</v>
      </c>
      <c r="DH13" s="104"/>
      <c r="DI13" s="15">
        <v>6</v>
      </c>
      <c r="DJ13" s="630">
        <v>922.15</v>
      </c>
      <c r="DK13" s="656"/>
      <c r="DL13" s="630"/>
      <c r="DM13" s="657"/>
      <c r="DN13" s="658"/>
      <c r="DO13" s="386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1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1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1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1">
        <f t="shared" si="20"/>
        <v>0</v>
      </c>
      <c r="FF13" s="325"/>
      <c r="FG13" s="15">
        <v>6</v>
      </c>
      <c r="FH13" s="92">
        <v>905.4</v>
      </c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>
        <v>934.4</v>
      </c>
      <c r="FS13" s="238"/>
      <c r="FT13" s="92"/>
      <c r="FU13" s="70"/>
      <c r="FV13" s="71"/>
      <c r="FW13" s="381">
        <f t="shared" si="22"/>
        <v>0</v>
      </c>
      <c r="FZ13" s="104"/>
      <c r="GA13" s="15">
        <v>6</v>
      </c>
      <c r="GB13" s="346">
        <v>914.9</v>
      </c>
      <c r="GC13" s="238"/>
      <c r="GD13" s="346"/>
      <c r="GE13" s="95"/>
      <c r="GF13" s="71"/>
      <c r="GG13" s="381">
        <f t="shared" si="23"/>
        <v>0</v>
      </c>
      <c r="GJ13" s="104"/>
      <c r="GK13" s="15">
        <v>6</v>
      </c>
      <c r="GL13" s="92">
        <v>939.8</v>
      </c>
      <c r="GM13" s="238"/>
      <c r="GN13" s="92"/>
      <c r="GO13" s="95"/>
      <c r="GP13" s="71"/>
      <c r="GQ13" s="381">
        <f t="shared" si="24"/>
        <v>0</v>
      </c>
      <c r="GT13" s="104"/>
      <c r="GU13" s="15">
        <v>6</v>
      </c>
      <c r="GV13" s="92">
        <v>962.06</v>
      </c>
      <c r="GW13" s="238"/>
      <c r="GX13" s="92"/>
      <c r="GY13" s="95"/>
      <c r="GZ13" s="71"/>
      <c r="HA13" s="381">
        <f t="shared" si="25"/>
        <v>0</v>
      </c>
      <c r="HD13" s="104"/>
      <c r="HE13" s="15">
        <v>6</v>
      </c>
      <c r="HF13" s="92">
        <v>921.69</v>
      </c>
      <c r="HG13" s="238"/>
      <c r="HH13" s="92"/>
      <c r="HI13" s="286"/>
      <c r="HJ13" s="71"/>
      <c r="HK13" s="381">
        <f t="shared" si="26"/>
        <v>0</v>
      </c>
      <c r="HN13" s="104"/>
      <c r="HO13" s="15">
        <v>6</v>
      </c>
      <c r="HP13" s="69">
        <v>919.4</v>
      </c>
      <c r="HQ13" s="246"/>
      <c r="HR13" s="69"/>
      <c r="HS13" s="70"/>
      <c r="HT13" s="71"/>
      <c r="HU13" s="381">
        <f t="shared" si="6"/>
        <v>0</v>
      </c>
      <c r="HX13" s="104"/>
      <c r="HY13" s="15">
        <v>6</v>
      </c>
      <c r="HZ13" s="69">
        <v>918.1</v>
      </c>
      <c r="IA13" s="246"/>
      <c r="IB13" s="69"/>
      <c r="IC13" s="70"/>
      <c r="ID13" s="71"/>
      <c r="IE13" s="381">
        <f t="shared" si="27"/>
        <v>0</v>
      </c>
      <c r="IH13" s="104"/>
      <c r="II13" s="15">
        <v>6</v>
      </c>
      <c r="IJ13" s="69">
        <v>906.27</v>
      </c>
      <c r="IK13" s="246"/>
      <c r="IL13" s="69"/>
      <c r="IM13" s="70"/>
      <c r="IN13" s="71"/>
      <c r="IO13" s="237">
        <f t="shared" si="28"/>
        <v>0</v>
      </c>
      <c r="IR13" s="104"/>
      <c r="IS13" s="15">
        <v>6</v>
      </c>
      <c r="IT13" s="69">
        <v>894.5</v>
      </c>
      <c r="IU13" s="246"/>
      <c r="IV13" s="69"/>
      <c r="IW13" s="70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1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1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1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1">
        <f t="shared" si="33"/>
        <v>0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492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/>
      <c r="Z14" s="69"/>
      <c r="AA14" s="631"/>
      <c r="AB14" s="632"/>
      <c r="AC14" s="381">
        <f t="shared" si="9"/>
        <v>0</v>
      </c>
      <c r="AF14" s="104"/>
      <c r="AG14" s="15">
        <v>7</v>
      </c>
      <c r="AH14" s="92">
        <v>950.27</v>
      </c>
      <c r="AI14" s="238"/>
      <c r="AJ14" s="92"/>
      <c r="AK14" s="95"/>
      <c r="AL14" s="71"/>
      <c r="AM14" s="381">
        <f t="shared" si="10"/>
        <v>0</v>
      </c>
      <c r="AP14" s="104"/>
      <c r="AQ14" s="15">
        <v>7</v>
      </c>
      <c r="AR14" s="92">
        <v>924.4</v>
      </c>
      <c r="AS14" s="238"/>
      <c r="AT14" s="92"/>
      <c r="AU14" s="95"/>
      <c r="AV14" s="71"/>
      <c r="AW14" s="381">
        <f t="shared" si="11"/>
        <v>0</v>
      </c>
      <c r="AZ14" s="104"/>
      <c r="BA14" s="15">
        <v>7</v>
      </c>
      <c r="BB14" s="92">
        <v>972.5</v>
      </c>
      <c r="BC14" s="238"/>
      <c r="BD14" s="92"/>
      <c r="BE14" s="95"/>
      <c r="BF14" s="71"/>
      <c r="BG14" s="381">
        <f t="shared" si="12"/>
        <v>0</v>
      </c>
      <c r="BJ14" s="610"/>
      <c r="BK14" s="15">
        <v>7</v>
      </c>
      <c r="BL14" s="92">
        <v>870</v>
      </c>
      <c r="BM14" s="132"/>
      <c r="BN14" s="92"/>
      <c r="BO14" s="95"/>
      <c r="BP14" s="282"/>
      <c r="BQ14" s="466">
        <f t="shared" si="13"/>
        <v>0</v>
      </c>
      <c r="BR14" s="381"/>
      <c r="BT14" s="104"/>
      <c r="BU14" s="15">
        <v>7</v>
      </c>
      <c r="BV14" s="630">
        <v>902.6</v>
      </c>
      <c r="BW14" s="656"/>
      <c r="BX14" s="630"/>
      <c r="BY14" s="874"/>
      <c r="BZ14" s="658"/>
      <c r="CA14" s="237">
        <f t="shared" si="5"/>
        <v>0</v>
      </c>
      <c r="CD14" s="209"/>
      <c r="CE14" s="15">
        <v>7</v>
      </c>
      <c r="CF14" s="92">
        <v>883.1</v>
      </c>
      <c r="CG14" s="283"/>
      <c r="CH14" s="92"/>
      <c r="CI14" s="285"/>
      <c r="CJ14" s="284"/>
      <c r="CK14" s="381">
        <f t="shared" si="14"/>
        <v>0</v>
      </c>
      <c r="CN14" s="94"/>
      <c r="CO14" s="15">
        <v>7</v>
      </c>
      <c r="CP14" s="630">
        <v>867.3</v>
      </c>
      <c r="CQ14" s="656"/>
      <c r="CR14" s="630"/>
      <c r="CS14" s="657"/>
      <c r="CT14" s="284"/>
      <c r="CU14" s="386">
        <f t="shared" si="58"/>
        <v>0</v>
      </c>
      <c r="CX14" s="104"/>
      <c r="CY14" s="15">
        <v>7</v>
      </c>
      <c r="CZ14" s="92">
        <v>946.19</v>
      </c>
      <c r="DA14" s="238"/>
      <c r="DB14" s="92"/>
      <c r="DC14" s="95"/>
      <c r="DD14" s="71"/>
      <c r="DE14" s="381">
        <f t="shared" si="15"/>
        <v>0</v>
      </c>
      <c r="DH14" s="104"/>
      <c r="DI14" s="15">
        <v>7</v>
      </c>
      <c r="DJ14" s="630">
        <v>952.09</v>
      </c>
      <c r="DK14" s="656"/>
      <c r="DL14" s="630"/>
      <c r="DM14" s="657"/>
      <c r="DN14" s="658"/>
      <c r="DO14" s="386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1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1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1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1">
        <f t="shared" si="20"/>
        <v>0</v>
      </c>
      <c r="FF14" s="325"/>
      <c r="FG14" s="15">
        <v>7</v>
      </c>
      <c r="FH14" s="92">
        <v>885.4</v>
      </c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>
        <v>943.01</v>
      </c>
      <c r="FS14" s="238"/>
      <c r="FT14" s="92"/>
      <c r="FU14" s="70"/>
      <c r="FV14" s="71"/>
      <c r="FW14" s="381">
        <f t="shared" si="22"/>
        <v>0</v>
      </c>
      <c r="FZ14" s="104"/>
      <c r="GA14" s="15">
        <v>7</v>
      </c>
      <c r="GB14" s="346">
        <v>899.5</v>
      </c>
      <c r="GC14" s="238"/>
      <c r="GD14" s="346"/>
      <c r="GE14" s="95"/>
      <c r="GF14" s="71"/>
      <c r="GG14" s="381">
        <f t="shared" si="23"/>
        <v>0</v>
      </c>
      <c r="GJ14" s="104"/>
      <c r="GK14" s="15">
        <v>7</v>
      </c>
      <c r="GL14" s="92">
        <v>925.8</v>
      </c>
      <c r="GM14" s="238"/>
      <c r="GN14" s="92"/>
      <c r="GO14" s="95"/>
      <c r="GP14" s="71"/>
      <c r="GQ14" s="381">
        <f t="shared" si="24"/>
        <v>0</v>
      </c>
      <c r="GT14" s="104"/>
      <c r="GU14" s="15">
        <v>7</v>
      </c>
      <c r="GV14" s="92">
        <v>930.31</v>
      </c>
      <c r="GW14" s="238"/>
      <c r="GX14" s="92"/>
      <c r="GY14" s="95"/>
      <c r="GZ14" s="71"/>
      <c r="HA14" s="381">
        <f t="shared" si="25"/>
        <v>0</v>
      </c>
      <c r="HD14" s="104"/>
      <c r="HE14" s="15">
        <v>7</v>
      </c>
      <c r="HF14" s="92">
        <v>894.93</v>
      </c>
      <c r="HG14" s="238"/>
      <c r="HH14" s="92"/>
      <c r="HI14" s="286"/>
      <c r="HJ14" s="71"/>
      <c r="HK14" s="381">
        <f t="shared" si="26"/>
        <v>0</v>
      </c>
      <c r="HN14" s="104"/>
      <c r="HO14" s="15">
        <v>7</v>
      </c>
      <c r="HP14" s="69">
        <v>894</v>
      </c>
      <c r="HQ14" s="246"/>
      <c r="HR14" s="69"/>
      <c r="HS14" s="70"/>
      <c r="HT14" s="71"/>
      <c r="HU14" s="381">
        <f t="shared" si="6"/>
        <v>0</v>
      </c>
      <c r="HX14" s="104"/>
      <c r="HY14" s="15">
        <v>7</v>
      </c>
      <c r="HZ14" s="69">
        <v>919</v>
      </c>
      <c r="IA14" s="246"/>
      <c r="IB14" s="69"/>
      <c r="IC14" s="70"/>
      <c r="ID14" s="71"/>
      <c r="IE14" s="381">
        <f t="shared" si="27"/>
        <v>0</v>
      </c>
      <c r="IH14" s="104"/>
      <c r="II14" s="15">
        <v>7</v>
      </c>
      <c r="IJ14" s="69">
        <v>973.4</v>
      </c>
      <c r="IK14" s="246"/>
      <c r="IL14" s="69"/>
      <c r="IM14" s="70"/>
      <c r="IN14" s="71"/>
      <c r="IO14" s="237">
        <f t="shared" si="28"/>
        <v>0</v>
      </c>
      <c r="IR14" s="104"/>
      <c r="IS14" s="15">
        <v>7</v>
      </c>
      <c r="IT14" s="69">
        <v>879.1</v>
      </c>
      <c r="IU14" s="246"/>
      <c r="IV14" s="69"/>
      <c r="IW14" s="70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1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1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1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1">
        <f t="shared" si="33"/>
        <v>0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492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/>
      <c r="Z15" s="69"/>
      <c r="AA15" s="631"/>
      <c r="AB15" s="632"/>
      <c r="AC15" s="381">
        <f t="shared" si="9"/>
        <v>0</v>
      </c>
      <c r="AF15" s="104"/>
      <c r="AG15" s="15">
        <v>8</v>
      </c>
      <c r="AH15" s="92">
        <v>922.15</v>
      </c>
      <c r="AI15" s="238"/>
      <c r="AJ15" s="92"/>
      <c r="AK15" s="95"/>
      <c r="AL15" s="71"/>
      <c r="AM15" s="381">
        <f t="shared" si="10"/>
        <v>0</v>
      </c>
      <c r="AP15" s="104"/>
      <c r="AQ15" s="15">
        <v>8</v>
      </c>
      <c r="AR15" s="92">
        <v>884.5</v>
      </c>
      <c r="AS15" s="238"/>
      <c r="AT15" s="92"/>
      <c r="AU15" s="95"/>
      <c r="AV15" s="71"/>
      <c r="AW15" s="381">
        <f t="shared" si="11"/>
        <v>0</v>
      </c>
      <c r="AZ15" s="104"/>
      <c r="BA15" s="15">
        <v>8</v>
      </c>
      <c r="BB15" s="92">
        <v>924.87</v>
      </c>
      <c r="BC15" s="238"/>
      <c r="BD15" s="92"/>
      <c r="BE15" s="95"/>
      <c r="BF15" s="71"/>
      <c r="BG15" s="381">
        <f t="shared" si="12"/>
        <v>0</v>
      </c>
      <c r="BJ15" s="610"/>
      <c r="BK15" s="15">
        <v>8</v>
      </c>
      <c r="BL15" s="92">
        <v>885.4</v>
      </c>
      <c r="BM15" s="132"/>
      <c r="BN15" s="92"/>
      <c r="BO15" s="95"/>
      <c r="BP15" s="282"/>
      <c r="BQ15" s="466">
        <f t="shared" si="13"/>
        <v>0</v>
      </c>
      <c r="BR15" s="381"/>
      <c r="BT15" s="104"/>
      <c r="BU15" s="15">
        <v>8</v>
      </c>
      <c r="BV15" s="630">
        <v>872.7</v>
      </c>
      <c r="BW15" s="656"/>
      <c r="BX15" s="630"/>
      <c r="BY15" s="874"/>
      <c r="BZ15" s="658"/>
      <c r="CA15" s="237">
        <f t="shared" si="5"/>
        <v>0</v>
      </c>
      <c r="CD15" s="209"/>
      <c r="CE15" s="15">
        <v>8</v>
      </c>
      <c r="CF15" s="92">
        <v>933</v>
      </c>
      <c r="CG15" s="283"/>
      <c r="CH15" s="92"/>
      <c r="CI15" s="285"/>
      <c r="CJ15" s="284"/>
      <c r="CK15" s="381">
        <f t="shared" si="14"/>
        <v>0</v>
      </c>
      <c r="CN15" s="94"/>
      <c r="CO15" s="15">
        <v>8</v>
      </c>
      <c r="CP15" s="630">
        <v>902.6</v>
      </c>
      <c r="CQ15" s="656"/>
      <c r="CR15" s="630"/>
      <c r="CS15" s="657"/>
      <c r="CT15" s="284"/>
      <c r="CU15" s="386">
        <f t="shared" si="58"/>
        <v>0</v>
      </c>
      <c r="CX15" s="104"/>
      <c r="CY15" s="15">
        <v>8</v>
      </c>
      <c r="CZ15" s="92">
        <v>948.46</v>
      </c>
      <c r="DA15" s="238"/>
      <c r="DB15" s="92"/>
      <c r="DC15" s="95"/>
      <c r="DD15" s="71"/>
      <c r="DE15" s="381">
        <f t="shared" si="15"/>
        <v>0</v>
      </c>
      <c r="DH15" s="104"/>
      <c r="DI15" s="15">
        <v>8</v>
      </c>
      <c r="DJ15" s="630">
        <v>969.32</v>
      </c>
      <c r="DK15" s="656"/>
      <c r="DL15" s="630"/>
      <c r="DM15" s="657"/>
      <c r="DN15" s="658"/>
      <c r="DO15" s="386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1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1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1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1">
        <f t="shared" si="20"/>
        <v>0</v>
      </c>
      <c r="FF15" s="325"/>
      <c r="FG15" s="15">
        <v>8</v>
      </c>
      <c r="FH15" s="92">
        <v>899</v>
      </c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>
        <v>974.77</v>
      </c>
      <c r="FS15" s="238"/>
      <c r="FT15" s="92"/>
      <c r="FU15" s="70"/>
      <c r="FV15" s="71"/>
      <c r="FW15" s="381">
        <f t="shared" si="22"/>
        <v>0</v>
      </c>
      <c r="FZ15" s="104"/>
      <c r="GA15" s="15">
        <v>8</v>
      </c>
      <c r="GB15" s="346">
        <v>894</v>
      </c>
      <c r="GC15" s="238"/>
      <c r="GD15" s="346"/>
      <c r="GE15" s="95"/>
      <c r="GF15" s="71"/>
      <c r="GG15" s="381">
        <f t="shared" si="23"/>
        <v>0</v>
      </c>
      <c r="GJ15" s="104"/>
      <c r="GK15" s="15">
        <v>8</v>
      </c>
      <c r="GL15" s="92">
        <v>929</v>
      </c>
      <c r="GM15" s="238"/>
      <c r="GN15" s="92"/>
      <c r="GO15" s="95"/>
      <c r="GP15" s="71"/>
      <c r="GQ15" s="381">
        <f t="shared" si="24"/>
        <v>0</v>
      </c>
      <c r="GT15" s="104"/>
      <c r="GU15" s="15">
        <v>8</v>
      </c>
      <c r="GV15" s="92">
        <v>968.41</v>
      </c>
      <c r="GW15" s="238"/>
      <c r="GX15" s="92"/>
      <c r="GY15" s="95"/>
      <c r="GZ15" s="71"/>
      <c r="HA15" s="381">
        <f t="shared" si="25"/>
        <v>0</v>
      </c>
      <c r="HD15" s="104"/>
      <c r="HE15" s="15">
        <v>8</v>
      </c>
      <c r="HF15" s="92">
        <v>946.19</v>
      </c>
      <c r="HG15" s="238"/>
      <c r="HH15" s="92"/>
      <c r="HI15" s="286"/>
      <c r="HJ15" s="71"/>
      <c r="HK15" s="381">
        <f t="shared" si="26"/>
        <v>0</v>
      </c>
      <c r="HN15" s="94"/>
      <c r="HO15" s="15">
        <v>8</v>
      </c>
      <c r="HP15" s="69">
        <v>899</v>
      </c>
      <c r="HQ15" s="246"/>
      <c r="HR15" s="69"/>
      <c r="HS15" s="70"/>
      <c r="HT15" s="71"/>
      <c r="HU15" s="381">
        <f t="shared" si="6"/>
        <v>0</v>
      </c>
      <c r="HX15" s="94"/>
      <c r="HY15" s="15">
        <v>8</v>
      </c>
      <c r="HZ15" s="69">
        <v>918.1</v>
      </c>
      <c r="IA15" s="246"/>
      <c r="IB15" s="69"/>
      <c r="IC15" s="70"/>
      <c r="ID15" s="71"/>
      <c r="IE15" s="381">
        <f t="shared" si="27"/>
        <v>0</v>
      </c>
      <c r="IH15" s="104"/>
      <c r="II15" s="15">
        <v>8</v>
      </c>
      <c r="IJ15" s="69">
        <v>907.18</v>
      </c>
      <c r="IK15" s="246"/>
      <c r="IL15" s="69"/>
      <c r="IM15" s="70"/>
      <c r="IN15" s="71"/>
      <c r="IO15" s="237">
        <f t="shared" si="28"/>
        <v>0</v>
      </c>
      <c r="IR15" s="104"/>
      <c r="IS15" s="15">
        <v>8</v>
      </c>
      <c r="IT15" s="69">
        <v>891.8</v>
      </c>
      <c r="IU15" s="246"/>
      <c r="IV15" s="69"/>
      <c r="IW15" s="70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1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1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1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1">
        <f t="shared" si="33"/>
        <v>0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492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/>
      <c r="Z16" s="69"/>
      <c r="AA16" s="631"/>
      <c r="AB16" s="632"/>
      <c r="AC16" s="381">
        <f t="shared" si="9"/>
        <v>0</v>
      </c>
      <c r="AF16" s="104"/>
      <c r="AG16" s="15">
        <v>9</v>
      </c>
      <c r="AH16" s="92">
        <v>954.81</v>
      </c>
      <c r="AI16" s="238"/>
      <c r="AJ16" s="92"/>
      <c r="AK16" s="95"/>
      <c r="AL16" s="71"/>
      <c r="AM16" s="381">
        <f t="shared" si="10"/>
        <v>0</v>
      </c>
      <c r="AP16" s="104"/>
      <c r="AQ16" s="15">
        <v>9</v>
      </c>
      <c r="AR16" s="92">
        <v>909</v>
      </c>
      <c r="AS16" s="238"/>
      <c r="AT16" s="92"/>
      <c r="AU16" s="95"/>
      <c r="AV16" s="71"/>
      <c r="AW16" s="381">
        <f t="shared" si="11"/>
        <v>0</v>
      </c>
      <c r="AZ16" s="104"/>
      <c r="BA16" s="15">
        <v>9</v>
      </c>
      <c r="BB16" s="92">
        <v>901.28</v>
      </c>
      <c r="BC16" s="238"/>
      <c r="BD16" s="92"/>
      <c r="BE16" s="95"/>
      <c r="BF16" s="71"/>
      <c r="BG16" s="381">
        <f t="shared" si="12"/>
        <v>0</v>
      </c>
      <c r="BJ16" s="610"/>
      <c r="BK16" s="15">
        <v>9</v>
      </c>
      <c r="BL16" s="92">
        <v>932.6</v>
      </c>
      <c r="BM16" s="132"/>
      <c r="BN16" s="92"/>
      <c r="BO16" s="95"/>
      <c r="BP16" s="282"/>
      <c r="BQ16" s="466">
        <f t="shared" si="13"/>
        <v>0</v>
      </c>
      <c r="BR16" s="381"/>
      <c r="BT16" s="104"/>
      <c r="BU16" s="15">
        <v>9</v>
      </c>
      <c r="BV16" s="92">
        <v>881.8</v>
      </c>
      <c r="BW16" s="283"/>
      <c r="BX16" s="92"/>
      <c r="BY16" s="551"/>
      <c r="BZ16" s="284"/>
      <c r="CA16" s="381">
        <f t="shared" si="5"/>
        <v>0</v>
      </c>
      <c r="CD16" s="209"/>
      <c r="CE16" s="15">
        <v>9</v>
      </c>
      <c r="CF16" s="92">
        <v>935.3</v>
      </c>
      <c r="CG16" s="283"/>
      <c r="CH16" s="92"/>
      <c r="CI16" s="285"/>
      <c r="CJ16" s="284"/>
      <c r="CK16" s="381">
        <f t="shared" si="14"/>
        <v>0</v>
      </c>
      <c r="CN16" s="94"/>
      <c r="CO16" s="15">
        <v>9</v>
      </c>
      <c r="CP16" s="630">
        <v>884.5</v>
      </c>
      <c r="CQ16" s="656"/>
      <c r="CR16" s="630"/>
      <c r="CS16" s="657"/>
      <c r="CT16" s="284"/>
      <c r="CU16" s="386">
        <f t="shared" si="58"/>
        <v>0</v>
      </c>
      <c r="CX16" s="104"/>
      <c r="CY16" s="15">
        <v>9</v>
      </c>
      <c r="CZ16" s="92">
        <v>889.04</v>
      </c>
      <c r="DA16" s="238"/>
      <c r="DB16" s="92"/>
      <c r="DC16" s="95"/>
      <c r="DD16" s="71"/>
      <c r="DE16" s="381">
        <f t="shared" si="15"/>
        <v>0</v>
      </c>
      <c r="DH16" s="104"/>
      <c r="DI16" s="15">
        <v>9</v>
      </c>
      <c r="DJ16" s="630">
        <v>919.43</v>
      </c>
      <c r="DK16" s="656"/>
      <c r="DL16" s="630"/>
      <c r="DM16" s="657"/>
      <c r="DN16" s="658"/>
      <c r="DO16" s="386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1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1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1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1">
        <f t="shared" si="20"/>
        <v>0</v>
      </c>
      <c r="FF16" s="325"/>
      <c r="FG16" s="15">
        <v>9</v>
      </c>
      <c r="FH16" s="92">
        <v>929</v>
      </c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>
        <v>935.3</v>
      </c>
      <c r="FS16" s="238"/>
      <c r="FT16" s="92"/>
      <c r="FU16" s="70"/>
      <c r="FV16" s="71"/>
      <c r="FW16" s="381">
        <f t="shared" si="22"/>
        <v>0</v>
      </c>
      <c r="FZ16" s="104"/>
      <c r="GA16" s="15">
        <v>9</v>
      </c>
      <c r="GB16" s="346">
        <v>906.7</v>
      </c>
      <c r="GC16" s="238"/>
      <c r="GD16" s="346"/>
      <c r="GE16" s="95"/>
      <c r="GF16" s="71"/>
      <c r="GG16" s="381">
        <f t="shared" si="23"/>
        <v>0</v>
      </c>
      <c r="GJ16" s="104"/>
      <c r="GK16" s="15">
        <v>9</v>
      </c>
      <c r="GL16" s="92">
        <v>932.1</v>
      </c>
      <c r="GM16" s="238"/>
      <c r="GN16" s="92"/>
      <c r="GO16" s="95"/>
      <c r="GP16" s="71"/>
      <c r="GQ16" s="381">
        <f t="shared" si="24"/>
        <v>0</v>
      </c>
      <c r="GT16" s="104"/>
      <c r="GU16" s="15">
        <v>9</v>
      </c>
      <c r="GV16" s="92">
        <v>952.09</v>
      </c>
      <c r="GW16" s="238"/>
      <c r="GX16" s="92"/>
      <c r="GY16" s="95"/>
      <c r="GZ16" s="71"/>
      <c r="HA16" s="381">
        <f t="shared" si="25"/>
        <v>0</v>
      </c>
      <c r="HD16" s="104"/>
      <c r="HE16" s="15">
        <v>9</v>
      </c>
      <c r="HF16" s="92">
        <v>877.24</v>
      </c>
      <c r="HG16" s="238"/>
      <c r="HH16" s="92"/>
      <c r="HI16" s="286"/>
      <c r="HJ16" s="71"/>
      <c r="HK16" s="237">
        <f t="shared" si="26"/>
        <v>0</v>
      </c>
      <c r="HN16" s="94"/>
      <c r="HO16" s="15">
        <v>9</v>
      </c>
      <c r="HP16" s="69">
        <v>927.6</v>
      </c>
      <c r="HQ16" s="246"/>
      <c r="HR16" s="69"/>
      <c r="HS16" s="70"/>
      <c r="HT16" s="71"/>
      <c r="HU16" s="381">
        <f t="shared" si="6"/>
        <v>0</v>
      </c>
      <c r="HX16" s="94"/>
      <c r="HY16" s="15">
        <v>9</v>
      </c>
      <c r="HZ16" s="69">
        <v>867.3</v>
      </c>
      <c r="IA16" s="246"/>
      <c r="IB16" s="69"/>
      <c r="IC16" s="70"/>
      <c r="ID16" s="71"/>
      <c r="IE16" s="381">
        <f t="shared" si="27"/>
        <v>0</v>
      </c>
      <c r="IH16" s="104"/>
      <c r="II16" s="15">
        <v>9</v>
      </c>
      <c r="IJ16" s="69">
        <v>954.35</v>
      </c>
      <c r="IK16" s="246"/>
      <c r="IL16" s="69"/>
      <c r="IM16" s="70"/>
      <c r="IN16" s="71"/>
      <c r="IO16" s="237">
        <f t="shared" si="28"/>
        <v>0</v>
      </c>
      <c r="IR16" s="104"/>
      <c r="IS16" s="15">
        <v>9</v>
      </c>
      <c r="IT16" s="69">
        <v>861.8</v>
      </c>
      <c r="IU16" s="246"/>
      <c r="IV16" s="69"/>
      <c r="IW16" s="70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1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1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1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1">
        <f t="shared" si="33"/>
        <v>0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492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/>
      <c r="Z17" s="69"/>
      <c r="AA17" s="631"/>
      <c r="AB17" s="632"/>
      <c r="AC17" s="381">
        <f t="shared" si="9"/>
        <v>0</v>
      </c>
      <c r="AF17" s="104"/>
      <c r="AG17" s="15">
        <v>10</v>
      </c>
      <c r="AH17" s="92">
        <v>932.13</v>
      </c>
      <c r="AI17" s="238"/>
      <c r="AJ17" s="92"/>
      <c r="AK17" s="95"/>
      <c r="AL17" s="71"/>
      <c r="AM17" s="381">
        <f t="shared" si="10"/>
        <v>0</v>
      </c>
      <c r="AP17" s="104"/>
      <c r="AQ17" s="15">
        <v>10</v>
      </c>
      <c r="AR17" s="92">
        <v>899</v>
      </c>
      <c r="AS17" s="238"/>
      <c r="AT17" s="92"/>
      <c r="AU17" s="95"/>
      <c r="AV17" s="71"/>
      <c r="AW17" s="381">
        <f t="shared" si="11"/>
        <v>0</v>
      </c>
      <c r="AZ17" s="104"/>
      <c r="BA17" s="15">
        <v>10</v>
      </c>
      <c r="BB17" s="92">
        <v>928.95</v>
      </c>
      <c r="BC17" s="238"/>
      <c r="BD17" s="92"/>
      <c r="BE17" s="95"/>
      <c r="BF17" s="71"/>
      <c r="BG17" s="381">
        <f t="shared" si="12"/>
        <v>0</v>
      </c>
      <c r="BJ17" s="610"/>
      <c r="BK17" s="15">
        <v>10</v>
      </c>
      <c r="BL17" s="92">
        <v>904.5</v>
      </c>
      <c r="BM17" s="132"/>
      <c r="BN17" s="92"/>
      <c r="BO17" s="95"/>
      <c r="BP17" s="282"/>
      <c r="BQ17" s="466">
        <f t="shared" si="13"/>
        <v>0</v>
      </c>
      <c r="BR17" s="381"/>
      <c r="BT17" s="104"/>
      <c r="BU17" s="15">
        <v>10</v>
      </c>
      <c r="BV17" s="69">
        <v>901.7</v>
      </c>
      <c r="BW17" s="283"/>
      <c r="BX17" s="69"/>
      <c r="BY17" s="551"/>
      <c r="BZ17" s="284"/>
      <c r="CA17" s="381">
        <f t="shared" si="5"/>
        <v>0</v>
      </c>
      <c r="CD17" s="209"/>
      <c r="CE17" s="15">
        <v>10</v>
      </c>
      <c r="CF17" s="92">
        <v>940.7</v>
      </c>
      <c r="CG17" s="283"/>
      <c r="CH17" s="92"/>
      <c r="CI17" s="285"/>
      <c r="CJ17" s="284"/>
      <c r="CK17" s="381">
        <f t="shared" si="14"/>
        <v>0</v>
      </c>
      <c r="CN17" s="94"/>
      <c r="CO17" s="15">
        <v>10</v>
      </c>
      <c r="CP17" s="630">
        <v>861.8</v>
      </c>
      <c r="CQ17" s="656"/>
      <c r="CR17" s="630"/>
      <c r="CS17" s="657"/>
      <c r="CT17" s="284"/>
      <c r="CU17" s="386">
        <f t="shared" si="58"/>
        <v>0</v>
      </c>
      <c r="CX17" s="104"/>
      <c r="CY17" s="15">
        <v>10</v>
      </c>
      <c r="CZ17" s="92">
        <v>900.38</v>
      </c>
      <c r="DA17" s="238"/>
      <c r="DB17" s="92"/>
      <c r="DC17" s="95"/>
      <c r="DD17" s="71"/>
      <c r="DE17" s="381">
        <f t="shared" si="15"/>
        <v>0</v>
      </c>
      <c r="DH17" s="104"/>
      <c r="DI17" s="15">
        <v>10</v>
      </c>
      <c r="DJ17" s="633">
        <v>939.38</v>
      </c>
      <c r="DK17" s="656"/>
      <c r="DL17" s="633"/>
      <c r="DM17" s="657"/>
      <c r="DN17" s="658"/>
      <c r="DO17" s="386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1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1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1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1">
        <f t="shared" si="20"/>
        <v>0</v>
      </c>
      <c r="FF17" s="104"/>
      <c r="FG17" s="15">
        <v>10</v>
      </c>
      <c r="FH17" s="92">
        <v>870.9</v>
      </c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>
        <v>957.98</v>
      </c>
      <c r="FS17" s="238"/>
      <c r="FT17" s="92"/>
      <c r="FU17" s="70"/>
      <c r="FV17" s="71"/>
      <c r="FW17" s="381">
        <f t="shared" si="22"/>
        <v>0</v>
      </c>
      <c r="FZ17" s="104"/>
      <c r="GA17" s="15">
        <v>10</v>
      </c>
      <c r="GB17" s="346">
        <v>901.3</v>
      </c>
      <c r="GC17" s="238"/>
      <c r="GD17" s="346"/>
      <c r="GE17" s="95"/>
      <c r="GF17" s="71"/>
      <c r="GG17" s="381">
        <f t="shared" si="23"/>
        <v>0</v>
      </c>
      <c r="GJ17" s="104"/>
      <c r="GK17" s="15">
        <v>10</v>
      </c>
      <c r="GL17" s="92">
        <v>890.4</v>
      </c>
      <c r="GM17" s="238"/>
      <c r="GN17" s="92"/>
      <c r="GO17" s="95"/>
      <c r="GP17" s="71"/>
      <c r="GQ17" s="381">
        <f t="shared" si="24"/>
        <v>0</v>
      </c>
      <c r="GT17" s="104"/>
      <c r="GU17" s="15">
        <v>10</v>
      </c>
      <c r="GV17" s="92">
        <v>962.06</v>
      </c>
      <c r="GW17" s="238"/>
      <c r="GX17" s="92"/>
      <c r="GY17" s="95"/>
      <c r="GZ17" s="71"/>
      <c r="HA17" s="381">
        <f t="shared" si="25"/>
        <v>0</v>
      </c>
      <c r="HD17" s="104"/>
      <c r="HE17" s="15">
        <v>10</v>
      </c>
      <c r="HF17" s="92">
        <v>891.3</v>
      </c>
      <c r="HG17" s="238"/>
      <c r="HH17" s="92"/>
      <c r="HI17" s="286"/>
      <c r="HJ17" s="71"/>
      <c r="HK17" s="237">
        <f t="shared" si="26"/>
        <v>0</v>
      </c>
      <c r="HN17" s="94"/>
      <c r="HO17" s="15">
        <v>10</v>
      </c>
      <c r="HP17" s="69">
        <v>894.9</v>
      </c>
      <c r="HQ17" s="246"/>
      <c r="HR17" s="69"/>
      <c r="HS17" s="70"/>
      <c r="HT17" s="71"/>
      <c r="HU17" s="381">
        <f t="shared" si="6"/>
        <v>0</v>
      </c>
      <c r="HX17" s="94"/>
      <c r="HY17" s="15">
        <v>10</v>
      </c>
      <c r="HZ17" s="69">
        <v>900.8</v>
      </c>
      <c r="IA17" s="246"/>
      <c r="IB17" s="69"/>
      <c r="IC17" s="70"/>
      <c r="ID17" s="71"/>
      <c r="IE17" s="381">
        <f t="shared" si="27"/>
        <v>0</v>
      </c>
      <c r="IH17" s="104"/>
      <c r="II17" s="15">
        <v>10</v>
      </c>
      <c r="IJ17" s="69">
        <v>959.8</v>
      </c>
      <c r="IK17" s="246"/>
      <c r="IL17" s="69"/>
      <c r="IM17" s="70"/>
      <c r="IN17" s="71"/>
      <c r="IO17" s="237">
        <f t="shared" si="28"/>
        <v>0</v>
      </c>
      <c r="IR17" s="104"/>
      <c r="IS17" s="15">
        <v>10</v>
      </c>
      <c r="IT17" s="69">
        <v>900.8</v>
      </c>
      <c r="IU17" s="246"/>
      <c r="IV17" s="69"/>
      <c r="IW17" s="70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1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1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1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1">
        <f t="shared" si="33"/>
        <v>0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41"/>
      <c r="SM17" s="630"/>
      <c r="SN17" s="802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492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/>
      <c r="Z18" s="69"/>
      <c r="AA18" s="631"/>
      <c r="AB18" s="632"/>
      <c r="AC18" s="381">
        <f t="shared" si="9"/>
        <v>0</v>
      </c>
      <c r="AF18" s="104"/>
      <c r="AG18" s="15">
        <v>11</v>
      </c>
      <c r="AH18" s="92">
        <v>919.88</v>
      </c>
      <c r="AI18" s="238"/>
      <c r="AJ18" s="69"/>
      <c r="AK18" s="95"/>
      <c r="AL18" s="71"/>
      <c r="AM18" s="381">
        <f t="shared" si="10"/>
        <v>0</v>
      </c>
      <c r="AP18" s="104"/>
      <c r="AQ18" s="15">
        <v>11</v>
      </c>
      <c r="AR18" s="92">
        <v>903.6</v>
      </c>
      <c r="AS18" s="238"/>
      <c r="AT18" s="92"/>
      <c r="AU18" s="95"/>
      <c r="AV18" s="71"/>
      <c r="AW18" s="381">
        <f t="shared" si="11"/>
        <v>0</v>
      </c>
      <c r="AZ18" s="104"/>
      <c r="BA18" s="15">
        <v>11</v>
      </c>
      <c r="BB18" s="92">
        <v>917.61</v>
      </c>
      <c r="BC18" s="238"/>
      <c r="BD18" s="92"/>
      <c r="BE18" s="95"/>
      <c r="BF18" s="71"/>
      <c r="BG18" s="381">
        <f t="shared" si="12"/>
        <v>0</v>
      </c>
      <c r="BJ18" s="610"/>
      <c r="BK18" s="15">
        <v>11</v>
      </c>
      <c r="BL18" s="92">
        <v>909</v>
      </c>
      <c r="BM18" s="132"/>
      <c r="BN18" s="92"/>
      <c r="BO18" s="95"/>
      <c r="BP18" s="282"/>
      <c r="BQ18" s="466">
        <f t="shared" si="13"/>
        <v>0</v>
      </c>
      <c r="BR18" s="381"/>
      <c r="BT18" s="104"/>
      <c r="BU18" s="15">
        <v>11</v>
      </c>
      <c r="BV18" s="92">
        <v>917.1</v>
      </c>
      <c r="BW18" s="283"/>
      <c r="BX18" s="92"/>
      <c r="BY18" s="551"/>
      <c r="BZ18" s="284"/>
      <c r="CA18" s="381">
        <f t="shared" si="5"/>
        <v>0</v>
      </c>
      <c r="CD18" s="209"/>
      <c r="CE18" s="15">
        <v>11</v>
      </c>
      <c r="CF18" s="69">
        <v>898.1</v>
      </c>
      <c r="CG18" s="283"/>
      <c r="CH18" s="69"/>
      <c r="CI18" s="285"/>
      <c r="CJ18" s="284"/>
      <c r="CK18" s="381">
        <f t="shared" si="14"/>
        <v>0</v>
      </c>
      <c r="CN18" s="94"/>
      <c r="CO18" s="15">
        <v>11</v>
      </c>
      <c r="CP18" s="633">
        <v>911.7</v>
      </c>
      <c r="CQ18" s="656"/>
      <c r="CR18" s="633"/>
      <c r="CS18" s="657"/>
      <c r="CT18" s="284"/>
      <c r="CU18" s="386">
        <f t="shared" si="58"/>
        <v>0</v>
      </c>
      <c r="CX18" s="104"/>
      <c r="CY18" s="15">
        <v>11</v>
      </c>
      <c r="CZ18" s="92">
        <v>954.35</v>
      </c>
      <c r="DA18" s="238"/>
      <c r="DB18" s="92"/>
      <c r="DC18" s="95"/>
      <c r="DD18" s="71"/>
      <c r="DE18" s="381">
        <f t="shared" si="15"/>
        <v>0</v>
      </c>
      <c r="DH18" s="104"/>
      <c r="DI18" s="15">
        <v>11</v>
      </c>
      <c r="DJ18" s="630">
        <v>918.07</v>
      </c>
      <c r="DK18" s="656"/>
      <c r="DL18" s="630"/>
      <c r="DM18" s="657"/>
      <c r="DN18" s="658"/>
      <c r="DO18" s="386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1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1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1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1">
        <f t="shared" si="20"/>
        <v>0</v>
      </c>
      <c r="FF18" s="104"/>
      <c r="FG18" s="15">
        <v>11</v>
      </c>
      <c r="FH18" s="92">
        <v>893.6</v>
      </c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>
        <v>935.3</v>
      </c>
      <c r="FS18" s="238"/>
      <c r="FT18" s="92"/>
      <c r="FU18" s="70"/>
      <c r="FV18" s="71"/>
      <c r="FW18" s="381">
        <f t="shared" si="22"/>
        <v>0</v>
      </c>
      <c r="FX18" s="71"/>
      <c r="FZ18" s="104"/>
      <c r="GA18" s="15">
        <v>11</v>
      </c>
      <c r="GB18" s="346">
        <v>900.4</v>
      </c>
      <c r="GC18" s="238"/>
      <c r="GD18" s="346"/>
      <c r="GE18" s="95"/>
      <c r="GF18" s="71"/>
      <c r="GG18" s="381">
        <f t="shared" si="23"/>
        <v>0</v>
      </c>
      <c r="GJ18" s="104"/>
      <c r="GK18" s="15">
        <v>11</v>
      </c>
      <c r="GL18" s="92">
        <v>865.4</v>
      </c>
      <c r="GM18" s="238"/>
      <c r="GN18" s="92"/>
      <c r="GO18" s="95"/>
      <c r="GP18" s="71"/>
      <c r="GQ18" s="381">
        <f t="shared" si="24"/>
        <v>0</v>
      </c>
      <c r="GT18" s="104"/>
      <c r="GU18" s="15">
        <v>11</v>
      </c>
      <c r="GV18" s="92">
        <v>945.74</v>
      </c>
      <c r="GW18" s="238"/>
      <c r="GX18" s="92"/>
      <c r="GY18" s="95"/>
      <c r="GZ18" s="71"/>
      <c r="HA18" s="381">
        <f t="shared" si="25"/>
        <v>0</v>
      </c>
      <c r="HD18" s="104"/>
      <c r="HE18" s="15">
        <v>11</v>
      </c>
      <c r="HF18" s="92">
        <v>943.01</v>
      </c>
      <c r="HG18" s="238"/>
      <c r="HH18" s="92"/>
      <c r="HI18" s="286"/>
      <c r="HJ18" s="71"/>
      <c r="HK18" s="237">
        <f t="shared" si="26"/>
        <v>0</v>
      </c>
      <c r="HN18" s="94"/>
      <c r="HO18" s="15">
        <v>11</v>
      </c>
      <c r="HP18" s="69">
        <v>884</v>
      </c>
      <c r="HQ18" s="246"/>
      <c r="HR18" s="69"/>
      <c r="HS18" s="70"/>
      <c r="HT18" s="71"/>
      <c r="HU18" s="381">
        <f t="shared" si="6"/>
        <v>0</v>
      </c>
      <c r="HX18" s="94"/>
      <c r="HY18" s="15">
        <v>11</v>
      </c>
      <c r="HZ18" s="69">
        <v>902.6</v>
      </c>
      <c r="IA18" s="246"/>
      <c r="IB18" s="69"/>
      <c r="IC18" s="70"/>
      <c r="ID18" s="71"/>
      <c r="IE18" s="381">
        <f t="shared" si="27"/>
        <v>0</v>
      </c>
      <c r="IH18" s="104"/>
      <c r="II18" s="15">
        <v>11</v>
      </c>
      <c r="IJ18" s="69">
        <v>931.67</v>
      </c>
      <c r="IK18" s="246"/>
      <c r="IL18" s="69"/>
      <c r="IM18" s="70"/>
      <c r="IN18" s="71"/>
      <c r="IO18" s="237">
        <f t="shared" si="28"/>
        <v>0</v>
      </c>
      <c r="IR18" s="104"/>
      <c r="IS18" s="15">
        <v>11</v>
      </c>
      <c r="IT18" s="69">
        <v>868.2</v>
      </c>
      <c r="IU18" s="246"/>
      <c r="IV18" s="69"/>
      <c r="IW18" s="70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1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1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1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1">
        <f t="shared" si="33"/>
        <v>0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41"/>
      <c r="SM18" s="630"/>
      <c r="SN18" s="802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492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/>
      <c r="Z19" s="69"/>
      <c r="AA19" s="631"/>
      <c r="AB19" s="632"/>
      <c r="AC19" s="381">
        <f t="shared" si="9"/>
        <v>0</v>
      </c>
      <c r="AF19" s="104"/>
      <c r="AG19" s="15">
        <v>12</v>
      </c>
      <c r="AH19" s="69">
        <v>909.45</v>
      </c>
      <c r="AI19" s="238"/>
      <c r="AJ19" s="69"/>
      <c r="AK19" s="95"/>
      <c r="AL19" s="71"/>
      <c r="AM19" s="381">
        <f t="shared" si="10"/>
        <v>0</v>
      </c>
      <c r="AP19" s="104"/>
      <c r="AQ19" s="15">
        <v>12</v>
      </c>
      <c r="AR19" s="92">
        <v>930.8</v>
      </c>
      <c r="AS19" s="238"/>
      <c r="AT19" s="92"/>
      <c r="AU19" s="95"/>
      <c r="AV19" s="71"/>
      <c r="AW19" s="381">
        <f t="shared" si="11"/>
        <v>0</v>
      </c>
      <c r="AZ19" s="104"/>
      <c r="BA19" s="15">
        <v>12</v>
      </c>
      <c r="BB19" s="92">
        <v>895.84</v>
      </c>
      <c r="BC19" s="238"/>
      <c r="BD19" s="92"/>
      <c r="BE19" s="95"/>
      <c r="BF19" s="71"/>
      <c r="BG19" s="381">
        <f t="shared" si="12"/>
        <v>0</v>
      </c>
      <c r="BJ19" s="610"/>
      <c r="BK19" s="15">
        <v>12</v>
      </c>
      <c r="BL19" s="92">
        <v>861.8</v>
      </c>
      <c r="BM19" s="132"/>
      <c r="BN19" s="92"/>
      <c r="BO19" s="95"/>
      <c r="BP19" s="282"/>
      <c r="BQ19" s="466">
        <f t="shared" si="13"/>
        <v>0</v>
      </c>
      <c r="BR19" s="381"/>
      <c r="BT19" s="104"/>
      <c r="BU19" s="15">
        <v>12</v>
      </c>
      <c r="BV19" s="92">
        <v>889.9</v>
      </c>
      <c r="BW19" s="283"/>
      <c r="BX19" s="92"/>
      <c r="BY19" s="551"/>
      <c r="BZ19" s="284"/>
      <c r="CA19" s="381">
        <f t="shared" si="5"/>
        <v>0</v>
      </c>
      <c r="CD19" s="209"/>
      <c r="CE19" s="15">
        <v>12</v>
      </c>
      <c r="CF19" s="92">
        <v>888.1</v>
      </c>
      <c r="CG19" s="283"/>
      <c r="CH19" s="92"/>
      <c r="CI19" s="285"/>
      <c r="CJ19" s="284"/>
      <c r="CK19" s="237">
        <f t="shared" si="14"/>
        <v>0</v>
      </c>
      <c r="CN19" s="399"/>
      <c r="CO19" s="15">
        <v>12</v>
      </c>
      <c r="CP19" s="630">
        <v>933.5</v>
      </c>
      <c r="CQ19" s="656"/>
      <c r="CR19" s="630"/>
      <c r="CS19" s="657"/>
      <c r="CT19" s="284"/>
      <c r="CU19" s="386">
        <f t="shared" si="58"/>
        <v>0</v>
      </c>
      <c r="CX19" s="104"/>
      <c r="CY19" s="15">
        <v>12</v>
      </c>
      <c r="CZ19" s="92">
        <v>945.28</v>
      </c>
      <c r="DA19" s="238"/>
      <c r="DB19" s="92"/>
      <c r="DC19" s="95"/>
      <c r="DD19" s="71"/>
      <c r="DE19" s="381">
        <f t="shared" si="15"/>
        <v>0</v>
      </c>
      <c r="DH19" s="104"/>
      <c r="DI19" s="15">
        <v>12</v>
      </c>
      <c r="DJ19" s="630">
        <v>915.8</v>
      </c>
      <c r="DK19" s="656"/>
      <c r="DL19" s="630"/>
      <c r="DM19" s="657"/>
      <c r="DN19" s="658"/>
      <c r="DO19" s="386">
        <f t="shared" si="16"/>
        <v>0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1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1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1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1">
        <f t="shared" si="20"/>
        <v>0</v>
      </c>
      <c r="FF19" s="104"/>
      <c r="FG19" s="15">
        <v>12</v>
      </c>
      <c r="FH19" s="92">
        <v>909</v>
      </c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>
        <v>938.02</v>
      </c>
      <c r="FS19" s="238"/>
      <c r="FT19" s="92"/>
      <c r="FU19" s="70"/>
      <c r="FV19" s="71"/>
      <c r="FW19" s="381">
        <f t="shared" si="22"/>
        <v>0</v>
      </c>
      <c r="FX19" s="71"/>
      <c r="FZ19" s="104"/>
      <c r="GA19" s="15">
        <v>12</v>
      </c>
      <c r="GB19" s="346">
        <v>892.2</v>
      </c>
      <c r="GC19" s="238"/>
      <c r="GD19" s="346"/>
      <c r="GE19" s="95"/>
      <c r="GF19" s="71"/>
      <c r="GG19" s="381">
        <f t="shared" si="23"/>
        <v>0</v>
      </c>
      <c r="GJ19" s="104"/>
      <c r="GK19" s="15">
        <v>12</v>
      </c>
      <c r="GL19" s="92">
        <v>884</v>
      </c>
      <c r="GM19" s="238"/>
      <c r="GN19" s="92"/>
      <c r="GO19" s="95"/>
      <c r="GP19" s="71"/>
      <c r="GQ19" s="381">
        <f t="shared" si="24"/>
        <v>0</v>
      </c>
      <c r="GT19" s="104"/>
      <c r="GU19" s="15">
        <v>12</v>
      </c>
      <c r="GV19" s="92">
        <v>932.13</v>
      </c>
      <c r="GW19" s="238"/>
      <c r="GX19" s="92"/>
      <c r="GY19" s="802"/>
      <c r="GZ19" s="71"/>
      <c r="HA19" s="381">
        <f t="shared" si="25"/>
        <v>0</v>
      </c>
      <c r="HD19" s="104"/>
      <c r="HE19" s="15">
        <v>12</v>
      </c>
      <c r="HF19" s="92">
        <v>933.94</v>
      </c>
      <c r="HG19" s="238"/>
      <c r="HH19" s="92"/>
      <c r="HI19" s="286"/>
      <c r="HJ19" s="71"/>
      <c r="HK19" s="237">
        <f t="shared" si="26"/>
        <v>0</v>
      </c>
      <c r="HN19" s="94"/>
      <c r="HO19" s="15">
        <v>12</v>
      </c>
      <c r="HP19" s="69">
        <v>920.3</v>
      </c>
      <c r="HQ19" s="246"/>
      <c r="HR19" s="69"/>
      <c r="HS19" s="70"/>
      <c r="HT19" s="71"/>
      <c r="HU19" s="381">
        <f t="shared" si="6"/>
        <v>0</v>
      </c>
      <c r="HX19" s="94"/>
      <c r="HY19" s="15">
        <v>12</v>
      </c>
      <c r="HZ19" s="69">
        <v>903.6</v>
      </c>
      <c r="IA19" s="246"/>
      <c r="IB19" s="69"/>
      <c r="IC19" s="70"/>
      <c r="ID19" s="71"/>
      <c r="IE19" s="381">
        <f t="shared" si="27"/>
        <v>0</v>
      </c>
      <c r="IH19" s="104"/>
      <c r="II19" s="15">
        <v>12</v>
      </c>
      <c r="IJ19" s="69">
        <v>941.65</v>
      </c>
      <c r="IK19" s="246"/>
      <c r="IL19" s="69"/>
      <c r="IM19" s="70"/>
      <c r="IN19" s="71"/>
      <c r="IO19" s="237">
        <f t="shared" si="28"/>
        <v>0</v>
      </c>
      <c r="IR19" s="104"/>
      <c r="IS19" s="15">
        <v>12</v>
      </c>
      <c r="IT19" s="69">
        <v>867.3</v>
      </c>
      <c r="IU19" s="246"/>
      <c r="IV19" s="69"/>
      <c r="IW19" s="70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1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1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1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1">
        <f t="shared" si="33"/>
        <v>0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492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/>
      <c r="Z20" s="69"/>
      <c r="AA20" s="631"/>
      <c r="AB20" s="632"/>
      <c r="AC20" s="381">
        <f t="shared" si="9"/>
        <v>0</v>
      </c>
      <c r="AF20" s="104"/>
      <c r="AG20" s="15">
        <v>13</v>
      </c>
      <c r="AH20" s="92">
        <v>949.36</v>
      </c>
      <c r="AI20" s="238"/>
      <c r="AJ20" s="69"/>
      <c r="AK20" s="95"/>
      <c r="AL20" s="71"/>
      <c r="AM20" s="381">
        <f t="shared" si="10"/>
        <v>0</v>
      </c>
      <c r="AP20" s="104"/>
      <c r="AQ20" s="15">
        <v>13</v>
      </c>
      <c r="AR20" s="92">
        <v>939.8</v>
      </c>
      <c r="AS20" s="238"/>
      <c r="AT20" s="92"/>
      <c r="AU20" s="95"/>
      <c r="AV20" s="71"/>
      <c r="AW20" s="381">
        <f t="shared" si="11"/>
        <v>0</v>
      </c>
      <c r="AZ20" s="104"/>
      <c r="BA20" s="15">
        <v>13</v>
      </c>
      <c r="BB20" s="92">
        <v>969.78</v>
      </c>
      <c r="BC20" s="238"/>
      <c r="BD20" s="92"/>
      <c r="BE20" s="95"/>
      <c r="BF20" s="71"/>
      <c r="BG20" s="381">
        <f t="shared" si="12"/>
        <v>0</v>
      </c>
      <c r="BJ20" s="610"/>
      <c r="BK20" s="15">
        <v>13</v>
      </c>
      <c r="BL20" s="69">
        <v>879.1</v>
      </c>
      <c r="BM20" s="132"/>
      <c r="BN20" s="92"/>
      <c r="BO20" s="95"/>
      <c r="BP20" s="282"/>
      <c r="BQ20" s="466">
        <f t="shared" si="13"/>
        <v>0</v>
      </c>
      <c r="BR20" s="381"/>
      <c r="BT20" s="104"/>
      <c r="BU20" s="15">
        <v>13</v>
      </c>
      <c r="BV20" s="92">
        <v>900.8</v>
      </c>
      <c r="BW20" s="283"/>
      <c r="BX20" s="92"/>
      <c r="BY20" s="551"/>
      <c r="BZ20" s="284"/>
      <c r="CA20" s="381">
        <f t="shared" si="5"/>
        <v>0</v>
      </c>
      <c r="CD20" s="209"/>
      <c r="CE20" s="15">
        <v>13</v>
      </c>
      <c r="CF20" s="92">
        <v>925.3</v>
      </c>
      <c r="CG20" s="283"/>
      <c r="CH20" s="92"/>
      <c r="CI20" s="285"/>
      <c r="CJ20" s="284"/>
      <c r="CK20" s="237">
        <f t="shared" si="14"/>
        <v>0</v>
      </c>
      <c r="CN20" s="399"/>
      <c r="CO20" s="15">
        <v>13</v>
      </c>
      <c r="CP20" s="630">
        <v>936.2</v>
      </c>
      <c r="CQ20" s="656"/>
      <c r="CR20" s="630"/>
      <c r="CS20" s="657"/>
      <c r="CT20" s="284"/>
      <c r="CU20" s="386">
        <f t="shared" si="58"/>
        <v>0</v>
      </c>
      <c r="CX20" s="104"/>
      <c r="CY20" s="15">
        <v>13</v>
      </c>
      <c r="CZ20" s="92">
        <v>912.62</v>
      </c>
      <c r="DA20" s="238"/>
      <c r="DB20" s="92"/>
      <c r="DC20" s="95"/>
      <c r="DD20" s="71"/>
      <c r="DE20" s="381">
        <f t="shared" si="15"/>
        <v>0</v>
      </c>
      <c r="DH20" s="104"/>
      <c r="DI20" s="15">
        <v>13</v>
      </c>
      <c r="DJ20" s="630">
        <v>906.27</v>
      </c>
      <c r="DK20" s="656"/>
      <c r="DL20" s="630"/>
      <c r="DM20" s="657"/>
      <c r="DN20" s="658"/>
      <c r="DO20" s="386">
        <f t="shared" si="16"/>
        <v>0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1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1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1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1">
        <f t="shared" si="20"/>
        <v>0</v>
      </c>
      <c r="FF20" s="104"/>
      <c r="FG20" s="15">
        <v>13</v>
      </c>
      <c r="FH20" s="92">
        <v>868.2</v>
      </c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>
        <v>951.18</v>
      </c>
      <c r="FS20" s="238"/>
      <c r="FT20" s="92"/>
      <c r="FU20" s="70"/>
      <c r="FV20" s="71"/>
      <c r="FW20" s="381">
        <f t="shared" si="22"/>
        <v>0</v>
      </c>
      <c r="FX20" s="71"/>
      <c r="FZ20" s="104"/>
      <c r="GA20" s="15">
        <v>13</v>
      </c>
      <c r="GB20" s="346">
        <v>917.6</v>
      </c>
      <c r="GC20" s="238"/>
      <c r="GD20" s="346"/>
      <c r="GE20" s="95"/>
      <c r="GF20" s="71"/>
      <c r="GG20" s="381">
        <f t="shared" si="23"/>
        <v>0</v>
      </c>
      <c r="GJ20" s="104"/>
      <c r="GK20" s="15">
        <v>13</v>
      </c>
      <c r="GL20" s="92">
        <v>933.5</v>
      </c>
      <c r="GM20" s="238"/>
      <c r="GN20" s="92"/>
      <c r="GO20" s="95"/>
      <c r="GP20" s="71"/>
      <c r="GQ20" s="381">
        <f t="shared" si="24"/>
        <v>0</v>
      </c>
      <c r="GT20" s="104"/>
      <c r="GU20" s="15">
        <v>13</v>
      </c>
      <c r="GV20" s="92">
        <v>939.38</v>
      </c>
      <c r="GW20" s="238"/>
      <c r="GX20" s="92"/>
      <c r="GY20" s="802"/>
      <c r="GZ20" s="71"/>
      <c r="HA20" s="237">
        <f t="shared" si="25"/>
        <v>0</v>
      </c>
      <c r="HD20" s="104"/>
      <c r="HE20" s="15">
        <v>13</v>
      </c>
      <c r="HF20" s="92">
        <v>926.68</v>
      </c>
      <c r="HG20" s="238"/>
      <c r="HH20" s="92"/>
      <c r="HI20" s="286"/>
      <c r="HJ20" s="71"/>
      <c r="HK20" s="237">
        <f t="shared" si="26"/>
        <v>0</v>
      </c>
      <c r="HN20" s="94"/>
      <c r="HO20" s="15">
        <v>13</v>
      </c>
      <c r="HP20" s="69">
        <v>920.8</v>
      </c>
      <c r="HQ20" s="246"/>
      <c r="HR20" s="69"/>
      <c r="HS20" s="70"/>
      <c r="HT20" s="71"/>
      <c r="HU20" s="381">
        <f t="shared" si="6"/>
        <v>0</v>
      </c>
      <c r="HX20" s="94"/>
      <c r="HY20" s="15">
        <v>13</v>
      </c>
      <c r="HZ20" s="69">
        <v>922.6</v>
      </c>
      <c r="IA20" s="246"/>
      <c r="IB20" s="69"/>
      <c r="IC20" s="70"/>
      <c r="ID20" s="71"/>
      <c r="IE20" s="381">
        <f t="shared" si="27"/>
        <v>0</v>
      </c>
      <c r="IH20" s="104"/>
      <c r="II20" s="15">
        <v>13</v>
      </c>
      <c r="IJ20" s="69">
        <v>944.37</v>
      </c>
      <c r="IK20" s="246"/>
      <c r="IL20" s="69"/>
      <c r="IM20" s="70"/>
      <c r="IN20" s="71"/>
      <c r="IO20" s="237">
        <f t="shared" si="28"/>
        <v>0</v>
      </c>
      <c r="IR20" s="104"/>
      <c r="IS20" s="15">
        <v>13</v>
      </c>
      <c r="IT20" s="69">
        <v>874.5</v>
      </c>
      <c r="IU20" s="246"/>
      <c r="IV20" s="69"/>
      <c r="IW20" s="70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1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1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1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1">
        <f t="shared" si="33"/>
        <v>0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492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/>
      <c r="Z21" s="69"/>
      <c r="AA21" s="631"/>
      <c r="AB21" s="632"/>
      <c r="AC21" s="381">
        <f t="shared" si="9"/>
        <v>0</v>
      </c>
      <c r="AF21" s="104"/>
      <c r="AG21" s="15">
        <v>14</v>
      </c>
      <c r="AH21" s="92">
        <v>931.67</v>
      </c>
      <c r="AI21" s="238"/>
      <c r="AJ21" s="69"/>
      <c r="AK21" s="95"/>
      <c r="AL21" s="71"/>
      <c r="AM21" s="381">
        <f t="shared" si="10"/>
        <v>0</v>
      </c>
      <c r="AP21" s="104"/>
      <c r="AQ21" s="15">
        <v>14</v>
      </c>
      <c r="AR21" s="92">
        <v>924.4</v>
      </c>
      <c r="AS21" s="238"/>
      <c r="AT21" s="92"/>
      <c r="AU21" s="95"/>
      <c r="AV21" s="71"/>
      <c r="AW21" s="381">
        <f t="shared" si="11"/>
        <v>0</v>
      </c>
      <c r="AZ21" s="104"/>
      <c r="BA21" s="15">
        <v>14</v>
      </c>
      <c r="BB21" s="92">
        <v>928.95</v>
      </c>
      <c r="BC21" s="238"/>
      <c r="BD21" s="92"/>
      <c r="BE21" s="95"/>
      <c r="BF21" s="71"/>
      <c r="BG21" s="381">
        <f t="shared" si="12"/>
        <v>0</v>
      </c>
      <c r="BJ21" s="610"/>
      <c r="BK21" s="15">
        <v>14</v>
      </c>
      <c r="BL21" s="92">
        <v>914.4</v>
      </c>
      <c r="BM21" s="132"/>
      <c r="BN21" s="92"/>
      <c r="BO21" s="95"/>
      <c r="BP21" s="282"/>
      <c r="BQ21" s="466">
        <f t="shared" si="13"/>
        <v>0</v>
      </c>
      <c r="BR21" s="381"/>
      <c r="BT21" s="104"/>
      <c r="BU21" s="15">
        <v>14</v>
      </c>
      <c r="BV21" s="92">
        <v>923.5</v>
      </c>
      <c r="BW21" s="283"/>
      <c r="BX21" s="92"/>
      <c r="BY21" s="551"/>
      <c r="BZ21" s="284"/>
      <c r="CA21" s="381">
        <f t="shared" si="5"/>
        <v>0</v>
      </c>
      <c r="CD21" s="209"/>
      <c r="CE21" s="15">
        <v>14</v>
      </c>
      <c r="CF21" s="92">
        <v>921.7</v>
      </c>
      <c r="CG21" s="283"/>
      <c r="CH21" s="92"/>
      <c r="CI21" s="285"/>
      <c r="CJ21" s="284"/>
      <c r="CK21" s="237">
        <f t="shared" si="14"/>
        <v>0</v>
      </c>
      <c r="CN21" s="399"/>
      <c r="CO21" s="15">
        <v>14</v>
      </c>
      <c r="CP21" s="630">
        <v>938.9</v>
      </c>
      <c r="CQ21" s="656"/>
      <c r="CR21" s="630"/>
      <c r="CS21" s="657"/>
      <c r="CT21" s="284"/>
      <c r="CU21" s="386">
        <f t="shared" si="58"/>
        <v>0</v>
      </c>
      <c r="CX21" s="104"/>
      <c r="CY21" s="15">
        <v>14</v>
      </c>
      <c r="CZ21" s="92">
        <v>931.22</v>
      </c>
      <c r="DA21" s="238"/>
      <c r="DB21" s="92"/>
      <c r="DC21" s="95"/>
      <c r="DD21" s="71"/>
      <c r="DE21" s="381">
        <f t="shared" si="15"/>
        <v>0</v>
      </c>
      <c r="DH21" s="104"/>
      <c r="DI21" s="15">
        <v>14</v>
      </c>
      <c r="DJ21" s="630">
        <v>918.52</v>
      </c>
      <c r="DK21" s="656"/>
      <c r="DL21" s="630"/>
      <c r="DM21" s="657"/>
      <c r="DN21" s="658"/>
      <c r="DO21" s="386">
        <f t="shared" si="16"/>
        <v>0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1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1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1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1">
        <f t="shared" si="20"/>
        <v>0</v>
      </c>
      <c r="FF21" s="104"/>
      <c r="FG21" s="15">
        <v>14</v>
      </c>
      <c r="FH21" s="92">
        <v>893.6</v>
      </c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>
        <v>938.93</v>
      </c>
      <c r="FS21" s="238"/>
      <c r="FT21" s="92"/>
      <c r="FU21" s="70"/>
      <c r="FV21" s="71"/>
      <c r="FW21" s="381">
        <f t="shared" si="22"/>
        <v>0</v>
      </c>
      <c r="FX21" s="71"/>
      <c r="FZ21" s="104"/>
      <c r="GA21" s="15">
        <v>14</v>
      </c>
      <c r="GB21" s="346">
        <v>914</v>
      </c>
      <c r="GC21" s="238"/>
      <c r="GD21" s="346"/>
      <c r="GE21" s="95"/>
      <c r="GF21" s="71"/>
      <c r="GG21" s="381">
        <f t="shared" si="23"/>
        <v>0</v>
      </c>
      <c r="GJ21" s="104"/>
      <c r="GK21" s="15">
        <v>14</v>
      </c>
      <c r="GL21" s="92">
        <v>919.4</v>
      </c>
      <c r="GM21" s="238"/>
      <c r="GN21" s="92"/>
      <c r="GO21" s="95"/>
      <c r="GP21" s="71"/>
      <c r="GQ21" s="381">
        <f t="shared" si="24"/>
        <v>0</v>
      </c>
      <c r="GT21" s="104"/>
      <c r="GU21" s="15">
        <v>14</v>
      </c>
      <c r="GV21" s="92">
        <v>966.6</v>
      </c>
      <c r="GW21" s="238"/>
      <c r="GX21" s="92"/>
      <c r="GY21" s="802"/>
      <c r="GZ21" s="71"/>
      <c r="HA21" s="237">
        <f t="shared" si="25"/>
        <v>0</v>
      </c>
      <c r="HD21" s="104"/>
      <c r="HE21" s="15">
        <v>14</v>
      </c>
      <c r="HF21" s="92">
        <v>892.21</v>
      </c>
      <c r="HG21" s="238"/>
      <c r="HH21" s="92"/>
      <c r="HI21" s="286"/>
      <c r="HJ21" s="71"/>
      <c r="HK21" s="237">
        <f t="shared" si="26"/>
        <v>0</v>
      </c>
      <c r="HN21" s="94"/>
      <c r="HO21" s="15">
        <v>14</v>
      </c>
      <c r="HP21" s="69">
        <v>927.6</v>
      </c>
      <c r="HQ21" s="246"/>
      <c r="HR21" s="69"/>
      <c r="HS21" s="70"/>
      <c r="HT21" s="71"/>
      <c r="HU21" s="381">
        <f t="shared" si="6"/>
        <v>0</v>
      </c>
      <c r="HX21" s="94"/>
      <c r="HY21" s="15">
        <v>14</v>
      </c>
      <c r="HZ21" s="69">
        <v>904.5</v>
      </c>
      <c r="IA21" s="246"/>
      <c r="IB21" s="69"/>
      <c r="IC21" s="70"/>
      <c r="ID21" s="71"/>
      <c r="IE21" s="381">
        <f t="shared" si="27"/>
        <v>0</v>
      </c>
      <c r="IH21" s="104"/>
      <c r="II21" s="15">
        <v>14</v>
      </c>
      <c r="IJ21" s="69">
        <v>935.3</v>
      </c>
      <c r="IK21" s="246"/>
      <c r="IL21" s="69"/>
      <c r="IM21" s="70"/>
      <c r="IN21" s="71"/>
      <c r="IO21" s="237">
        <f t="shared" si="28"/>
        <v>0</v>
      </c>
      <c r="IR21" s="104"/>
      <c r="IS21" s="15">
        <v>14</v>
      </c>
      <c r="IT21" s="69">
        <v>893.6</v>
      </c>
      <c r="IU21" s="246"/>
      <c r="IV21" s="69"/>
      <c r="IW21" s="70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1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1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1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1">
        <f t="shared" si="33"/>
        <v>0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492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/>
      <c r="Z22" s="69"/>
      <c r="AA22" s="631"/>
      <c r="AB22" s="632"/>
      <c r="AC22" s="381">
        <f t="shared" si="9"/>
        <v>0</v>
      </c>
      <c r="AF22" s="104"/>
      <c r="AG22" s="15">
        <v>15</v>
      </c>
      <c r="AH22" s="92">
        <v>959.8</v>
      </c>
      <c r="AI22" s="238"/>
      <c r="AJ22" s="69"/>
      <c r="AK22" s="95"/>
      <c r="AL22" s="71"/>
      <c r="AM22" s="381">
        <f t="shared" si="10"/>
        <v>0</v>
      </c>
      <c r="AP22" s="104"/>
      <c r="AQ22" s="15">
        <v>15</v>
      </c>
      <c r="AR22" s="92">
        <v>907.2</v>
      </c>
      <c r="AS22" s="238"/>
      <c r="AT22" s="92"/>
      <c r="AU22" s="95"/>
      <c r="AV22" s="71"/>
      <c r="AW22" s="381">
        <f t="shared" si="11"/>
        <v>0</v>
      </c>
      <c r="AZ22" s="104"/>
      <c r="BA22" s="15">
        <v>15</v>
      </c>
      <c r="BB22" s="92">
        <v>965.24</v>
      </c>
      <c r="BC22" s="238"/>
      <c r="BD22" s="92"/>
      <c r="BE22" s="95"/>
      <c r="BF22" s="71"/>
      <c r="BG22" s="381">
        <f t="shared" si="12"/>
        <v>0</v>
      </c>
      <c r="BJ22" s="610"/>
      <c r="BK22" s="15">
        <v>15</v>
      </c>
      <c r="BL22" s="92">
        <v>912.6</v>
      </c>
      <c r="BM22" s="132"/>
      <c r="BN22" s="92"/>
      <c r="BO22" s="95"/>
      <c r="BP22" s="282"/>
      <c r="BQ22" s="466">
        <f t="shared" si="13"/>
        <v>0</v>
      </c>
      <c r="BR22" s="381"/>
      <c r="BT22" s="104"/>
      <c r="BU22" s="15">
        <v>15</v>
      </c>
      <c r="BV22" s="92">
        <v>884.5</v>
      </c>
      <c r="BW22" s="283"/>
      <c r="BX22" s="92"/>
      <c r="BY22" s="551"/>
      <c r="BZ22" s="284"/>
      <c r="CA22" s="381">
        <f t="shared" si="5"/>
        <v>0</v>
      </c>
      <c r="CD22" s="209"/>
      <c r="CE22" s="15">
        <v>15</v>
      </c>
      <c r="CF22" s="92">
        <v>895.4</v>
      </c>
      <c r="CG22" s="283"/>
      <c r="CH22" s="92"/>
      <c r="CI22" s="285"/>
      <c r="CJ22" s="284"/>
      <c r="CK22" s="237">
        <f t="shared" si="14"/>
        <v>0</v>
      </c>
      <c r="CN22" s="399"/>
      <c r="CO22" s="15">
        <v>15</v>
      </c>
      <c r="CP22" s="633">
        <v>905.4</v>
      </c>
      <c r="CQ22" s="656"/>
      <c r="CR22" s="633"/>
      <c r="CS22" s="657"/>
      <c r="CT22" s="284"/>
      <c r="CU22" s="386">
        <f t="shared" si="58"/>
        <v>0</v>
      </c>
      <c r="CX22" s="104"/>
      <c r="CY22" s="15">
        <v>15</v>
      </c>
      <c r="CZ22" s="92">
        <v>957.98</v>
      </c>
      <c r="DA22" s="238"/>
      <c r="DB22" s="92"/>
      <c r="DC22" s="95"/>
      <c r="DD22" s="71"/>
      <c r="DE22" s="381">
        <f t="shared" si="15"/>
        <v>0</v>
      </c>
      <c r="DH22" s="104"/>
      <c r="DI22" s="15">
        <v>15</v>
      </c>
      <c r="DJ22" s="630">
        <v>957.53</v>
      </c>
      <c r="DK22" s="656"/>
      <c r="DL22" s="630"/>
      <c r="DM22" s="657"/>
      <c r="DN22" s="658"/>
      <c r="DO22" s="386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1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1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1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1">
        <f t="shared" si="20"/>
        <v>0</v>
      </c>
      <c r="FF22" s="104"/>
      <c r="FG22" s="15">
        <v>15</v>
      </c>
      <c r="FH22" s="92">
        <v>898.1</v>
      </c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>
        <v>931.67</v>
      </c>
      <c r="FS22" s="238"/>
      <c r="FT22" s="92"/>
      <c r="FU22" s="70"/>
      <c r="FV22" s="71"/>
      <c r="FW22" s="381">
        <f t="shared" si="22"/>
        <v>0</v>
      </c>
      <c r="FX22" s="71"/>
      <c r="FZ22" s="104"/>
      <c r="GA22" s="15">
        <v>15</v>
      </c>
      <c r="GB22" s="346">
        <v>896.7</v>
      </c>
      <c r="GC22" s="238"/>
      <c r="GD22" s="346"/>
      <c r="GE22" s="95"/>
      <c r="GF22" s="71"/>
      <c r="GG22" s="381">
        <f t="shared" si="23"/>
        <v>0</v>
      </c>
      <c r="GJ22" s="104"/>
      <c r="GK22" s="15">
        <v>15</v>
      </c>
      <c r="GL22" s="92">
        <v>883.6</v>
      </c>
      <c r="GM22" s="238"/>
      <c r="GN22" s="92"/>
      <c r="GO22" s="95"/>
      <c r="GP22" s="71"/>
      <c r="GQ22" s="381">
        <f t="shared" si="24"/>
        <v>0</v>
      </c>
      <c r="GT22" s="104"/>
      <c r="GU22" s="15">
        <v>15</v>
      </c>
      <c r="GV22" s="92">
        <v>952.99</v>
      </c>
      <c r="GW22" s="238"/>
      <c r="GX22" s="92"/>
      <c r="GY22" s="802"/>
      <c r="GZ22" s="71"/>
      <c r="HA22" s="237">
        <f t="shared" si="25"/>
        <v>0</v>
      </c>
      <c r="HD22" s="104"/>
      <c r="HE22" s="15">
        <v>15</v>
      </c>
      <c r="HF22" s="92">
        <v>896.75</v>
      </c>
      <c r="HG22" s="238"/>
      <c r="HH22" s="92"/>
      <c r="HI22" s="286"/>
      <c r="HJ22" s="71"/>
      <c r="HK22" s="237">
        <f t="shared" si="26"/>
        <v>0</v>
      </c>
      <c r="HN22" s="94"/>
      <c r="HO22" s="15">
        <v>15</v>
      </c>
      <c r="HP22" s="69">
        <v>881.8</v>
      </c>
      <c r="HQ22" s="246"/>
      <c r="HR22" s="69"/>
      <c r="HS22" s="70"/>
      <c r="HT22" s="71"/>
      <c r="HU22" s="381">
        <f t="shared" si="6"/>
        <v>0</v>
      </c>
      <c r="HX22" s="94"/>
      <c r="HY22" s="15">
        <v>15</v>
      </c>
      <c r="HZ22" s="69">
        <v>919.9</v>
      </c>
      <c r="IA22" s="246"/>
      <c r="IB22" s="69"/>
      <c r="IC22" s="70"/>
      <c r="ID22" s="71"/>
      <c r="IE22" s="381">
        <f t="shared" si="27"/>
        <v>0</v>
      </c>
      <c r="IH22" s="104"/>
      <c r="II22" s="15">
        <v>15</v>
      </c>
      <c r="IJ22" s="69">
        <v>928.04</v>
      </c>
      <c r="IK22" s="246"/>
      <c r="IL22" s="69"/>
      <c r="IM22" s="70"/>
      <c r="IN22" s="71"/>
      <c r="IO22" s="237">
        <f t="shared" si="28"/>
        <v>0</v>
      </c>
      <c r="IR22" s="104"/>
      <c r="IS22" s="15">
        <v>15</v>
      </c>
      <c r="IT22" s="69">
        <v>881.8</v>
      </c>
      <c r="IU22" s="246"/>
      <c r="IV22" s="69"/>
      <c r="IW22" s="70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1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1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1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1">
        <f t="shared" si="33"/>
        <v>0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802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492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/>
      <c r="Z23" s="69"/>
      <c r="AA23" s="631"/>
      <c r="AB23" s="632"/>
      <c r="AC23" s="381">
        <f t="shared" si="9"/>
        <v>0</v>
      </c>
      <c r="AF23" s="104"/>
      <c r="AG23" s="15">
        <v>16</v>
      </c>
      <c r="AH23" s="92">
        <v>921.24</v>
      </c>
      <c r="AI23" s="238"/>
      <c r="AJ23" s="69"/>
      <c r="AK23" s="95"/>
      <c r="AL23" s="71"/>
      <c r="AM23" s="381">
        <f t="shared" si="10"/>
        <v>0</v>
      </c>
      <c r="AP23" s="104"/>
      <c r="AQ23" s="15">
        <v>16</v>
      </c>
      <c r="AR23" s="92">
        <v>915.3</v>
      </c>
      <c r="AS23" s="238"/>
      <c r="AT23" s="92"/>
      <c r="AU23" s="95"/>
      <c r="AV23" s="71"/>
      <c r="AW23" s="381">
        <f t="shared" si="11"/>
        <v>0</v>
      </c>
      <c r="AZ23" s="104"/>
      <c r="BA23" s="15">
        <v>16</v>
      </c>
      <c r="BB23" s="92">
        <v>925.32</v>
      </c>
      <c r="BC23" s="238"/>
      <c r="BD23" s="92"/>
      <c r="BE23" s="95"/>
      <c r="BF23" s="71"/>
      <c r="BG23" s="381">
        <f t="shared" si="12"/>
        <v>0</v>
      </c>
      <c r="BJ23" s="610"/>
      <c r="BK23" s="15">
        <v>16</v>
      </c>
      <c r="BL23" s="92">
        <v>886.3</v>
      </c>
      <c r="BM23" s="132"/>
      <c r="BN23" s="92"/>
      <c r="BO23" s="95"/>
      <c r="BP23" s="282"/>
      <c r="BQ23" s="466">
        <f t="shared" si="13"/>
        <v>0</v>
      </c>
      <c r="BR23" s="381"/>
      <c r="BT23" s="104"/>
      <c r="BU23" s="15">
        <v>16</v>
      </c>
      <c r="BV23" s="92">
        <v>887.2</v>
      </c>
      <c r="BW23" s="283"/>
      <c r="BX23" s="92"/>
      <c r="BY23" s="551"/>
      <c r="BZ23" s="284"/>
      <c r="CA23" s="381">
        <f t="shared" si="5"/>
        <v>0</v>
      </c>
      <c r="CD23" s="209"/>
      <c r="CE23" s="15">
        <v>16</v>
      </c>
      <c r="CF23" s="92">
        <v>874.1</v>
      </c>
      <c r="CG23" s="283"/>
      <c r="CH23" s="92"/>
      <c r="CI23" s="285"/>
      <c r="CJ23" s="284"/>
      <c r="CK23" s="237">
        <f t="shared" si="14"/>
        <v>0</v>
      </c>
      <c r="CN23" s="399"/>
      <c r="CO23" s="15">
        <v>16</v>
      </c>
      <c r="CP23" s="630">
        <v>920.8</v>
      </c>
      <c r="CQ23" s="656"/>
      <c r="CR23" s="630"/>
      <c r="CS23" s="657"/>
      <c r="CT23" s="284"/>
      <c r="CU23" s="386">
        <f t="shared" si="58"/>
        <v>0</v>
      </c>
      <c r="CX23" s="104"/>
      <c r="CY23" s="15">
        <v>16</v>
      </c>
      <c r="CZ23" s="92">
        <v>901.28</v>
      </c>
      <c r="DA23" s="238"/>
      <c r="DB23" s="92"/>
      <c r="DC23" s="95"/>
      <c r="DD23" s="71"/>
      <c r="DE23" s="381">
        <f t="shared" si="15"/>
        <v>0</v>
      </c>
      <c r="DH23" s="104"/>
      <c r="DI23" s="15">
        <v>16</v>
      </c>
      <c r="DJ23" s="630">
        <v>922.15</v>
      </c>
      <c r="DK23" s="656"/>
      <c r="DL23" s="630"/>
      <c r="DM23" s="657"/>
      <c r="DN23" s="658"/>
      <c r="DO23" s="386">
        <f t="shared" si="16"/>
        <v>0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1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1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1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1">
        <f t="shared" si="20"/>
        <v>0</v>
      </c>
      <c r="FF23" s="104"/>
      <c r="FG23" s="15">
        <v>16</v>
      </c>
      <c r="FH23" s="92">
        <v>910.8</v>
      </c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>
        <v>911.26</v>
      </c>
      <c r="FS23" s="238"/>
      <c r="FT23" s="92"/>
      <c r="FU23" s="70"/>
      <c r="FV23" s="71"/>
      <c r="FW23" s="381">
        <f t="shared" si="22"/>
        <v>0</v>
      </c>
      <c r="FX23" s="71"/>
      <c r="FZ23" s="104"/>
      <c r="GA23" s="15">
        <v>16</v>
      </c>
      <c r="GB23" s="346">
        <v>886.8</v>
      </c>
      <c r="GC23" s="238"/>
      <c r="GD23" s="346"/>
      <c r="GE23" s="95"/>
      <c r="GF23" s="71"/>
      <c r="GG23" s="381">
        <f t="shared" si="23"/>
        <v>0</v>
      </c>
      <c r="GJ23" s="104"/>
      <c r="GK23" s="15">
        <v>16</v>
      </c>
      <c r="GL23" s="92">
        <v>896.7</v>
      </c>
      <c r="GM23" s="238"/>
      <c r="GN23" s="92"/>
      <c r="GO23" s="95"/>
      <c r="GP23" s="71"/>
      <c r="GQ23" s="381">
        <f t="shared" si="24"/>
        <v>0</v>
      </c>
      <c r="GT23" s="104"/>
      <c r="GU23" s="15">
        <v>16</v>
      </c>
      <c r="GV23" s="92">
        <v>925.32</v>
      </c>
      <c r="GW23" s="238"/>
      <c r="GX23" s="92"/>
      <c r="GY23" s="802"/>
      <c r="GZ23" s="71"/>
      <c r="HA23" s="237">
        <f t="shared" si="25"/>
        <v>0</v>
      </c>
      <c r="HD23" s="104"/>
      <c r="HE23" s="15">
        <v>16</v>
      </c>
      <c r="HF23" s="92">
        <v>918.07</v>
      </c>
      <c r="HG23" s="238"/>
      <c r="HH23" s="92"/>
      <c r="HI23" s="286"/>
      <c r="HJ23" s="71"/>
      <c r="HK23" s="237">
        <f t="shared" si="26"/>
        <v>0</v>
      </c>
      <c r="HN23" s="94"/>
      <c r="HO23" s="15">
        <v>16</v>
      </c>
      <c r="HP23" s="69">
        <v>935.8</v>
      </c>
      <c r="HQ23" s="246"/>
      <c r="HR23" s="69"/>
      <c r="HS23" s="70"/>
      <c r="HT23" s="71"/>
      <c r="HU23" s="381">
        <f t="shared" si="6"/>
        <v>0</v>
      </c>
      <c r="HX23" s="94"/>
      <c r="HY23" s="15">
        <v>16</v>
      </c>
      <c r="HZ23" s="69">
        <v>931.7</v>
      </c>
      <c r="IA23" s="246"/>
      <c r="IB23" s="69"/>
      <c r="IC23" s="70"/>
      <c r="ID23" s="71"/>
      <c r="IE23" s="381">
        <f t="shared" si="27"/>
        <v>0</v>
      </c>
      <c r="IH23" s="104"/>
      <c r="II23" s="15">
        <v>16</v>
      </c>
      <c r="IJ23" s="69">
        <v>960.7</v>
      </c>
      <c r="IK23" s="246"/>
      <c r="IL23" s="69"/>
      <c r="IM23" s="70"/>
      <c r="IN23" s="71"/>
      <c r="IO23" s="237">
        <f t="shared" si="28"/>
        <v>0</v>
      </c>
      <c r="IR23" s="104"/>
      <c r="IS23" s="15">
        <v>16</v>
      </c>
      <c r="IT23" s="69">
        <v>861.8</v>
      </c>
      <c r="IU23" s="246"/>
      <c r="IV23" s="69"/>
      <c r="IW23" s="70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1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1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1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1">
        <f t="shared" si="33"/>
        <v>0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493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/>
      <c r="Z24" s="69"/>
      <c r="AA24" s="631"/>
      <c r="AB24" s="632"/>
      <c r="AC24" s="381">
        <f t="shared" si="9"/>
        <v>0</v>
      </c>
      <c r="AF24" s="104"/>
      <c r="AG24" s="15">
        <v>17</v>
      </c>
      <c r="AH24" s="92">
        <v>931.22</v>
      </c>
      <c r="AI24" s="238"/>
      <c r="AJ24" s="69"/>
      <c r="AK24" s="95"/>
      <c r="AL24" s="71"/>
      <c r="AM24" s="381">
        <f t="shared" si="10"/>
        <v>0</v>
      </c>
      <c r="AP24" s="104"/>
      <c r="AQ24" s="15">
        <v>17</v>
      </c>
      <c r="AR24" s="92">
        <v>885.4</v>
      </c>
      <c r="AS24" s="238"/>
      <c r="AT24" s="92"/>
      <c r="AU24" s="95"/>
      <c r="AV24" s="71"/>
      <c r="AW24" s="381">
        <f t="shared" si="11"/>
        <v>0</v>
      </c>
      <c r="AZ24" s="104"/>
      <c r="BA24" s="15">
        <v>17</v>
      </c>
      <c r="BB24" s="92">
        <v>954.81</v>
      </c>
      <c r="BC24" s="238"/>
      <c r="BD24" s="92"/>
      <c r="BE24" s="95"/>
      <c r="BF24" s="71"/>
      <c r="BG24" s="381">
        <f t="shared" si="12"/>
        <v>0</v>
      </c>
      <c r="BJ24" s="611"/>
      <c r="BK24" s="15">
        <v>17</v>
      </c>
      <c r="BL24" s="92">
        <v>910.8</v>
      </c>
      <c r="BM24" s="132"/>
      <c r="BN24" s="92"/>
      <c r="BO24" s="95"/>
      <c r="BP24" s="282"/>
      <c r="BQ24" s="466">
        <f t="shared" si="13"/>
        <v>0</v>
      </c>
      <c r="BR24" s="381"/>
      <c r="BT24" s="104"/>
      <c r="BU24" s="15">
        <v>17</v>
      </c>
      <c r="BV24" s="92">
        <v>901.7</v>
      </c>
      <c r="BW24" s="283"/>
      <c r="BX24" s="92"/>
      <c r="BY24" s="551"/>
      <c r="BZ24" s="284"/>
      <c r="CA24" s="381">
        <f t="shared" si="5"/>
        <v>0</v>
      </c>
      <c r="CD24" s="209"/>
      <c r="CE24" s="15">
        <v>17</v>
      </c>
      <c r="CF24" s="92">
        <v>892.2</v>
      </c>
      <c r="CG24" s="283"/>
      <c r="CH24" s="92"/>
      <c r="CI24" s="285"/>
      <c r="CJ24" s="284"/>
      <c r="CK24" s="237">
        <f t="shared" si="14"/>
        <v>0</v>
      </c>
      <c r="CN24" s="399"/>
      <c r="CO24" s="15">
        <v>17</v>
      </c>
      <c r="CP24" s="630">
        <v>909</v>
      </c>
      <c r="CQ24" s="656"/>
      <c r="CR24" s="630"/>
      <c r="CS24" s="657"/>
      <c r="CT24" s="284"/>
      <c r="CU24" s="386">
        <f t="shared" si="58"/>
        <v>0</v>
      </c>
      <c r="CX24" s="104"/>
      <c r="CY24" s="15">
        <v>17</v>
      </c>
      <c r="CZ24" s="92">
        <v>938.02</v>
      </c>
      <c r="DA24" s="238"/>
      <c r="DB24" s="92"/>
      <c r="DC24" s="95"/>
      <c r="DD24" s="71"/>
      <c r="DE24" s="381">
        <f t="shared" si="15"/>
        <v>0</v>
      </c>
      <c r="DH24" s="104"/>
      <c r="DI24" s="15">
        <v>17</v>
      </c>
      <c r="DJ24" s="630">
        <v>896.75</v>
      </c>
      <c r="DK24" s="656"/>
      <c r="DL24" s="630"/>
      <c r="DM24" s="657"/>
      <c r="DN24" s="658"/>
      <c r="DO24" s="386">
        <f t="shared" si="16"/>
        <v>0</v>
      </c>
      <c r="DR24" s="104"/>
      <c r="DS24" s="15">
        <v>17</v>
      </c>
      <c r="DT24" s="92">
        <v>913.5</v>
      </c>
      <c r="DU24" s="283"/>
      <c r="DV24" s="92"/>
      <c r="DW24" s="285"/>
      <c r="DX24" s="284"/>
      <c r="DY24" s="381">
        <f t="shared" si="17"/>
        <v>0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1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1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1">
        <f t="shared" si="20"/>
        <v>0</v>
      </c>
      <c r="FF24" s="104"/>
      <c r="FG24" s="15">
        <v>17</v>
      </c>
      <c r="FH24" s="92">
        <v>929.9</v>
      </c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>
        <v>909.45</v>
      </c>
      <c r="FS24" s="238"/>
      <c r="FT24" s="92"/>
      <c r="FU24" s="70"/>
      <c r="FV24" s="71"/>
      <c r="FW24" s="381">
        <f t="shared" si="22"/>
        <v>0</v>
      </c>
      <c r="FX24" s="71"/>
      <c r="FZ24" s="104"/>
      <c r="GA24" s="15">
        <v>17</v>
      </c>
      <c r="GB24" s="346">
        <v>923.1</v>
      </c>
      <c r="GC24" s="238"/>
      <c r="GD24" s="346"/>
      <c r="GE24" s="95"/>
      <c r="GF24" s="71"/>
      <c r="GG24" s="381">
        <f t="shared" si="23"/>
        <v>0</v>
      </c>
      <c r="GJ24" s="104"/>
      <c r="GK24" s="15">
        <v>17</v>
      </c>
      <c r="GL24" s="92">
        <v>902.6</v>
      </c>
      <c r="GM24" s="238"/>
      <c r="GN24" s="92"/>
      <c r="GO24" s="95"/>
      <c r="GP24" s="71"/>
      <c r="GQ24" s="381">
        <f t="shared" si="24"/>
        <v>0</v>
      </c>
      <c r="GT24" s="104"/>
      <c r="GU24" s="15">
        <v>17</v>
      </c>
      <c r="GV24" s="92">
        <v>971.14</v>
      </c>
      <c r="GW24" s="238"/>
      <c r="GX24" s="92"/>
      <c r="GY24" s="802"/>
      <c r="GZ24" s="71"/>
      <c r="HA24" s="237">
        <f t="shared" si="25"/>
        <v>0</v>
      </c>
      <c r="HD24" s="104"/>
      <c r="HE24" s="15">
        <v>17</v>
      </c>
      <c r="HF24" s="92">
        <v>895.84</v>
      </c>
      <c r="HG24" s="238"/>
      <c r="HH24" s="92"/>
      <c r="HI24" s="286"/>
      <c r="HJ24" s="71"/>
      <c r="HK24" s="237">
        <f t="shared" si="26"/>
        <v>0</v>
      </c>
      <c r="HN24" s="104"/>
      <c r="HO24" s="15">
        <v>17</v>
      </c>
      <c r="HP24" s="69">
        <v>934.4</v>
      </c>
      <c r="HQ24" s="246"/>
      <c r="HR24" s="69"/>
      <c r="HS24" s="70"/>
      <c r="HT24" s="71"/>
      <c r="HU24" s="381">
        <f t="shared" si="6"/>
        <v>0</v>
      </c>
      <c r="HX24" s="104"/>
      <c r="HY24" s="15">
        <v>17</v>
      </c>
      <c r="HZ24" s="69">
        <v>899.9</v>
      </c>
      <c r="IA24" s="246"/>
      <c r="IB24" s="69"/>
      <c r="IC24" s="70"/>
      <c r="ID24" s="71"/>
      <c r="IE24" s="381">
        <f t="shared" si="27"/>
        <v>0</v>
      </c>
      <c r="IH24" s="104"/>
      <c r="II24" s="15">
        <v>17</v>
      </c>
      <c r="IJ24" s="69">
        <v>925.32</v>
      </c>
      <c r="IK24" s="246"/>
      <c r="IL24" s="69"/>
      <c r="IM24" s="70"/>
      <c r="IN24" s="71"/>
      <c r="IO24" s="237">
        <f t="shared" si="28"/>
        <v>0</v>
      </c>
      <c r="IR24" s="104"/>
      <c r="IS24" s="15">
        <v>17</v>
      </c>
      <c r="IT24" s="69">
        <v>918.1</v>
      </c>
      <c r="IU24" s="246"/>
      <c r="IV24" s="69"/>
      <c r="IW24" s="70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1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1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1">
        <f t="shared" si="33"/>
        <v>0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493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/>
      <c r="Z25" s="69"/>
      <c r="AA25" s="631"/>
      <c r="AB25" s="632"/>
      <c r="AC25" s="381">
        <f t="shared" si="9"/>
        <v>0</v>
      </c>
      <c r="AF25" s="94"/>
      <c r="AG25" s="15">
        <v>18</v>
      </c>
      <c r="AH25" s="92">
        <v>934.85</v>
      </c>
      <c r="AI25" s="238"/>
      <c r="AJ25" s="69"/>
      <c r="AK25" s="95"/>
      <c r="AL25" s="71"/>
      <c r="AM25" s="381">
        <f t="shared" si="10"/>
        <v>0</v>
      </c>
      <c r="AP25" s="94"/>
      <c r="AQ25" s="15">
        <v>18</v>
      </c>
      <c r="AR25" s="92">
        <v>899.9</v>
      </c>
      <c r="AS25" s="238"/>
      <c r="AT25" s="92"/>
      <c r="AU25" s="95"/>
      <c r="AV25" s="71"/>
      <c r="AW25" s="381">
        <f t="shared" si="11"/>
        <v>0</v>
      </c>
      <c r="AZ25" s="94"/>
      <c r="BA25" s="15">
        <v>18</v>
      </c>
      <c r="BB25" s="92">
        <v>967.96</v>
      </c>
      <c r="BC25" s="238"/>
      <c r="BD25" s="92"/>
      <c r="BE25" s="95"/>
      <c r="BF25" s="71"/>
      <c r="BG25" s="381">
        <f t="shared" si="12"/>
        <v>0</v>
      </c>
      <c r="BJ25" s="104"/>
      <c r="BK25" s="15">
        <v>18</v>
      </c>
      <c r="BL25" s="92">
        <v>908.1</v>
      </c>
      <c r="BM25" s="132"/>
      <c r="BN25" s="92"/>
      <c r="BO25" s="95"/>
      <c r="BP25" s="282"/>
      <c r="BQ25" s="466">
        <f t="shared" si="13"/>
        <v>0</v>
      </c>
      <c r="BR25" s="381"/>
      <c r="BT25" s="104"/>
      <c r="BU25" s="15">
        <v>18</v>
      </c>
      <c r="BV25" s="92">
        <v>907.2</v>
      </c>
      <c r="BW25" s="283"/>
      <c r="BX25" s="92"/>
      <c r="BY25" s="551"/>
      <c r="BZ25" s="284"/>
      <c r="CA25" s="381">
        <f t="shared" si="5"/>
        <v>0</v>
      </c>
      <c r="CD25" s="209"/>
      <c r="CE25" s="15">
        <v>18</v>
      </c>
      <c r="CF25" s="92">
        <v>875.4</v>
      </c>
      <c r="CG25" s="283"/>
      <c r="CH25" s="92"/>
      <c r="CI25" s="285"/>
      <c r="CJ25" s="284"/>
      <c r="CK25" s="381">
        <f t="shared" si="14"/>
        <v>0</v>
      </c>
      <c r="CN25" s="399"/>
      <c r="CO25" s="15">
        <v>18</v>
      </c>
      <c r="CP25" s="630">
        <v>885.4</v>
      </c>
      <c r="CQ25" s="656"/>
      <c r="CR25" s="630"/>
      <c r="CS25" s="657"/>
      <c r="CT25" s="284"/>
      <c r="CU25" s="386">
        <f t="shared" si="58"/>
        <v>0</v>
      </c>
      <c r="CX25" s="94"/>
      <c r="CY25" s="15">
        <v>18</v>
      </c>
      <c r="CZ25" s="92">
        <v>936.66</v>
      </c>
      <c r="DA25" s="238"/>
      <c r="DB25" s="92"/>
      <c r="DC25" s="95"/>
      <c r="DD25" s="71"/>
      <c r="DE25" s="381">
        <f t="shared" si="15"/>
        <v>0</v>
      </c>
      <c r="DH25" s="94"/>
      <c r="DI25" s="15">
        <v>18</v>
      </c>
      <c r="DJ25" s="630">
        <v>864.09</v>
      </c>
      <c r="DK25" s="656"/>
      <c r="DL25" s="630"/>
      <c r="DM25" s="657"/>
      <c r="DN25" s="658"/>
      <c r="DO25" s="386">
        <f t="shared" si="16"/>
        <v>0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1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1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1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1">
        <f t="shared" si="20"/>
        <v>0</v>
      </c>
      <c r="FF25" s="94"/>
      <c r="FG25" s="15">
        <v>18</v>
      </c>
      <c r="FH25" s="92">
        <v>898.1</v>
      </c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>
        <v>959.34</v>
      </c>
      <c r="FS25" s="238"/>
      <c r="FT25" s="92"/>
      <c r="FU25" s="70"/>
      <c r="FV25" s="71"/>
      <c r="FW25" s="381">
        <f t="shared" si="22"/>
        <v>0</v>
      </c>
      <c r="FX25" s="71"/>
      <c r="FZ25" s="94"/>
      <c r="GA25" s="15">
        <v>18</v>
      </c>
      <c r="GB25" s="346">
        <v>897.7</v>
      </c>
      <c r="GC25" s="238"/>
      <c r="GD25" s="346"/>
      <c r="GE25" s="95"/>
      <c r="GF25" s="71"/>
      <c r="GG25" s="381">
        <f t="shared" si="23"/>
        <v>0</v>
      </c>
      <c r="GJ25" s="94"/>
      <c r="GK25" s="15">
        <v>18</v>
      </c>
      <c r="GL25" s="92">
        <v>892.2</v>
      </c>
      <c r="GM25" s="238"/>
      <c r="GN25" s="92"/>
      <c r="GO25" s="95"/>
      <c r="GP25" s="71"/>
      <c r="GQ25" s="381">
        <f t="shared" si="24"/>
        <v>0</v>
      </c>
      <c r="GT25" s="94"/>
      <c r="GU25" s="15">
        <v>18</v>
      </c>
      <c r="GV25" s="92">
        <v>943.01</v>
      </c>
      <c r="GW25" s="238"/>
      <c r="GX25" s="92"/>
      <c r="GY25" s="802"/>
      <c r="GZ25" s="71"/>
      <c r="HA25" s="237">
        <f t="shared" si="25"/>
        <v>0</v>
      </c>
      <c r="HD25" s="209"/>
      <c r="HE25" s="15">
        <v>18</v>
      </c>
      <c r="HF25" s="92">
        <v>876.34</v>
      </c>
      <c r="HG25" s="238"/>
      <c r="HH25" s="92"/>
      <c r="HI25" s="286"/>
      <c r="HJ25" s="71"/>
      <c r="HK25" s="237">
        <f t="shared" si="26"/>
        <v>0</v>
      </c>
      <c r="HN25" s="104"/>
      <c r="HO25" s="15">
        <v>18</v>
      </c>
      <c r="HP25" s="69">
        <v>877.2</v>
      </c>
      <c r="HQ25" s="246"/>
      <c r="HR25" s="69"/>
      <c r="HS25" s="70"/>
      <c r="HT25" s="71"/>
      <c r="HU25" s="381">
        <f t="shared" si="6"/>
        <v>0</v>
      </c>
      <c r="HX25" s="104"/>
      <c r="HY25" s="15">
        <v>18</v>
      </c>
      <c r="HZ25" s="69">
        <v>886.3</v>
      </c>
      <c r="IA25" s="246"/>
      <c r="IB25" s="69"/>
      <c r="IC25" s="70"/>
      <c r="ID25" s="71"/>
      <c r="IE25" s="381">
        <f t="shared" si="27"/>
        <v>0</v>
      </c>
      <c r="IH25" s="94"/>
      <c r="II25" s="15">
        <v>18</v>
      </c>
      <c r="IJ25" s="69">
        <v>931.67</v>
      </c>
      <c r="IK25" s="246"/>
      <c r="IL25" s="69"/>
      <c r="IM25" s="70"/>
      <c r="IN25" s="71"/>
      <c r="IO25" s="237">
        <f t="shared" si="28"/>
        <v>0</v>
      </c>
      <c r="IR25" s="94"/>
      <c r="IS25" s="15">
        <v>18</v>
      </c>
      <c r="IT25" s="69">
        <v>886.3</v>
      </c>
      <c r="IU25" s="246"/>
      <c r="IV25" s="69"/>
      <c r="IW25" s="70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1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1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1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1">
        <f t="shared" si="33"/>
        <v>0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493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/>
      <c r="Z26" s="69"/>
      <c r="AA26" s="631"/>
      <c r="AB26" s="632"/>
      <c r="AC26" s="381">
        <f t="shared" si="9"/>
        <v>0</v>
      </c>
      <c r="AF26" s="104"/>
      <c r="AG26" s="15">
        <v>19</v>
      </c>
      <c r="AH26" s="92">
        <v>965.24</v>
      </c>
      <c r="AI26" s="238"/>
      <c r="AJ26" s="69"/>
      <c r="AK26" s="95"/>
      <c r="AL26" s="71"/>
      <c r="AM26" s="381">
        <f t="shared" si="10"/>
        <v>0</v>
      </c>
      <c r="AP26" s="104"/>
      <c r="AQ26" s="15">
        <v>19</v>
      </c>
      <c r="AR26" s="92">
        <v>914.4</v>
      </c>
      <c r="AS26" s="238"/>
      <c r="AT26" s="92"/>
      <c r="AU26" s="95"/>
      <c r="AV26" s="71"/>
      <c r="AW26" s="381">
        <f t="shared" si="11"/>
        <v>0</v>
      </c>
      <c r="AZ26" s="104"/>
      <c r="BA26" s="15">
        <v>19</v>
      </c>
      <c r="BB26" s="92">
        <v>974.31</v>
      </c>
      <c r="BC26" s="238"/>
      <c r="BD26" s="92"/>
      <c r="BE26" s="95"/>
      <c r="BF26" s="71"/>
      <c r="BG26" s="381">
        <f t="shared" si="12"/>
        <v>0</v>
      </c>
      <c r="BJ26" s="104"/>
      <c r="BK26" s="15">
        <v>19</v>
      </c>
      <c r="BL26" s="92">
        <v>905.4</v>
      </c>
      <c r="BM26" s="132"/>
      <c r="BN26" s="92"/>
      <c r="BO26" s="95"/>
      <c r="BP26" s="282"/>
      <c r="BQ26" s="466">
        <f t="shared" si="13"/>
        <v>0</v>
      </c>
      <c r="BR26" s="381"/>
      <c r="BT26" s="104"/>
      <c r="BU26" s="15">
        <v>19</v>
      </c>
      <c r="BV26" s="92">
        <v>914.4</v>
      </c>
      <c r="BW26" s="283"/>
      <c r="BX26" s="92"/>
      <c r="BY26" s="551"/>
      <c r="BZ26" s="284"/>
      <c r="CA26" s="381">
        <f t="shared" si="5"/>
        <v>0</v>
      </c>
      <c r="CD26" s="209"/>
      <c r="CE26" s="15">
        <v>19</v>
      </c>
      <c r="CF26" s="92">
        <v>931.7</v>
      </c>
      <c r="CG26" s="283"/>
      <c r="CH26" s="92"/>
      <c r="CI26" s="285"/>
      <c r="CJ26" s="284"/>
      <c r="CK26" s="381">
        <f t="shared" si="14"/>
        <v>0</v>
      </c>
      <c r="CN26" s="399"/>
      <c r="CO26" s="15">
        <v>19</v>
      </c>
      <c r="CP26" s="630">
        <v>898.1</v>
      </c>
      <c r="CQ26" s="656"/>
      <c r="CR26" s="630"/>
      <c r="CS26" s="657"/>
      <c r="CT26" s="284"/>
      <c r="CU26" s="386">
        <f t="shared" si="58"/>
        <v>0</v>
      </c>
      <c r="CX26" s="104"/>
      <c r="CY26" s="15">
        <v>19</v>
      </c>
      <c r="CZ26" s="92">
        <v>963.88</v>
      </c>
      <c r="DA26" s="238"/>
      <c r="DB26" s="92"/>
      <c r="DC26" s="95"/>
      <c r="DD26" s="71"/>
      <c r="DE26" s="381">
        <f t="shared" si="15"/>
        <v>0</v>
      </c>
      <c r="DH26" s="104"/>
      <c r="DI26" s="15">
        <v>19</v>
      </c>
      <c r="DJ26" s="630">
        <v>960.25</v>
      </c>
      <c r="DK26" s="656"/>
      <c r="DL26" s="630"/>
      <c r="DM26" s="657"/>
      <c r="DN26" s="658"/>
      <c r="DO26" s="386">
        <f t="shared" si="16"/>
        <v>0</v>
      </c>
      <c r="DR26" s="104"/>
      <c r="DS26" s="15">
        <v>19</v>
      </c>
      <c r="DT26" s="92">
        <v>930.8</v>
      </c>
      <c r="DU26" s="283"/>
      <c r="DV26" s="92"/>
      <c r="DW26" s="285"/>
      <c r="DX26" s="284"/>
      <c r="DY26" s="381">
        <f t="shared" si="17"/>
        <v>0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1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1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1">
        <f t="shared" si="20"/>
        <v>0</v>
      </c>
      <c r="FF26" s="94"/>
      <c r="FG26" s="15">
        <v>19</v>
      </c>
      <c r="FH26" s="92">
        <v>929.9</v>
      </c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>
        <v>950.27</v>
      </c>
      <c r="FS26" s="238"/>
      <c r="FT26" s="92"/>
      <c r="FU26" s="70"/>
      <c r="FV26" s="71"/>
      <c r="FW26" s="381">
        <f t="shared" si="22"/>
        <v>0</v>
      </c>
      <c r="FX26" s="71"/>
      <c r="FZ26" s="104"/>
      <c r="GA26" s="15">
        <v>19</v>
      </c>
      <c r="GB26" s="346">
        <v>923.1</v>
      </c>
      <c r="GC26" s="238"/>
      <c r="GD26" s="346"/>
      <c r="GE26" s="95"/>
      <c r="GF26" s="71"/>
      <c r="GG26" s="381">
        <f t="shared" si="23"/>
        <v>0</v>
      </c>
      <c r="GJ26" s="104"/>
      <c r="GK26" s="15">
        <v>19</v>
      </c>
      <c r="GL26" s="92">
        <v>903.6</v>
      </c>
      <c r="GM26" s="238"/>
      <c r="GN26" s="92"/>
      <c r="GO26" s="95"/>
      <c r="GP26" s="71"/>
      <c r="GQ26" s="381">
        <f t="shared" si="24"/>
        <v>0</v>
      </c>
      <c r="GT26" s="104"/>
      <c r="GU26" s="15">
        <v>19</v>
      </c>
      <c r="GV26" s="92">
        <v>924.87</v>
      </c>
      <c r="GW26" s="238"/>
      <c r="GX26" s="92"/>
      <c r="GY26" s="802"/>
      <c r="GZ26" s="71"/>
      <c r="HA26" s="237">
        <f t="shared" si="25"/>
        <v>0</v>
      </c>
      <c r="HD26" s="209"/>
      <c r="HE26" s="15">
        <v>19</v>
      </c>
      <c r="HF26" s="92">
        <v>928.95</v>
      </c>
      <c r="HG26" s="238"/>
      <c r="HH26" s="92"/>
      <c r="HI26" s="286"/>
      <c r="HJ26" s="71"/>
      <c r="HK26" s="237">
        <f t="shared" si="26"/>
        <v>0</v>
      </c>
      <c r="HN26" s="104"/>
      <c r="HO26" s="15">
        <v>19</v>
      </c>
      <c r="HP26" s="69">
        <v>893.6</v>
      </c>
      <c r="HQ26" s="246"/>
      <c r="HR26" s="69"/>
      <c r="HS26" s="70"/>
      <c r="HT26" s="71"/>
      <c r="HU26" s="381">
        <f t="shared" si="6"/>
        <v>0</v>
      </c>
      <c r="HX26" s="104"/>
      <c r="HY26" s="15">
        <v>19</v>
      </c>
      <c r="HZ26" s="69">
        <v>889</v>
      </c>
      <c r="IA26" s="246"/>
      <c r="IB26" s="69"/>
      <c r="IC26" s="70"/>
      <c r="ID26" s="71"/>
      <c r="IE26" s="381">
        <f t="shared" si="27"/>
        <v>0</v>
      </c>
      <c r="IH26" s="104"/>
      <c r="II26" s="15">
        <v>19</v>
      </c>
      <c r="IJ26" s="69">
        <v>946.19</v>
      </c>
      <c r="IK26" s="246"/>
      <c r="IL26" s="69"/>
      <c r="IM26" s="70"/>
      <c r="IN26" s="71"/>
      <c r="IO26" s="237">
        <f t="shared" si="28"/>
        <v>0</v>
      </c>
      <c r="IR26" s="104"/>
      <c r="IS26" s="15">
        <v>19</v>
      </c>
      <c r="IT26" s="69">
        <v>908.1</v>
      </c>
      <c r="IU26" s="246"/>
      <c r="IV26" s="69"/>
      <c r="IW26" s="70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1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1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1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1">
        <f t="shared" si="33"/>
        <v>0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44982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493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/>
      <c r="Z27" s="69"/>
      <c r="AA27" s="631"/>
      <c r="AB27" s="632"/>
      <c r="AC27" s="381">
        <f t="shared" si="9"/>
        <v>0</v>
      </c>
      <c r="AF27" s="104"/>
      <c r="AG27" s="15">
        <v>20</v>
      </c>
      <c r="AH27" s="92">
        <v>918.07</v>
      </c>
      <c r="AI27" s="238"/>
      <c r="AJ27" s="69"/>
      <c r="AK27" s="95"/>
      <c r="AL27" s="71"/>
      <c r="AM27" s="381">
        <f t="shared" si="10"/>
        <v>0</v>
      </c>
      <c r="AP27" s="104"/>
      <c r="AQ27" s="15">
        <v>20</v>
      </c>
      <c r="AR27" s="92">
        <v>884.5</v>
      </c>
      <c r="AS27" s="238"/>
      <c r="AT27" s="92"/>
      <c r="AU27" s="95"/>
      <c r="AV27" s="71"/>
      <c r="AW27" s="381">
        <f t="shared" si="11"/>
        <v>0</v>
      </c>
      <c r="AZ27" s="104"/>
      <c r="BA27" s="15">
        <v>20</v>
      </c>
      <c r="BB27" s="92">
        <v>937.27</v>
      </c>
      <c r="BC27" s="238"/>
      <c r="BD27" s="92"/>
      <c r="BE27" s="95"/>
      <c r="BF27" s="71"/>
      <c r="BG27" s="381">
        <f t="shared" si="12"/>
        <v>0</v>
      </c>
      <c r="BJ27" s="104"/>
      <c r="BK27" s="15">
        <v>20</v>
      </c>
      <c r="BL27" s="92">
        <v>929.9</v>
      </c>
      <c r="BM27" s="132"/>
      <c r="BN27" s="92"/>
      <c r="BO27" s="95"/>
      <c r="BP27" s="282"/>
      <c r="BQ27" s="466">
        <f t="shared" si="13"/>
        <v>0</v>
      </c>
      <c r="BR27" s="381"/>
      <c r="BT27" s="104"/>
      <c r="BU27" s="15">
        <v>20</v>
      </c>
      <c r="BV27" s="92">
        <v>899.9</v>
      </c>
      <c r="BW27" s="283"/>
      <c r="BX27" s="92"/>
      <c r="BY27" s="551"/>
      <c r="BZ27" s="284"/>
      <c r="CA27" s="381">
        <f t="shared" si="5"/>
        <v>0</v>
      </c>
      <c r="CD27" s="209"/>
      <c r="CE27" s="15">
        <v>20</v>
      </c>
      <c r="CF27" s="92">
        <v>926.2</v>
      </c>
      <c r="CG27" s="283"/>
      <c r="CH27" s="92"/>
      <c r="CI27" s="285"/>
      <c r="CJ27" s="284"/>
      <c r="CK27" s="381">
        <f t="shared" si="14"/>
        <v>0</v>
      </c>
      <c r="CN27" s="399"/>
      <c r="CO27" s="15">
        <v>20</v>
      </c>
      <c r="CP27" s="630">
        <v>903.1</v>
      </c>
      <c r="CQ27" s="656"/>
      <c r="CR27" s="630"/>
      <c r="CS27" s="657"/>
      <c r="CT27" s="284"/>
      <c r="CU27" s="386">
        <f t="shared" si="58"/>
        <v>0</v>
      </c>
      <c r="CX27" s="104"/>
      <c r="CY27" s="15">
        <v>20</v>
      </c>
      <c r="CZ27" s="92">
        <v>959.8</v>
      </c>
      <c r="DA27" s="238"/>
      <c r="DB27" s="92"/>
      <c r="DC27" s="95"/>
      <c r="DD27" s="71"/>
      <c r="DE27" s="381">
        <f t="shared" si="15"/>
        <v>0</v>
      </c>
      <c r="DH27" s="104"/>
      <c r="DI27" s="15">
        <v>20</v>
      </c>
      <c r="DJ27" s="630">
        <v>919.88</v>
      </c>
      <c r="DK27" s="656"/>
      <c r="DL27" s="630"/>
      <c r="DM27" s="657"/>
      <c r="DN27" s="658"/>
      <c r="DO27" s="386">
        <f t="shared" si="16"/>
        <v>0</v>
      </c>
      <c r="DR27" s="104"/>
      <c r="DS27" s="15">
        <v>20</v>
      </c>
      <c r="DT27" s="92">
        <v>910.6</v>
      </c>
      <c r="DU27" s="283"/>
      <c r="DV27" s="92"/>
      <c r="DW27" s="285"/>
      <c r="DX27" s="284"/>
      <c r="DY27" s="381">
        <f t="shared" si="17"/>
        <v>0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1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1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1">
        <f t="shared" si="20"/>
        <v>0</v>
      </c>
      <c r="FF27" s="94"/>
      <c r="FG27" s="15">
        <v>20</v>
      </c>
      <c r="FH27" s="92">
        <v>878.2</v>
      </c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>
        <v>974.31</v>
      </c>
      <c r="FS27" s="238"/>
      <c r="FT27" s="92"/>
      <c r="FU27" s="70"/>
      <c r="FV27" s="71"/>
      <c r="FW27" s="381">
        <f t="shared" si="22"/>
        <v>0</v>
      </c>
      <c r="FX27" s="71"/>
      <c r="FZ27" s="104"/>
      <c r="GA27" s="15">
        <v>20</v>
      </c>
      <c r="GB27" s="346">
        <v>917.6</v>
      </c>
      <c r="GC27" s="238"/>
      <c r="GD27" s="346"/>
      <c r="GE27" s="95"/>
      <c r="GF27" s="71"/>
      <c r="GG27" s="381">
        <f t="shared" si="23"/>
        <v>0</v>
      </c>
      <c r="GJ27" s="104"/>
      <c r="GK27" s="15">
        <v>20</v>
      </c>
      <c r="GL27" s="92">
        <v>916.3</v>
      </c>
      <c r="GM27" s="238"/>
      <c r="GN27" s="92"/>
      <c r="GO27" s="95"/>
      <c r="GP27" s="71"/>
      <c r="GQ27" s="381">
        <f t="shared" si="24"/>
        <v>0</v>
      </c>
      <c r="GT27" s="104"/>
      <c r="GU27" s="15">
        <v>20</v>
      </c>
      <c r="GV27" s="92">
        <v>924.87</v>
      </c>
      <c r="GW27" s="238"/>
      <c r="GX27" s="92"/>
      <c r="GY27" s="802"/>
      <c r="GZ27" s="71"/>
      <c r="HA27" s="237">
        <f t="shared" si="25"/>
        <v>0</v>
      </c>
      <c r="HD27" s="209"/>
      <c r="HE27" s="15">
        <v>20</v>
      </c>
      <c r="HF27" s="92">
        <v>889.49</v>
      </c>
      <c r="HG27" s="238"/>
      <c r="HH27" s="92"/>
      <c r="HI27" s="286"/>
      <c r="HJ27" s="71"/>
      <c r="HK27" s="237">
        <f t="shared" si="26"/>
        <v>0</v>
      </c>
      <c r="HN27" s="104"/>
      <c r="HO27" s="15">
        <v>20</v>
      </c>
      <c r="HP27" s="69">
        <v>929</v>
      </c>
      <c r="HQ27" s="246"/>
      <c r="HR27" s="69"/>
      <c r="HS27" s="70"/>
      <c r="HT27" s="71"/>
      <c r="HU27" s="381">
        <f t="shared" si="6"/>
        <v>0</v>
      </c>
      <c r="HX27" s="104"/>
      <c r="HY27" s="15">
        <v>20</v>
      </c>
      <c r="HZ27" s="69">
        <v>874.5</v>
      </c>
      <c r="IA27" s="246"/>
      <c r="IB27" s="69"/>
      <c r="IC27" s="70"/>
      <c r="ID27" s="71"/>
      <c r="IE27" s="381">
        <f t="shared" si="27"/>
        <v>0</v>
      </c>
      <c r="IH27" s="104"/>
      <c r="II27" s="15">
        <v>20</v>
      </c>
      <c r="IJ27" s="69">
        <v>928.04</v>
      </c>
      <c r="IK27" s="246"/>
      <c r="IL27" s="69"/>
      <c r="IM27" s="70"/>
      <c r="IN27" s="71"/>
      <c r="IO27" s="237">
        <f t="shared" si="28"/>
        <v>0</v>
      </c>
      <c r="IR27" s="104"/>
      <c r="IS27" s="15">
        <v>20</v>
      </c>
      <c r="IT27" s="69">
        <v>865.4</v>
      </c>
      <c r="IU27" s="246"/>
      <c r="IV27" s="69"/>
      <c r="IW27" s="70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1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1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1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1">
        <f t="shared" si="33"/>
        <v>0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493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/>
      <c r="Z28" s="69"/>
      <c r="AA28" s="631"/>
      <c r="AB28" s="632"/>
      <c r="AC28" s="381">
        <f t="shared" si="9"/>
        <v>0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/>
      <c r="AT28" s="92"/>
      <c r="AU28" s="95"/>
      <c r="AV28" s="71"/>
      <c r="AW28" s="381">
        <f t="shared" si="11"/>
        <v>0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/>
      <c r="BN28" s="92"/>
      <c r="BO28" s="95"/>
      <c r="BP28" s="282"/>
      <c r="BQ28" s="391">
        <f t="shared" si="13"/>
        <v>0</v>
      </c>
      <c r="BR28" s="381"/>
      <c r="BT28" s="104"/>
      <c r="BU28" s="15">
        <v>21</v>
      </c>
      <c r="BV28" s="92">
        <v>880.9</v>
      </c>
      <c r="BW28" s="283"/>
      <c r="BX28" s="92"/>
      <c r="BY28" s="551"/>
      <c r="BZ28" s="284"/>
      <c r="CA28" s="381">
        <f t="shared" si="5"/>
        <v>0</v>
      </c>
      <c r="CD28" s="474"/>
      <c r="CE28" s="15">
        <v>21</v>
      </c>
      <c r="CF28" s="92">
        <v>908.1</v>
      </c>
      <c r="CG28" s="283"/>
      <c r="CH28" s="92"/>
      <c r="CI28" s="285"/>
      <c r="CJ28" s="284"/>
      <c r="CK28" s="381">
        <f t="shared" si="14"/>
        <v>0</v>
      </c>
      <c r="CN28" s="399"/>
      <c r="CO28" s="15">
        <v>21</v>
      </c>
      <c r="CP28" s="92">
        <v>875.4</v>
      </c>
      <c r="CQ28" s="283"/>
      <c r="CR28" s="92"/>
      <c r="CS28" s="285"/>
      <c r="CT28" s="284"/>
      <c r="CU28" s="386">
        <f t="shared" si="58"/>
        <v>0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/>
      <c r="DV28" s="92"/>
      <c r="DW28" s="285"/>
      <c r="DX28" s="284"/>
      <c r="DY28" s="381">
        <f t="shared" si="17"/>
        <v>0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1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1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1">
        <f t="shared" si="20"/>
        <v>0</v>
      </c>
      <c r="FF28" s="94"/>
      <c r="FG28" s="15">
        <v>21</v>
      </c>
      <c r="FH28" s="92">
        <v>898.1</v>
      </c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/>
      <c r="GN28" s="92"/>
      <c r="GO28" s="95"/>
      <c r="GP28" s="71"/>
      <c r="GQ28" s="381">
        <f t="shared" si="24"/>
        <v>0</v>
      </c>
      <c r="GT28" s="104"/>
      <c r="GU28" s="15">
        <v>21</v>
      </c>
      <c r="GV28" s="92"/>
      <c r="GW28" s="238"/>
      <c r="GX28" s="630"/>
      <c r="GY28" s="802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/>
      <c r="HR28" s="69"/>
      <c r="HS28" s="70"/>
      <c r="HT28" s="71"/>
      <c r="HU28" s="381">
        <f t="shared" si="6"/>
        <v>0</v>
      </c>
      <c r="HX28" s="104"/>
      <c r="HY28" s="15">
        <v>21</v>
      </c>
      <c r="HZ28" s="69">
        <v>910.8</v>
      </c>
      <c r="IA28" s="246"/>
      <c r="IB28" s="69"/>
      <c r="IC28" s="70"/>
      <c r="ID28" s="71"/>
      <c r="IE28" s="381">
        <f t="shared" si="27"/>
        <v>0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/>
      <c r="IV28" s="69"/>
      <c r="IW28" s="70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1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1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0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0</v>
      </c>
      <c r="GT29" s="104"/>
      <c r="GU29" s="15"/>
      <c r="GV29" s="92"/>
      <c r="GW29" s="238"/>
      <c r="GX29" s="630"/>
      <c r="GY29" s="802"/>
      <c r="GZ29" s="71"/>
      <c r="HA29" s="381">
        <f>SUM(HA8:HA28)</f>
        <v>0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92"/>
      <c r="JQ29" s="70"/>
      <c r="JR29" s="71"/>
      <c r="JS29" s="381">
        <f>SUM(JS8:JS28)</f>
        <v>0</v>
      </c>
      <c r="JV29" s="104"/>
      <c r="JW29" s="15"/>
      <c r="JX29" s="69"/>
      <c r="JY29" s="246"/>
      <c r="JZ29" s="69"/>
      <c r="KA29" s="70"/>
      <c r="KB29" s="71"/>
      <c r="KC29" s="381">
        <f>SUM(KC8:KC28)</f>
        <v>0</v>
      </c>
      <c r="KF29" s="104"/>
      <c r="KG29" s="15"/>
      <c r="KH29" s="69"/>
      <c r="KI29" s="246"/>
      <c r="KJ29" s="69"/>
      <c r="KK29" s="70"/>
      <c r="KL29" s="71"/>
      <c r="KM29" s="381">
        <f>SUM(KM8:KM28)</f>
        <v>0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9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0</v>
      </c>
      <c r="AP30" s="104"/>
      <c r="AQ30" s="15"/>
      <c r="AR30" s="92"/>
      <c r="AS30" s="238"/>
      <c r="AT30" s="92"/>
      <c r="AU30" s="95"/>
      <c r="AV30" s="71"/>
      <c r="AW30" s="381">
        <f>SUM(AW8:AW29)</f>
        <v>0</v>
      </c>
      <c r="AZ30" s="104"/>
      <c r="BA30" s="15"/>
      <c r="BB30" s="92"/>
      <c r="BC30" s="238"/>
      <c r="BD30" s="92"/>
      <c r="BE30" s="95"/>
      <c r="BF30" s="71"/>
      <c r="BG30" s="381">
        <f>SUM(BG8:BG29)</f>
        <v>0</v>
      </c>
      <c r="BJ30" s="104"/>
      <c r="BK30" s="15"/>
      <c r="BL30" s="69"/>
      <c r="BM30" s="132"/>
      <c r="BN30" s="69"/>
      <c r="BO30" s="95"/>
      <c r="BP30" s="71"/>
      <c r="BQ30" s="381">
        <f>SUM(BQ8:BQ29)</f>
        <v>0</v>
      </c>
      <c r="BT30" s="104"/>
      <c r="BU30" s="15"/>
      <c r="BV30" s="69"/>
      <c r="BW30" s="79"/>
      <c r="BX30" s="69"/>
      <c r="BY30" s="95"/>
      <c r="BZ30" s="71"/>
      <c r="CA30" s="381">
        <f>SUM(CA8:CA29)</f>
        <v>0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0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0</v>
      </c>
      <c r="DH30" s="104"/>
      <c r="DI30" s="15"/>
      <c r="DJ30" s="69"/>
      <c r="DK30" s="238"/>
      <c r="DL30" s="69"/>
      <c r="DM30" s="95"/>
      <c r="DN30" s="71"/>
      <c r="DO30" s="381">
        <f>SUM(DO8:DO29)</f>
        <v>0</v>
      </c>
      <c r="DR30" s="104"/>
      <c r="DS30" s="15"/>
      <c r="DT30" s="69"/>
      <c r="DU30" s="238"/>
      <c r="DV30" s="69"/>
      <c r="DW30" s="95"/>
      <c r="DX30" s="71"/>
      <c r="DY30" s="381">
        <f>SUM(DY8:DY29)</f>
        <v>0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0</v>
      </c>
      <c r="FF30" s="94"/>
      <c r="FG30" s="15"/>
      <c r="FH30" s="92"/>
      <c r="FI30" s="238"/>
      <c r="FJ30" s="103"/>
      <c r="FK30" s="70"/>
      <c r="FL30" s="71"/>
      <c r="FM30" s="381">
        <f>SUM(FM8:FM29)</f>
        <v>0</v>
      </c>
      <c r="FP30" s="104"/>
      <c r="FQ30" s="15"/>
      <c r="FR30" s="92"/>
      <c r="FS30" s="238"/>
      <c r="FT30" s="92"/>
      <c r="FU30" s="70"/>
      <c r="FV30" s="71"/>
      <c r="FW30" s="381">
        <f>SUM(FW8:FW29)</f>
        <v>0</v>
      </c>
      <c r="FZ30" s="104"/>
      <c r="GA30" s="15"/>
      <c r="GB30" s="346"/>
      <c r="GC30" s="238"/>
      <c r="GD30" s="69"/>
      <c r="GE30" s="95"/>
      <c r="GF30" s="71"/>
      <c r="GG30" s="381">
        <f>SUM(GG8:GG29)</f>
        <v>0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0</v>
      </c>
      <c r="HN30" s="104"/>
      <c r="HO30" s="15"/>
      <c r="HP30" s="69"/>
      <c r="HQ30" s="246"/>
      <c r="HR30" s="103"/>
      <c r="HS30" s="70"/>
      <c r="HT30" s="71"/>
      <c r="HU30" s="381">
        <f>SUM(HU8:HU29)</f>
        <v>0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0</v>
      </c>
      <c r="IH30" s="104"/>
      <c r="II30" s="15"/>
      <c r="IJ30" s="69"/>
      <c r="IK30" s="246"/>
      <c r="IL30" s="103"/>
      <c r="IM30" s="70"/>
      <c r="IN30" s="71"/>
      <c r="IO30" s="381">
        <f>SUM(IO8:IO29)</f>
        <v>0</v>
      </c>
      <c r="IR30" s="104"/>
      <c r="IS30" s="15"/>
      <c r="IT30" s="69"/>
      <c r="IU30" s="246"/>
      <c r="IV30" s="103"/>
      <c r="IW30" s="70"/>
      <c r="IX30" s="71"/>
      <c r="IY30" s="381">
        <f>SUM(IY8:IY29)</f>
        <v>0</v>
      </c>
      <c r="JB30" s="104"/>
      <c r="JC30" s="15"/>
      <c r="JD30" s="69"/>
      <c r="JE30" s="246"/>
      <c r="JF30" s="103"/>
      <c r="JG30" s="70"/>
      <c r="JH30" s="71"/>
      <c r="JI30" s="381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9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0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105"/>
      <c r="GK31" s="52"/>
      <c r="GL31" s="305"/>
      <c r="GM31" s="306"/>
      <c r="GN31" s="307"/>
      <c r="GO31" s="308"/>
      <c r="GP31" s="309"/>
      <c r="GQ31" s="388"/>
      <c r="GT31" s="1105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0</v>
      </c>
      <c r="AH32" s="103">
        <f>SUM(AH8:AH31)</f>
        <v>18648.899999999998</v>
      </c>
      <c r="AJ32" s="103">
        <f>SUM(AJ8:AJ31)</f>
        <v>0</v>
      </c>
      <c r="AM32" s="381"/>
      <c r="AR32" s="86">
        <f>SUM(AR8:AR31)</f>
        <v>19030.599999999999</v>
      </c>
      <c r="AT32" s="103">
        <f>SUM(AT8:AT31)</f>
        <v>0</v>
      </c>
      <c r="AZ32" s="75"/>
      <c r="BB32" s="86">
        <f>SUM(BB8:BB31)</f>
        <v>18827.300000000003</v>
      </c>
      <c r="BD32" s="103">
        <f>SUM(BD8:BD31)</f>
        <v>0</v>
      </c>
      <c r="BL32" s="103">
        <f>SUM(BL8:BL31)</f>
        <v>18949.300000000003</v>
      </c>
      <c r="BN32" s="103">
        <f>SUM(BN8:BN31)</f>
        <v>0</v>
      </c>
      <c r="BV32" s="103">
        <f>SUM(BV8:BV31)</f>
        <v>18843.600000000006</v>
      </c>
      <c r="BX32" s="103">
        <f>SUM(BX8:BX31)</f>
        <v>0</v>
      </c>
      <c r="CE32" s="15"/>
      <c r="CF32" s="103">
        <f>SUM(CF8:CF31)</f>
        <v>18995.2</v>
      </c>
      <c r="CH32" s="103">
        <f>SUM(CH8:CH31)</f>
        <v>0</v>
      </c>
      <c r="CP32" s="103">
        <f>SUM(CP8:CP31)</f>
        <v>18886.099999999999</v>
      </c>
      <c r="CR32" s="103">
        <f>SUM(CR8:CR31)</f>
        <v>0</v>
      </c>
      <c r="CZ32" s="103">
        <f>SUM(CZ8:CZ31)</f>
        <v>18634.830000000002</v>
      </c>
      <c r="DB32" s="103">
        <f>SUM(DB8:DB31)</f>
        <v>0</v>
      </c>
      <c r="DJ32" s="103">
        <f>SUM(DJ8:DJ31)</f>
        <v>18472.009999999998</v>
      </c>
      <c r="DL32" s="103">
        <f>SUM(DL8:DL31)</f>
        <v>0</v>
      </c>
      <c r="DT32" s="103">
        <f>SUM(DT8:DT31)</f>
        <v>19223.599999999999</v>
      </c>
      <c r="DV32" s="103">
        <f>SUM(DV8:DV31)</f>
        <v>0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18900.400000000001</v>
      </c>
      <c r="FJ32" s="103">
        <f>SUM(FJ8:FJ31)</f>
        <v>0</v>
      </c>
      <c r="FR32" s="103">
        <f>SUM(FR8:FR31)</f>
        <v>18858.04</v>
      </c>
      <c r="FS32" s="103"/>
      <c r="FT32" s="103">
        <f>SUM(FT8:FT31)</f>
        <v>0</v>
      </c>
      <c r="FU32" s="75" t="s">
        <v>36</v>
      </c>
      <c r="GB32" s="103">
        <f>SUM(GB8:GB31)</f>
        <v>18095.599999999999</v>
      </c>
      <c r="GD32" s="103">
        <f>SUM(GD8:GD31)</f>
        <v>0</v>
      </c>
      <c r="GL32" s="103">
        <f>SUM(GL8:GL31)</f>
        <v>19096.899999999998</v>
      </c>
      <c r="GN32" s="103">
        <f>SUM(GN8:GN31)</f>
        <v>0</v>
      </c>
      <c r="GV32" s="103">
        <f>SUM(GV8:GV31)</f>
        <v>18900.619999999992</v>
      </c>
      <c r="GX32" s="103">
        <f>SUM(GX8:GX31)</f>
        <v>0</v>
      </c>
      <c r="HF32" s="103">
        <f>SUM(HF8:HF31)</f>
        <v>18170.340000000004</v>
      </c>
      <c r="HH32" s="103">
        <f>SUM(HH8:HH31)</f>
        <v>0</v>
      </c>
      <c r="HP32" s="103">
        <f>SUM(HP8:HP31)</f>
        <v>19168.299999999996</v>
      </c>
      <c r="HR32" s="103">
        <f>SUM(HR8:HR31)</f>
        <v>0</v>
      </c>
      <c r="HZ32" s="103">
        <f>SUM(HZ8:HZ31)</f>
        <v>19108.900000000001</v>
      </c>
      <c r="IB32" s="103">
        <f>SUM(IB8:IB31)</f>
        <v>0</v>
      </c>
      <c r="IJ32" s="103">
        <f>SUM(IJ8:IJ31)</f>
        <v>18833.019999999997</v>
      </c>
      <c r="IL32" s="103">
        <f>SUM(IL8:IL31)</f>
        <v>0</v>
      </c>
      <c r="IT32" s="103">
        <f>SUM(IT8:IT31)</f>
        <v>18612.7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208" t="s">
        <v>21</v>
      </c>
      <c r="O33" s="1209"/>
      <c r="P33" s="212">
        <f>SUM(Q5-P32)</f>
        <v>0</v>
      </c>
      <c r="X33" s="803" t="s">
        <v>21</v>
      </c>
      <c r="Y33" s="804"/>
      <c r="Z33" s="138">
        <f>AA5-Z32</f>
        <v>19062.79</v>
      </c>
      <c r="AH33" s="254" t="s">
        <v>21</v>
      </c>
      <c r="AI33" s="255"/>
      <c r="AJ33" s="212">
        <f>AK5-AJ32</f>
        <v>18648.900000000001</v>
      </c>
      <c r="AM33" s="381"/>
      <c r="AR33" s="254" t="s">
        <v>21</v>
      </c>
      <c r="AS33" s="255"/>
      <c r="AT33" s="138">
        <f>AU5-AT32</f>
        <v>19030.599999999999</v>
      </c>
      <c r="AZ33" s="75"/>
      <c r="BB33" s="254" t="s">
        <v>21</v>
      </c>
      <c r="BC33" s="255"/>
      <c r="BD33" s="138">
        <f>BE5-BD32</f>
        <v>18827.3</v>
      </c>
      <c r="BL33" s="254" t="s">
        <v>21</v>
      </c>
      <c r="BM33" s="255"/>
      <c r="BN33" s="138">
        <f>BL32-BN32</f>
        <v>18949.300000000003</v>
      </c>
      <c r="BV33" s="254" t="s">
        <v>21</v>
      </c>
      <c r="BW33" s="255"/>
      <c r="BX33" s="138">
        <f>BV32-BX32</f>
        <v>18843.600000000006</v>
      </c>
      <c r="CE33" s="15"/>
      <c r="CF33" s="254" t="s">
        <v>21</v>
      </c>
      <c r="CG33" s="255"/>
      <c r="CH33" s="138">
        <f>CF32-CH32</f>
        <v>18995.2</v>
      </c>
      <c r="CP33" s="254" t="s">
        <v>21</v>
      </c>
      <c r="CQ33" s="255"/>
      <c r="CR33" s="138">
        <f>CP32-CR32</f>
        <v>18886.099999999999</v>
      </c>
      <c r="CZ33" s="254" t="s">
        <v>21</v>
      </c>
      <c r="DA33" s="255"/>
      <c r="DB33" s="138">
        <f>CZ32-DB32</f>
        <v>18634.830000000002</v>
      </c>
      <c r="DJ33" s="254" t="s">
        <v>21</v>
      </c>
      <c r="DK33" s="255"/>
      <c r="DL33" s="138">
        <f>DJ32-DL32</f>
        <v>18472.009999999998</v>
      </c>
      <c r="DT33" s="254" t="s">
        <v>21</v>
      </c>
      <c r="DU33" s="255"/>
      <c r="DV33" s="138">
        <f>DT32-DV32</f>
        <v>19223.599999999999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18900.400000000001</v>
      </c>
      <c r="FR33" s="254" t="s">
        <v>21</v>
      </c>
      <c r="FS33" s="255"/>
      <c r="FT33" s="138">
        <f>FR32-FT32</f>
        <v>18858.04</v>
      </c>
      <c r="GB33" s="1103" t="s">
        <v>21</v>
      </c>
      <c r="GC33" s="1104"/>
      <c r="GD33" s="138">
        <f>GB32-GD32</f>
        <v>18095.599999999999</v>
      </c>
      <c r="GL33" s="1103" t="s">
        <v>21</v>
      </c>
      <c r="GM33" s="1104"/>
      <c r="GN33" s="138">
        <f>GL32-GN32</f>
        <v>19096.899999999998</v>
      </c>
      <c r="GV33" s="1103" t="s">
        <v>21</v>
      </c>
      <c r="GW33" s="1104"/>
      <c r="GX33" s="138">
        <f>GV32-GX32</f>
        <v>18900.619999999992</v>
      </c>
      <c r="HF33" s="1103" t="s">
        <v>21</v>
      </c>
      <c r="HG33" s="1104"/>
      <c r="HH33" s="138">
        <f>HF32-HH32</f>
        <v>18170.340000000004</v>
      </c>
      <c r="HP33" s="1103" t="s">
        <v>21</v>
      </c>
      <c r="HQ33" s="1104"/>
      <c r="HR33" s="138">
        <f>HS5-HR32</f>
        <v>19168.3</v>
      </c>
      <c r="HZ33" s="1103" t="s">
        <v>21</v>
      </c>
      <c r="IA33" s="1104"/>
      <c r="IB33" s="138">
        <f>HZ32-IB32</f>
        <v>19108.900000000001</v>
      </c>
      <c r="IJ33" s="1103" t="s">
        <v>21</v>
      </c>
      <c r="IK33" s="1104"/>
      <c r="IL33" s="138">
        <f>IM5-IL32</f>
        <v>18833.02</v>
      </c>
      <c r="IT33" s="1103" t="s">
        <v>21</v>
      </c>
      <c r="IU33" s="1104"/>
      <c r="IV33" s="138">
        <f>IW5-IV32</f>
        <v>18612.7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208" t="s">
        <v>21</v>
      </c>
      <c r="SB33" s="1209"/>
      <c r="SC33" s="138">
        <f>SUM(SD5-SC32)</f>
        <v>0</v>
      </c>
      <c r="SK33" s="1208" t="s">
        <v>21</v>
      </c>
      <c r="SL33" s="1209"/>
      <c r="SM33" s="138">
        <f>SUM(SN5-SM32)</f>
        <v>0</v>
      </c>
      <c r="SU33" s="1208" t="s">
        <v>21</v>
      </c>
      <c r="SV33" s="1209"/>
      <c r="SW33" s="212">
        <f>SUM(SX5-SW32)</f>
        <v>0</v>
      </c>
      <c r="TE33" s="1208" t="s">
        <v>21</v>
      </c>
      <c r="TF33" s="1209"/>
      <c r="TG33" s="138">
        <f>SUM(TH5-TG32)</f>
        <v>0</v>
      </c>
      <c r="TO33" s="1208" t="s">
        <v>21</v>
      </c>
      <c r="TP33" s="1209"/>
      <c r="TQ33" s="138">
        <f>SUM(TR5-TQ32)</f>
        <v>0</v>
      </c>
      <c r="TY33" s="1208" t="s">
        <v>21</v>
      </c>
      <c r="TZ33" s="1209"/>
      <c r="UA33" s="138">
        <f>SUM(UB5-UA32)</f>
        <v>0</v>
      </c>
      <c r="UH33" s="1208" t="s">
        <v>21</v>
      </c>
      <c r="UI33" s="1209"/>
      <c r="UJ33" s="138">
        <f>SUM(UK5-UJ32)</f>
        <v>0</v>
      </c>
      <c r="UQ33" s="1208" t="s">
        <v>21</v>
      </c>
      <c r="UR33" s="1209"/>
      <c r="US33" s="138">
        <f>SUM(UT5-US32)</f>
        <v>0</v>
      </c>
      <c r="UZ33" s="1208" t="s">
        <v>21</v>
      </c>
      <c r="VA33" s="1209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208" t="s">
        <v>21</v>
      </c>
      <c r="WB33" s="1209"/>
      <c r="WC33" s="138">
        <f>WD5-WC32</f>
        <v>-22</v>
      </c>
      <c r="WJ33" s="1208" t="s">
        <v>21</v>
      </c>
      <c r="WK33" s="1209"/>
      <c r="WL33" s="138">
        <f>WM5-WL32</f>
        <v>-22</v>
      </c>
      <c r="WS33" s="1208" t="s">
        <v>21</v>
      </c>
      <c r="WT33" s="1209"/>
      <c r="WU33" s="138">
        <f>WV5-WU32</f>
        <v>-22</v>
      </c>
      <c r="XB33" s="1208" t="s">
        <v>21</v>
      </c>
      <c r="XC33" s="1209"/>
      <c r="XD33" s="138">
        <f>XE5-XD32</f>
        <v>-22</v>
      </c>
      <c r="XK33" s="1208" t="s">
        <v>21</v>
      </c>
      <c r="XL33" s="1209"/>
      <c r="XM33" s="138">
        <f>XN5-XM32</f>
        <v>-22</v>
      </c>
      <c r="XT33" s="1208" t="s">
        <v>21</v>
      </c>
      <c r="XU33" s="1209"/>
      <c r="XV33" s="138">
        <f>XW5-XV32</f>
        <v>-22</v>
      </c>
      <c r="YC33" s="1208" t="s">
        <v>21</v>
      </c>
      <c r="YD33" s="1209"/>
      <c r="YE33" s="138">
        <f>YF5-YE32</f>
        <v>-22</v>
      </c>
      <c r="YL33" s="1208" t="s">
        <v>21</v>
      </c>
      <c r="YM33" s="1209"/>
      <c r="YN33" s="138">
        <f>YO5-YN32</f>
        <v>-22</v>
      </c>
      <c r="YU33" s="1208" t="s">
        <v>21</v>
      </c>
      <c r="YV33" s="1209"/>
      <c r="YW33" s="138">
        <f>YX5-YW32</f>
        <v>-22</v>
      </c>
      <c r="ZD33" s="1208" t="s">
        <v>21</v>
      </c>
      <c r="ZE33" s="1209"/>
      <c r="ZF33" s="138">
        <f>ZG5-ZF32</f>
        <v>-22</v>
      </c>
      <c r="ZM33" s="1208" t="s">
        <v>21</v>
      </c>
      <c r="ZN33" s="1209"/>
      <c r="ZO33" s="138">
        <f>ZP5-ZO32</f>
        <v>-22</v>
      </c>
      <c r="ZV33" s="1208" t="s">
        <v>21</v>
      </c>
      <c r="ZW33" s="1209"/>
      <c r="ZX33" s="138">
        <f>ZY5-ZX32</f>
        <v>-22</v>
      </c>
      <c r="AAE33" s="1208" t="s">
        <v>21</v>
      </c>
      <c r="AAF33" s="1209"/>
      <c r="AAG33" s="138">
        <f>AAH5-AAG32</f>
        <v>-22</v>
      </c>
      <c r="AAN33" s="1208" t="s">
        <v>21</v>
      </c>
      <c r="AAO33" s="1209"/>
      <c r="AAP33" s="138">
        <f>AAQ5-AAP32</f>
        <v>-22</v>
      </c>
      <c r="AAW33" s="1208" t="s">
        <v>21</v>
      </c>
      <c r="AAX33" s="1209"/>
      <c r="AAY33" s="138">
        <f>AAZ5-AAY32</f>
        <v>-22</v>
      </c>
      <c r="ABF33" s="1208" t="s">
        <v>21</v>
      </c>
      <c r="ABG33" s="1209"/>
      <c r="ABH33" s="138">
        <f>ABH32-ABF32</f>
        <v>22</v>
      </c>
      <c r="ABO33" s="1208" t="s">
        <v>21</v>
      </c>
      <c r="ABP33" s="1209"/>
      <c r="ABQ33" s="138">
        <f>ABR5-ABQ32</f>
        <v>-22</v>
      </c>
      <c r="ABX33" s="1208" t="s">
        <v>21</v>
      </c>
      <c r="ABY33" s="1209"/>
      <c r="ABZ33" s="138">
        <f>ACA5-ABZ32</f>
        <v>-22</v>
      </c>
      <c r="ACG33" s="1208" t="s">
        <v>21</v>
      </c>
      <c r="ACH33" s="1209"/>
      <c r="ACI33" s="138">
        <f>ACJ5-ACI32</f>
        <v>-22</v>
      </c>
      <c r="ACP33" s="1208" t="s">
        <v>21</v>
      </c>
      <c r="ACQ33" s="1209"/>
      <c r="ACR33" s="138">
        <f>ACS5-ACR32</f>
        <v>-22</v>
      </c>
      <c r="ACY33" s="1208" t="s">
        <v>21</v>
      </c>
      <c r="ACZ33" s="1209"/>
      <c r="ADA33" s="138">
        <f>ADB5-ADA32</f>
        <v>-22</v>
      </c>
      <c r="ADH33" s="1208" t="s">
        <v>21</v>
      </c>
      <c r="ADI33" s="1209"/>
      <c r="ADJ33" s="138">
        <f>ADK5-ADJ32</f>
        <v>-22</v>
      </c>
      <c r="ADQ33" s="1208" t="s">
        <v>21</v>
      </c>
      <c r="ADR33" s="1209"/>
      <c r="ADS33" s="138">
        <f>ADT5-ADS32</f>
        <v>-22</v>
      </c>
      <c r="ADZ33" s="1208" t="s">
        <v>21</v>
      </c>
      <c r="AEA33" s="1209"/>
      <c r="AEB33" s="138">
        <f>AEC5-AEB32</f>
        <v>-22</v>
      </c>
      <c r="AEI33" s="1208" t="s">
        <v>21</v>
      </c>
      <c r="AEJ33" s="1209"/>
      <c r="AEK33" s="138">
        <f>AEL5-AEK32</f>
        <v>-22</v>
      </c>
      <c r="AER33" s="1208" t="s">
        <v>21</v>
      </c>
      <c r="AES33" s="1209"/>
      <c r="AET33" s="138">
        <f>AEU5-AET32</f>
        <v>-22</v>
      </c>
      <c r="AFA33" s="1208" t="s">
        <v>21</v>
      </c>
      <c r="AFB33" s="1209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210" t="s">
        <v>4</v>
      </c>
      <c r="O34" s="1211"/>
      <c r="P34" s="49"/>
      <c r="X34" s="805" t="s">
        <v>4</v>
      </c>
      <c r="Y34" s="806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105" t="s">
        <v>4</v>
      </c>
      <c r="GC34" s="1106"/>
      <c r="GD34" s="49"/>
      <c r="GL34" s="1105" t="s">
        <v>4</v>
      </c>
      <c r="GM34" s="1106"/>
      <c r="GN34" s="49"/>
      <c r="GV34" s="1105" t="s">
        <v>4</v>
      </c>
      <c r="GW34" s="1106"/>
      <c r="GX34" s="49"/>
      <c r="HF34" s="1105" t="s">
        <v>4</v>
      </c>
      <c r="HG34" s="1106"/>
      <c r="HH34" s="49">
        <v>0</v>
      </c>
      <c r="HP34" s="1105" t="s">
        <v>4</v>
      </c>
      <c r="HQ34" s="1106"/>
      <c r="HR34" s="49"/>
      <c r="HZ34" s="1105" t="s">
        <v>4</v>
      </c>
      <c r="IA34" s="1106"/>
      <c r="IB34" s="49"/>
      <c r="IJ34" s="1105" t="s">
        <v>4</v>
      </c>
      <c r="IK34" s="1106"/>
      <c r="IL34" s="49"/>
      <c r="IT34" s="1105" t="s">
        <v>4</v>
      </c>
      <c r="IU34" s="1106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210" t="s">
        <v>4</v>
      </c>
      <c r="SB34" s="1211"/>
      <c r="SC34" s="49"/>
      <c r="SK34" s="1210" t="s">
        <v>4</v>
      </c>
      <c r="SL34" s="1211"/>
      <c r="SM34" s="49"/>
      <c r="SU34" s="1210" t="s">
        <v>4</v>
      </c>
      <c r="SV34" s="1211"/>
      <c r="SW34" s="49"/>
      <c r="TE34" s="1210" t="s">
        <v>4</v>
      </c>
      <c r="TF34" s="1211"/>
      <c r="TG34" s="49"/>
      <c r="TO34" s="1210" t="s">
        <v>4</v>
      </c>
      <c r="TP34" s="1211"/>
      <c r="TQ34" s="49"/>
      <c r="TY34" s="1210" t="s">
        <v>4</v>
      </c>
      <c r="TZ34" s="1211"/>
      <c r="UA34" s="49"/>
      <c r="UH34" s="1210" t="s">
        <v>4</v>
      </c>
      <c r="UI34" s="1211"/>
      <c r="UJ34" s="49"/>
      <c r="UQ34" s="1210" t="s">
        <v>4</v>
      </c>
      <c r="UR34" s="1211"/>
      <c r="US34" s="49"/>
      <c r="UZ34" s="1210" t="s">
        <v>4</v>
      </c>
      <c r="VA34" s="1211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210" t="s">
        <v>4</v>
      </c>
      <c r="WB34" s="1211"/>
      <c r="WC34" s="49"/>
      <c r="WJ34" s="1210" t="s">
        <v>4</v>
      </c>
      <c r="WK34" s="1211"/>
      <c r="WL34" s="49"/>
      <c r="WS34" s="1210" t="s">
        <v>4</v>
      </c>
      <c r="WT34" s="1211"/>
      <c r="WU34" s="49"/>
      <c r="XB34" s="1210" t="s">
        <v>4</v>
      </c>
      <c r="XC34" s="1211"/>
      <c r="XD34" s="49"/>
      <c r="XK34" s="1210" t="s">
        <v>4</v>
      </c>
      <c r="XL34" s="1211"/>
      <c r="XM34" s="49"/>
      <c r="XT34" s="1210" t="s">
        <v>4</v>
      </c>
      <c r="XU34" s="1211"/>
      <c r="XV34" s="49"/>
      <c r="YC34" s="1210" t="s">
        <v>4</v>
      </c>
      <c r="YD34" s="1211"/>
      <c r="YE34" s="49"/>
      <c r="YL34" s="1210" t="s">
        <v>4</v>
      </c>
      <c r="YM34" s="1211"/>
      <c r="YN34" s="49"/>
      <c r="YU34" s="1210" t="s">
        <v>4</v>
      </c>
      <c r="YV34" s="1211"/>
      <c r="YW34" s="49"/>
      <c r="ZD34" s="1210" t="s">
        <v>4</v>
      </c>
      <c r="ZE34" s="1211"/>
      <c r="ZF34" s="49"/>
      <c r="ZM34" s="1210" t="s">
        <v>4</v>
      </c>
      <c r="ZN34" s="1211"/>
      <c r="ZO34" s="49"/>
      <c r="ZV34" s="1210" t="s">
        <v>4</v>
      </c>
      <c r="ZW34" s="1211"/>
      <c r="ZX34" s="49"/>
      <c r="AAE34" s="1210" t="s">
        <v>4</v>
      </c>
      <c r="AAF34" s="1211"/>
      <c r="AAG34" s="49"/>
      <c r="AAN34" s="1210" t="s">
        <v>4</v>
      </c>
      <c r="AAO34" s="1211"/>
      <c r="AAP34" s="49"/>
      <c r="AAW34" s="1210" t="s">
        <v>4</v>
      </c>
      <c r="AAX34" s="1211"/>
      <c r="AAY34" s="49"/>
      <c r="ABF34" s="1210" t="s">
        <v>4</v>
      </c>
      <c r="ABG34" s="1211"/>
      <c r="ABH34" s="49"/>
      <c r="ABO34" s="1210" t="s">
        <v>4</v>
      </c>
      <c r="ABP34" s="1211"/>
      <c r="ABQ34" s="49"/>
      <c r="ABX34" s="1210" t="s">
        <v>4</v>
      </c>
      <c r="ABY34" s="1211"/>
      <c r="ABZ34" s="49"/>
      <c r="ACG34" s="1210" t="s">
        <v>4</v>
      </c>
      <c r="ACH34" s="1211"/>
      <c r="ACI34" s="49"/>
      <c r="ACP34" s="1210" t="s">
        <v>4</v>
      </c>
      <c r="ACQ34" s="1211"/>
      <c r="ACR34" s="49"/>
      <c r="ACY34" s="1210" t="s">
        <v>4</v>
      </c>
      <c r="ACZ34" s="1211"/>
      <c r="ADA34" s="49"/>
      <c r="ADH34" s="1210" t="s">
        <v>4</v>
      </c>
      <c r="ADI34" s="1211"/>
      <c r="ADJ34" s="49"/>
      <c r="ADQ34" s="1210" t="s">
        <v>4</v>
      </c>
      <c r="ADR34" s="1211"/>
      <c r="ADS34" s="49"/>
      <c r="ADZ34" s="1210" t="s">
        <v>4</v>
      </c>
      <c r="AEA34" s="1211"/>
      <c r="AEB34" s="49"/>
      <c r="AEI34" s="1210" t="s">
        <v>4</v>
      </c>
      <c r="AEJ34" s="1211"/>
      <c r="AEK34" s="49"/>
      <c r="AER34" s="1210" t="s">
        <v>4</v>
      </c>
      <c r="AES34" s="1211"/>
      <c r="AET34" s="49"/>
      <c r="AFA34" s="1210" t="s">
        <v>4</v>
      </c>
      <c r="AFB34" s="1211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2" t="s">
        <v>392</v>
      </c>
      <c r="B1" s="1212"/>
      <c r="C1" s="1212"/>
      <c r="D1" s="1212"/>
      <c r="E1" s="1212"/>
      <c r="F1" s="1212"/>
      <c r="G1" s="1212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231" t="s">
        <v>95</v>
      </c>
      <c r="B5" s="1243" t="s">
        <v>94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0</v>
      </c>
      <c r="H5" s="135">
        <f>E5-G5+E4+E6+E7</f>
        <v>32.590000000000003</v>
      </c>
      <c r="I5" s="384"/>
    </row>
    <row r="6" spans="1:10" x14ac:dyDescent="0.25">
      <c r="A6" s="1231"/>
      <c r="B6" s="1243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32.590000000000003</v>
      </c>
      <c r="J9" s="60">
        <f>H9*F9</f>
        <v>0</v>
      </c>
    </row>
    <row r="10" spans="1:10" x14ac:dyDescent="0.25">
      <c r="A10" s="75"/>
      <c r="B10" s="178">
        <f>B9-C10</f>
        <v>1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32.590000000000003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1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32.590000000000003</v>
      </c>
      <c r="J11" s="60">
        <f t="shared" si="1"/>
        <v>0</v>
      </c>
    </row>
    <row r="12" spans="1:10" x14ac:dyDescent="0.25">
      <c r="A12" s="61"/>
      <c r="B12" s="178">
        <f t="shared" si="2"/>
        <v>1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32.590000000000003</v>
      </c>
      <c r="J12" s="60">
        <f t="shared" si="1"/>
        <v>0</v>
      </c>
    </row>
    <row r="13" spans="1:10" x14ac:dyDescent="0.25">
      <c r="A13" s="75"/>
      <c r="B13" s="178">
        <f t="shared" si="2"/>
        <v>1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32.590000000000003</v>
      </c>
      <c r="J13" s="60">
        <f t="shared" si="1"/>
        <v>0</v>
      </c>
    </row>
    <row r="14" spans="1:10" x14ac:dyDescent="0.25">
      <c r="A14" s="75"/>
      <c r="B14" s="178">
        <f t="shared" si="2"/>
        <v>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32.590000000000003</v>
      </c>
      <c r="J14" s="60">
        <f t="shared" si="1"/>
        <v>0</v>
      </c>
    </row>
    <row r="15" spans="1:10" x14ac:dyDescent="0.25">
      <c r="A15" s="75"/>
      <c r="B15" s="178">
        <f t="shared" si="2"/>
        <v>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32.590000000000003</v>
      </c>
      <c r="J15" s="60">
        <f t="shared" si="1"/>
        <v>0</v>
      </c>
    </row>
    <row r="16" spans="1:10" x14ac:dyDescent="0.25">
      <c r="A16" s="75"/>
      <c r="B16" s="178">
        <f t="shared" si="2"/>
        <v>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32.590000000000003</v>
      </c>
      <c r="J16" s="60">
        <f t="shared" si="1"/>
        <v>0</v>
      </c>
    </row>
    <row r="17" spans="1:10" x14ac:dyDescent="0.25">
      <c r="A17" s="75"/>
      <c r="B17" s="178">
        <f t="shared" si="2"/>
        <v>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32.590000000000003</v>
      </c>
      <c r="J17" s="60">
        <f t="shared" si="1"/>
        <v>0</v>
      </c>
    </row>
    <row r="18" spans="1:10" x14ac:dyDescent="0.25">
      <c r="A18" s="75"/>
      <c r="B18" s="178">
        <f t="shared" si="2"/>
        <v>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32.590000000000003</v>
      </c>
      <c r="J18" s="60">
        <f t="shared" si="1"/>
        <v>0</v>
      </c>
    </row>
    <row r="19" spans="1:10" x14ac:dyDescent="0.25">
      <c r="A19" s="75"/>
      <c r="B19" s="178">
        <f t="shared" si="2"/>
        <v>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32.590000000000003</v>
      </c>
      <c r="J19" s="60">
        <f t="shared" si="1"/>
        <v>0</v>
      </c>
    </row>
    <row r="20" spans="1:10" x14ac:dyDescent="0.25">
      <c r="A20" s="75"/>
      <c r="B20" s="178">
        <f t="shared" si="2"/>
        <v>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32.590000000000003</v>
      </c>
      <c r="J20" s="60">
        <f t="shared" si="1"/>
        <v>0</v>
      </c>
    </row>
    <row r="21" spans="1:10" x14ac:dyDescent="0.25">
      <c r="A21" s="75"/>
      <c r="B21" s="178">
        <f t="shared" si="2"/>
        <v>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32.590000000000003</v>
      </c>
      <c r="J21" s="60">
        <f t="shared" si="1"/>
        <v>0</v>
      </c>
    </row>
    <row r="22" spans="1:10" x14ac:dyDescent="0.25">
      <c r="A22" s="75"/>
      <c r="B22" s="178">
        <f t="shared" si="2"/>
        <v>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32.590000000000003</v>
      </c>
      <c r="J22" s="60">
        <f t="shared" si="1"/>
        <v>0</v>
      </c>
    </row>
    <row r="23" spans="1:10" x14ac:dyDescent="0.25">
      <c r="A23" s="19"/>
      <c r="B23" s="178">
        <f t="shared" si="2"/>
        <v>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32.590000000000003</v>
      </c>
      <c r="J23" s="60">
        <f t="shared" si="1"/>
        <v>0</v>
      </c>
    </row>
    <row r="24" spans="1:10" x14ac:dyDescent="0.25">
      <c r="A24" s="19"/>
      <c r="B24" s="178">
        <f t="shared" si="2"/>
        <v>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32.590000000000003</v>
      </c>
      <c r="J24" s="60">
        <f t="shared" si="1"/>
        <v>0</v>
      </c>
    </row>
    <row r="25" spans="1:10" x14ac:dyDescent="0.25">
      <c r="A25" s="19"/>
      <c r="B25" s="178">
        <f t="shared" si="2"/>
        <v>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32.590000000000003</v>
      </c>
      <c r="J25" s="60">
        <f t="shared" si="1"/>
        <v>0</v>
      </c>
    </row>
    <row r="26" spans="1:10" x14ac:dyDescent="0.25">
      <c r="A26" s="19"/>
      <c r="B26" s="178">
        <f t="shared" si="2"/>
        <v>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32.590000000000003</v>
      </c>
      <c r="J26" s="60">
        <f t="shared" si="1"/>
        <v>0</v>
      </c>
    </row>
    <row r="27" spans="1:10" x14ac:dyDescent="0.25">
      <c r="A27" s="19"/>
      <c r="B27" s="178">
        <f t="shared" si="2"/>
        <v>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32.590000000000003</v>
      </c>
      <c r="J27" s="60">
        <f t="shared" si="1"/>
        <v>0</v>
      </c>
    </row>
    <row r="28" spans="1:10" x14ac:dyDescent="0.25">
      <c r="B28" s="178">
        <f t="shared" si="2"/>
        <v>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32.590000000000003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208" t="s">
        <v>21</v>
      </c>
      <c r="E32" s="1209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41"/>
      <c r="F10" s="666">
        <f t="shared" si="0"/>
        <v>0</v>
      </c>
      <c r="G10" s="631"/>
      <c r="H10" s="632"/>
      <c r="I10" s="939">
        <f>I9-F10</f>
        <v>0</v>
      </c>
    </row>
    <row r="11" spans="1:9" x14ac:dyDescent="0.25">
      <c r="B11" s="404">
        <f>B10-C11</f>
        <v>0</v>
      </c>
      <c r="C11" s="73"/>
      <c r="D11" s="69"/>
      <c r="E11" s="741"/>
      <c r="F11" s="666">
        <f t="shared" si="0"/>
        <v>0</v>
      </c>
      <c r="G11" s="631"/>
      <c r="H11" s="632"/>
      <c r="I11" s="939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41"/>
      <c r="F12" s="666">
        <f t="shared" si="0"/>
        <v>0</v>
      </c>
      <c r="G12" s="631"/>
      <c r="H12" s="632"/>
      <c r="I12" s="939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41"/>
      <c r="F13" s="666">
        <f t="shared" si="0"/>
        <v>0</v>
      </c>
      <c r="G13" s="631"/>
      <c r="H13" s="632"/>
      <c r="I13" s="939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41"/>
      <c r="F14" s="666">
        <f t="shared" si="0"/>
        <v>0</v>
      </c>
      <c r="G14" s="631"/>
      <c r="H14" s="632"/>
      <c r="I14" s="939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08" t="s">
        <v>21</v>
      </c>
      <c r="E29" s="1209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19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/>
      <c r="D9" s="413"/>
      <c r="E9" s="414"/>
      <c r="F9" s="415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8"/>
      <c r="F12" s="669">
        <f t="shared" si="1"/>
        <v>0</v>
      </c>
      <c r="G12" s="631"/>
      <c r="H12" s="632"/>
      <c r="I12" s="628">
        <f t="shared" si="2"/>
        <v>0</v>
      </c>
      <c r="J12" s="665">
        <f t="shared" si="0"/>
        <v>0</v>
      </c>
    </row>
    <row r="13" spans="1:10" x14ac:dyDescent="0.25">
      <c r="B13" s="89"/>
      <c r="C13" s="330"/>
      <c r="D13" s="669"/>
      <c r="E13" s="798"/>
      <c r="F13" s="669">
        <f t="shared" si="1"/>
        <v>0</v>
      </c>
      <c r="G13" s="631"/>
      <c r="H13" s="632"/>
      <c r="I13" s="628">
        <f t="shared" si="2"/>
        <v>0</v>
      </c>
      <c r="J13" s="665">
        <f t="shared" si="0"/>
        <v>0</v>
      </c>
    </row>
    <row r="14" spans="1:10" x14ac:dyDescent="0.25">
      <c r="A14" s="19"/>
      <c r="B14" s="89"/>
      <c r="C14" s="330"/>
      <c r="D14" s="669"/>
      <c r="E14" s="798"/>
      <c r="F14" s="669">
        <f t="shared" si="1"/>
        <v>0</v>
      </c>
      <c r="G14" s="631"/>
      <c r="H14" s="632"/>
      <c r="I14" s="628">
        <f t="shared" si="2"/>
        <v>0</v>
      </c>
      <c r="J14" s="665">
        <f t="shared" si="0"/>
        <v>0</v>
      </c>
    </row>
    <row r="15" spans="1:10" x14ac:dyDescent="0.25">
      <c r="B15" s="89"/>
      <c r="C15" s="330"/>
      <c r="D15" s="669"/>
      <c r="E15" s="798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8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8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8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8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8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8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8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8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8" t="s">
        <v>21</v>
      </c>
      <c r="E32" s="1209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18" t="s">
        <v>283</v>
      </c>
      <c r="B1" s="1218"/>
      <c r="C1" s="1218"/>
      <c r="D1" s="1218"/>
      <c r="E1" s="1218"/>
      <c r="F1" s="1218"/>
      <c r="G1" s="1218"/>
      <c r="H1" s="11">
        <v>1</v>
      </c>
      <c r="K1" s="1222" t="s">
        <v>275</v>
      </c>
      <c r="L1" s="1222"/>
      <c r="M1" s="1222"/>
      <c r="N1" s="1222"/>
      <c r="O1" s="1222"/>
      <c r="P1" s="1222"/>
      <c r="Q1" s="122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231" t="s">
        <v>95</v>
      </c>
      <c r="B5" s="1233" t="s">
        <v>96</v>
      </c>
      <c r="C5" s="66">
        <v>85</v>
      </c>
      <c r="D5" s="131">
        <v>44916</v>
      </c>
      <c r="E5" s="86">
        <v>524.9</v>
      </c>
      <c r="F5" s="73">
        <v>17</v>
      </c>
      <c r="G5" s="853"/>
      <c r="K5" s="1231" t="s">
        <v>95</v>
      </c>
      <c r="L5" s="1233" t="s">
        <v>96</v>
      </c>
      <c r="M5" s="66">
        <v>76</v>
      </c>
      <c r="N5" s="131">
        <v>44966</v>
      </c>
      <c r="O5" s="86">
        <v>343.4</v>
      </c>
      <c r="P5" s="73">
        <v>12</v>
      </c>
      <c r="Q5" s="987"/>
    </row>
    <row r="6" spans="1:19" ht="15.75" customHeight="1" x14ac:dyDescent="0.25">
      <c r="A6" s="1231"/>
      <c r="B6" s="1233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231"/>
      <c r="L6" s="1233"/>
      <c r="M6" s="66">
        <v>74</v>
      </c>
      <c r="N6" s="131">
        <v>44979</v>
      </c>
      <c r="O6" s="103">
        <v>548.73</v>
      </c>
      <c r="P6" s="73">
        <v>18</v>
      </c>
      <c r="Q6" s="88">
        <f>P27</f>
        <v>0</v>
      </c>
      <c r="R6" s="7">
        <f>O6-Q6+O5+O7+O4</f>
        <v>892.13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196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30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892.13</v>
      </c>
    </row>
    <row r="10" spans="1:1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193</v>
      </c>
      <c r="H10" s="71">
        <v>87</v>
      </c>
      <c r="I10" s="129">
        <f>I9-F10</f>
        <v>1119.42</v>
      </c>
      <c r="L10" s="404">
        <f>L9-M10</f>
        <v>30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892.13</v>
      </c>
    </row>
    <row r="11" spans="1:1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197</v>
      </c>
      <c r="H11" s="71">
        <v>87</v>
      </c>
      <c r="I11" s="129">
        <f t="shared" ref="I11:I26" si="2">I10-F11</f>
        <v>1086.3900000000001</v>
      </c>
      <c r="L11" s="856">
        <f>L10-M11</f>
        <v>30</v>
      </c>
      <c r="M11" s="645"/>
      <c r="N11" s="633"/>
      <c r="O11" s="741"/>
      <c r="P11" s="666">
        <f t="shared" si="1"/>
        <v>0</v>
      </c>
      <c r="Q11" s="631"/>
      <c r="R11" s="632"/>
      <c r="S11" s="628">
        <f t="shared" ref="S11:S26" si="3">S10-P11</f>
        <v>892.13</v>
      </c>
    </row>
    <row r="12" spans="1:19" x14ac:dyDescent="0.25">
      <c r="A12" s="55" t="s">
        <v>33</v>
      </c>
      <c r="B12" s="743">
        <f t="shared" ref="B12:B14" si="4">B11-C12</f>
        <v>27</v>
      </c>
      <c r="C12" s="645">
        <v>10</v>
      </c>
      <c r="D12" s="633">
        <v>298.07</v>
      </c>
      <c r="E12" s="741">
        <v>44932</v>
      </c>
      <c r="F12" s="666">
        <f t="shared" si="0"/>
        <v>298.07</v>
      </c>
      <c r="G12" s="631" t="s">
        <v>209</v>
      </c>
      <c r="H12" s="632">
        <v>85</v>
      </c>
      <c r="I12" s="724">
        <f t="shared" si="2"/>
        <v>788.32000000000016</v>
      </c>
      <c r="K12" s="55" t="s">
        <v>33</v>
      </c>
      <c r="L12" s="856">
        <f t="shared" ref="L12:L14" si="5">L11-M12</f>
        <v>30</v>
      </c>
      <c r="M12" s="645"/>
      <c r="N12" s="633"/>
      <c r="O12" s="741"/>
      <c r="P12" s="666">
        <f t="shared" si="1"/>
        <v>0</v>
      </c>
      <c r="Q12" s="631"/>
      <c r="R12" s="632"/>
      <c r="S12" s="628">
        <f t="shared" si="3"/>
        <v>892.13</v>
      </c>
    </row>
    <row r="13" spans="1:19" x14ac:dyDescent="0.25">
      <c r="B13" s="856">
        <f t="shared" si="4"/>
        <v>26</v>
      </c>
      <c r="C13" s="645">
        <v>1</v>
      </c>
      <c r="D13" s="926">
        <v>29.44</v>
      </c>
      <c r="E13" s="935">
        <v>44944</v>
      </c>
      <c r="F13" s="936">
        <f t="shared" si="0"/>
        <v>29.44</v>
      </c>
      <c r="G13" s="928" t="s">
        <v>235</v>
      </c>
      <c r="H13" s="663">
        <v>87</v>
      </c>
      <c r="I13" s="628">
        <f t="shared" si="2"/>
        <v>758.88000000000011</v>
      </c>
      <c r="L13" s="856">
        <f t="shared" si="5"/>
        <v>30</v>
      </c>
      <c r="M13" s="645"/>
      <c r="N13" s="926"/>
      <c r="O13" s="935"/>
      <c r="P13" s="936">
        <f t="shared" si="1"/>
        <v>0</v>
      </c>
      <c r="Q13" s="928"/>
      <c r="R13" s="663"/>
      <c r="S13" s="628">
        <f t="shared" si="3"/>
        <v>892.13</v>
      </c>
    </row>
    <row r="14" spans="1:19" x14ac:dyDescent="0.25">
      <c r="A14" s="19"/>
      <c r="B14" s="743">
        <f t="shared" si="4"/>
        <v>22</v>
      </c>
      <c r="C14" s="645">
        <v>4</v>
      </c>
      <c r="D14" s="926">
        <v>115.48</v>
      </c>
      <c r="E14" s="935">
        <v>44954</v>
      </c>
      <c r="F14" s="936">
        <f t="shared" si="0"/>
        <v>115.48</v>
      </c>
      <c r="G14" s="928" t="s">
        <v>274</v>
      </c>
      <c r="H14" s="663">
        <v>87</v>
      </c>
      <c r="I14" s="724">
        <f t="shared" si="2"/>
        <v>643.40000000000009</v>
      </c>
      <c r="K14" s="19"/>
      <c r="L14" s="856">
        <f t="shared" si="5"/>
        <v>30</v>
      </c>
      <c r="M14" s="645"/>
      <c r="N14" s="926"/>
      <c r="O14" s="935"/>
      <c r="P14" s="936">
        <f t="shared" si="1"/>
        <v>0</v>
      </c>
      <c r="Q14" s="928"/>
      <c r="R14" s="663"/>
      <c r="S14" s="628">
        <f t="shared" si="3"/>
        <v>892.13</v>
      </c>
    </row>
    <row r="15" spans="1:19" x14ac:dyDescent="0.25">
      <c r="B15" s="856">
        <f>B14-C15</f>
        <v>22</v>
      </c>
      <c r="C15" s="645"/>
      <c r="D15" s="926"/>
      <c r="E15" s="935"/>
      <c r="F15" s="936">
        <f t="shared" si="0"/>
        <v>0</v>
      </c>
      <c r="G15" s="928"/>
      <c r="H15" s="663"/>
      <c r="I15" s="628">
        <f t="shared" si="2"/>
        <v>643.40000000000009</v>
      </c>
      <c r="L15" s="856">
        <f>L14-M15</f>
        <v>30</v>
      </c>
      <c r="M15" s="645"/>
      <c r="N15" s="926"/>
      <c r="O15" s="935"/>
      <c r="P15" s="936">
        <f t="shared" si="1"/>
        <v>0</v>
      </c>
      <c r="Q15" s="928"/>
      <c r="R15" s="663"/>
      <c r="S15" s="628">
        <f t="shared" si="3"/>
        <v>892.13</v>
      </c>
    </row>
    <row r="16" spans="1:19" x14ac:dyDescent="0.25">
      <c r="B16" s="856">
        <f t="shared" ref="B16:B26" si="6">B15-C16</f>
        <v>22</v>
      </c>
      <c r="C16" s="645"/>
      <c r="D16" s="926"/>
      <c r="E16" s="935"/>
      <c r="F16" s="936">
        <f t="shared" si="0"/>
        <v>0</v>
      </c>
      <c r="G16" s="928"/>
      <c r="H16" s="663"/>
      <c r="I16" s="628">
        <f t="shared" si="2"/>
        <v>643.40000000000009</v>
      </c>
      <c r="L16" s="856">
        <f t="shared" ref="L16:L26" si="7">L15-M16</f>
        <v>30</v>
      </c>
      <c r="M16" s="645"/>
      <c r="N16" s="926"/>
      <c r="O16" s="935"/>
      <c r="P16" s="936">
        <f t="shared" si="1"/>
        <v>0</v>
      </c>
      <c r="Q16" s="928"/>
      <c r="R16" s="663"/>
      <c r="S16" s="628">
        <f t="shared" si="3"/>
        <v>892.13</v>
      </c>
    </row>
    <row r="17" spans="1:19" x14ac:dyDescent="0.25">
      <c r="B17" s="856">
        <f t="shared" si="6"/>
        <v>22</v>
      </c>
      <c r="C17" s="645"/>
      <c r="D17" s="926"/>
      <c r="E17" s="935"/>
      <c r="F17" s="936">
        <f t="shared" si="0"/>
        <v>0</v>
      </c>
      <c r="G17" s="928"/>
      <c r="H17" s="663"/>
      <c r="I17" s="628">
        <f t="shared" si="2"/>
        <v>643.40000000000009</v>
      </c>
      <c r="L17" s="856">
        <f t="shared" si="7"/>
        <v>30</v>
      </c>
      <c r="M17" s="645"/>
      <c r="N17" s="926"/>
      <c r="O17" s="935"/>
      <c r="P17" s="936">
        <f t="shared" si="1"/>
        <v>0</v>
      </c>
      <c r="Q17" s="928"/>
      <c r="R17" s="663"/>
      <c r="S17" s="628">
        <f t="shared" si="3"/>
        <v>892.13</v>
      </c>
    </row>
    <row r="18" spans="1:19" x14ac:dyDescent="0.25">
      <c r="B18" s="856">
        <f t="shared" si="6"/>
        <v>22</v>
      </c>
      <c r="C18" s="645"/>
      <c r="D18" s="926"/>
      <c r="E18" s="935"/>
      <c r="F18" s="936">
        <f t="shared" si="0"/>
        <v>0</v>
      </c>
      <c r="G18" s="928"/>
      <c r="H18" s="663"/>
      <c r="I18" s="628">
        <f t="shared" si="2"/>
        <v>643.40000000000009</v>
      </c>
      <c r="L18" s="856">
        <f t="shared" si="7"/>
        <v>30</v>
      </c>
      <c r="M18" s="645"/>
      <c r="N18" s="926"/>
      <c r="O18" s="935"/>
      <c r="P18" s="936">
        <f t="shared" si="1"/>
        <v>0</v>
      </c>
      <c r="Q18" s="928"/>
      <c r="R18" s="663"/>
      <c r="S18" s="628">
        <f t="shared" si="3"/>
        <v>892.13</v>
      </c>
    </row>
    <row r="19" spans="1:19" x14ac:dyDescent="0.25">
      <c r="B19" s="856">
        <f t="shared" si="6"/>
        <v>22</v>
      </c>
      <c r="C19" s="645"/>
      <c r="D19" s="926"/>
      <c r="E19" s="935"/>
      <c r="F19" s="936">
        <f t="shared" si="0"/>
        <v>0</v>
      </c>
      <c r="G19" s="928"/>
      <c r="H19" s="663"/>
      <c r="I19" s="628">
        <f t="shared" si="2"/>
        <v>643.40000000000009</v>
      </c>
      <c r="L19" s="856">
        <f t="shared" si="7"/>
        <v>30</v>
      </c>
      <c r="M19" s="645"/>
      <c r="N19" s="926"/>
      <c r="O19" s="935"/>
      <c r="P19" s="936">
        <f t="shared" si="1"/>
        <v>0</v>
      </c>
      <c r="Q19" s="928"/>
      <c r="R19" s="663"/>
      <c r="S19" s="628">
        <f t="shared" si="3"/>
        <v>892.13</v>
      </c>
    </row>
    <row r="20" spans="1:19" x14ac:dyDescent="0.25">
      <c r="B20" s="856">
        <f t="shared" si="6"/>
        <v>22</v>
      </c>
      <c r="C20" s="645"/>
      <c r="D20" s="926"/>
      <c r="E20" s="935"/>
      <c r="F20" s="936">
        <f t="shared" si="0"/>
        <v>0</v>
      </c>
      <c r="G20" s="928"/>
      <c r="H20" s="663"/>
      <c r="I20" s="628">
        <f t="shared" si="2"/>
        <v>643.40000000000009</v>
      </c>
      <c r="L20" s="856">
        <f t="shared" si="7"/>
        <v>30</v>
      </c>
      <c r="M20" s="645"/>
      <c r="N20" s="926"/>
      <c r="O20" s="935"/>
      <c r="P20" s="936">
        <f t="shared" si="1"/>
        <v>0</v>
      </c>
      <c r="Q20" s="928"/>
      <c r="R20" s="663"/>
      <c r="S20" s="628">
        <f t="shared" si="3"/>
        <v>892.13</v>
      </c>
    </row>
    <row r="21" spans="1:19" x14ac:dyDescent="0.25">
      <c r="B21" s="856">
        <f t="shared" si="6"/>
        <v>22</v>
      </c>
      <c r="C21" s="645"/>
      <c r="D21" s="926"/>
      <c r="E21" s="935"/>
      <c r="F21" s="936">
        <f t="shared" si="0"/>
        <v>0</v>
      </c>
      <c r="G21" s="928"/>
      <c r="H21" s="663"/>
      <c r="I21" s="628">
        <f t="shared" si="2"/>
        <v>643.40000000000009</v>
      </c>
      <c r="L21" s="856">
        <f t="shared" si="7"/>
        <v>30</v>
      </c>
      <c r="M21" s="645"/>
      <c r="N21" s="926"/>
      <c r="O21" s="935"/>
      <c r="P21" s="936">
        <f t="shared" si="1"/>
        <v>0</v>
      </c>
      <c r="Q21" s="928"/>
      <c r="R21" s="663"/>
      <c r="S21" s="628">
        <f t="shared" si="3"/>
        <v>892.13</v>
      </c>
    </row>
    <row r="22" spans="1:19" x14ac:dyDescent="0.25">
      <c r="B22" s="856">
        <f t="shared" si="6"/>
        <v>22</v>
      </c>
      <c r="C22" s="645"/>
      <c r="D22" s="926">
        <v>0</v>
      </c>
      <c r="E22" s="935"/>
      <c r="F22" s="936">
        <f t="shared" si="0"/>
        <v>0</v>
      </c>
      <c r="G22" s="928"/>
      <c r="H22" s="663"/>
      <c r="I22" s="628">
        <f t="shared" si="2"/>
        <v>643.40000000000009</v>
      </c>
      <c r="L22" s="856">
        <f t="shared" si="7"/>
        <v>30</v>
      </c>
      <c r="M22" s="645"/>
      <c r="N22" s="926">
        <v>0</v>
      </c>
      <c r="O22" s="935"/>
      <c r="P22" s="936">
        <f t="shared" si="1"/>
        <v>0</v>
      </c>
      <c r="Q22" s="928"/>
      <c r="R22" s="663"/>
      <c r="S22" s="628">
        <f t="shared" si="3"/>
        <v>892.13</v>
      </c>
    </row>
    <row r="23" spans="1:19" x14ac:dyDescent="0.25">
      <c r="B23" s="856">
        <f t="shared" si="6"/>
        <v>22</v>
      </c>
      <c r="C23" s="717"/>
      <c r="D23" s="926">
        <v>0</v>
      </c>
      <c r="E23" s="935"/>
      <c r="F23" s="936">
        <f t="shared" si="0"/>
        <v>0</v>
      </c>
      <c r="G23" s="928"/>
      <c r="H23" s="663"/>
      <c r="I23" s="628">
        <f t="shared" si="2"/>
        <v>643.40000000000009</v>
      </c>
      <c r="L23" s="856">
        <f t="shared" si="7"/>
        <v>30</v>
      </c>
      <c r="M23" s="717"/>
      <c r="N23" s="926">
        <v>0</v>
      </c>
      <c r="O23" s="935"/>
      <c r="P23" s="936">
        <f t="shared" si="1"/>
        <v>0</v>
      </c>
      <c r="Q23" s="928"/>
      <c r="R23" s="663"/>
      <c r="S23" s="628">
        <f t="shared" si="3"/>
        <v>892.13</v>
      </c>
    </row>
    <row r="24" spans="1:19" x14ac:dyDescent="0.25">
      <c r="B24" s="856">
        <f t="shared" si="6"/>
        <v>22</v>
      </c>
      <c r="C24" s="717"/>
      <c r="D24" s="926">
        <v>0</v>
      </c>
      <c r="E24" s="935"/>
      <c r="F24" s="936">
        <f t="shared" si="0"/>
        <v>0</v>
      </c>
      <c r="G24" s="928"/>
      <c r="H24" s="663"/>
      <c r="I24" s="628">
        <f t="shared" si="2"/>
        <v>643.40000000000009</v>
      </c>
      <c r="L24" s="856">
        <f t="shared" si="7"/>
        <v>30</v>
      </c>
      <c r="M24" s="717"/>
      <c r="N24" s="926">
        <v>0</v>
      </c>
      <c r="O24" s="935"/>
      <c r="P24" s="936">
        <f t="shared" si="1"/>
        <v>0</v>
      </c>
      <c r="Q24" s="928"/>
      <c r="R24" s="663"/>
      <c r="S24" s="628">
        <f t="shared" si="3"/>
        <v>892.13</v>
      </c>
    </row>
    <row r="25" spans="1:19" x14ac:dyDescent="0.25">
      <c r="B25" s="404">
        <f t="shared" si="6"/>
        <v>22</v>
      </c>
      <c r="C25" s="15"/>
      <c r="D25" s="617">
        <v>0</v>
      </c>
      <c r="E25" s="862"/>
      <c r="F25" s="863">
        <f t="shared" si="0"/>
        <v>0</v>
      </c>
      <c r="G25" s="619"/>
      <c r="H25" s="201"/>
      <c r="I25" s="129">
        <f t="shared" si="2"/>
        <v>643.40000000000009</v>
      </c>
      <c r="L25" s="404">
        <f t="shared" si="7"/>
        <v>30</v>
      </c>
      <c r="M25" s="15"/>
      <c r="N25" s="617">
        <v>0</v>
      </c>
      <c r="O25" s="862"/>
      <c r="P25" s="863">
        <f t="shared" si="1"/>
        <v>0</v>
      </c>
      <c r="Q25" s="619"/>
      <c r="R25" s="201"/>
      <c r="S25" s="129">
        <f t="shared" si="3"/>
        <v>892.13</v>
      </c>
    </row>
    <row r="26" spans="1:19" ht="15.75" thickBot="1" x14ac:dyDescent="0.3">
      <c r="A26" s="118"/>
      <c r="B26" s="404">
        <f t="shared" si="6"/>
        <v>22</v>
      </c>
      <c r="C26" s="37"/>
      <c r="D26" s="617">
        <v>0</v>
      </c>
      <c r="E26" s="864"/>
      <c r="F26" s="863">
        <f t="shared" si="0"/>
        <v>0</v>
      </c>
      <c r="G26" s="940"/>
      <c r="H26" s="941"/>
      <c r="I26" s="129">
        <f t="shared" si="2"/>
        <v>643.40000000000009</v>
      </c>
      <c r="K26" s="118"/>
      <c r="L26" s="404">
        <f t="shared" si="7"/>
        <v>30</v>
      </c>
      <c r="M26" s="37"/>
      <c r="N26" s="617">
        <v>0</v>
      </c>
      <c r="O26" s="864"/>
      <c r="P26" s="863">
        <f t="shared" si="1"/>
        <v>0</v>
      </c>
      <c r="Q26" s="940"/>
      <c r="R26" s="941"/>
      <c r="S26" s="129">
        <f t="shared" si="3"/>
        <v>892.13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3">
        <f>SUM(D9:D26)</f>
        <v>1405.3500000000001</v>
      </c>
      <c r="E27" s="75"/>
      <c r="F27" s="103">
        <f>SUM(F9:F26)</f>
        <v>1405.3500000000001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208" t="s">
        <v>21</v>
      </c>
      <c r="E29" s="1209"/>
      <c r="F29" s="138">
        <f>E5+E6-F27+E7+E4</f>
        <v>643.39999999999986</v>
      </c>
      <c r="L29" s="5"/>
      <c r="N29" s="1208" t="s">
        <v>21</v>
      </c>
      <c r="O29" s="1209"/>
      <c r="P29" s="138">
        <f>O5+O6-P27+O7+O4</f>
        <v>892.13</v>
      </c>
    </row>
    <row r="30" spans="1:19" ht="15.75" thickBot="1" x14ac:dyDescent="0.3">
      <c r="A30" s="122"/>
      <c r="D30" s="850" t="s">
        <v>4</v>
      </c>
      <c r="E30" s="851"/>
      <c r="F30" s="49">
        <f>F5+F6-C27+F7+F4</f>
        <v>22</v>
      </c>
      <c r="K30" s="122"/>
      <c r="N30" s="983" t="s">
        <v>4</v>
      </c>
      <c r="O30" s="984"/>
      <c r="P30" s="49">
        <f>P5+P6-M27+P7+P4</f>
        <v>30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226"/>
      <c r="B6" s="1244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226"/>
      <c r="B7" s="1245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08" t="s">
        <v>21</v>
      </c>
      <c r="E30" s="1209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17" activePane="bottomLeft" state="frozen"/>
      <selection pane="bottomLeft" activeCell="G24" sqref="G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46" t="s">
        <v>284</v>
      </c>
      <c r="B1" s="1246"/>
      <c r="C1" s="1246"/>
      <c r="D1" s="1246"/>
      <c r="E1" s="1246"/>
      <c r="F1" s="1246"/>
      <c r="G1" s="1246"/>
      <c r="H1" s="1246"/>
      <c r="I1" s="1246"/>
      <c r="J1" s="1246"/>
      <c r="K1" s="463">
        <v>1</v>
      </c>
      <c r="M1" s="1246" t="str">
        <f>A1</f>
        <v>INVENTARIO     DEL MES DE    ENERO   2023</v>
      </c>
      <c r="N1" s="1246"/>
      <c r="O1" s="1246"/>
      <c r="P1" s="1246"/>
      <c r="Q1" s="1246"/>
      <c r="R1" s="1246"/>
      <c r="S1" s="1246"/>
      <c r="T1" s="1246"/>
      <c r="U1" s="1246"/>
      <c r="V1" s="1246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/>
      <c r="R4" s="73"/>
      <c r="S4" s="371"/>
    </row>
    <row r="5" spans="1:23" ht="15.75" customHeight="1" thickTop="1" x14ac:dyDescent="0.25">
      <c r="A5" s="1247" t="s">
        <v>217</v>
      </c>
      <c r="B5" s="73" t="s">
        <v>48</v>
      </c>
      <c r="C5" s="764">
        <v>79</v>
      </c>
      <c r="D5" s="649">
        <v>44944</v>
      </c>
      <c r="E5" s="628">
        <v>18455.16</v>
      </c>
      <c r="F5" s="645">
        <v>678</v>
      </c>
      <c r="G5" s="47">
        <f>F115</f>
        <v>6206.159999999998</v>
      </c>
      <c r="H5" s="151">
        <f>E5+E6-G5+E4</f>
        <v>12249.000000000002</v>
      </c>
      <c r="M5" s="1247" t="s">
        <v>219</v>
      </c>
      <c r="N5" s="73" t="s">
        <v>48</v>
      </c>
      <c r="O5" s="764">
        <v>73</v>
      </c>
      <c r="P5" s="649">
        <v>44951</v>
      </c>
      <c r="Q5" s="724">
        <v>18452.12</v>
      </c>
      <c r="R5" s="729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248"/>
      <c r="B6" s="608" t="s">
        <v>109</v>
      </c>
      <c r="C6" s="765"/>
      <c r="D6" s="649"/>
      <c r="E6" s="745"/>
      <c r="F6" s="766"/>
      <c r="M6" s="1248"/>
      <c r="N6" s="608" t="s">
        <v>109</v>
      </c>
      <c r="O6" s="765"/>
      <c r="P6" s="649"/>
      <c r="Q6" s="745"/>
      <c r="R6" s="766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64" t="s">
        <v>59</v>
      </c>
      <c r="J8" s="964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75" t="s">
        <v>59</v>
      </c>
      <c r="V8" s="975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237</v>
      </c>
      <c r="H9" s="71">
        <v>85</v>
      </c>
      <c r="I9" s="833">
        <f>E5-F9+E4+E6+E7</f>
        <v>17801.88</v>
      </c>
      <c r="J9" s="834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3">
        <f>Q5-R9+Q4+Q6+Q7</f>
        <v>18452.12</v>
      </c>
      <c r="V9" s="834">
        <f>R5-O9+R4+R6+R7</f>
        <v>678</v>
      </c>
      <c r="W9" s="422">
        <f>R9*T9</f>
        <v>0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238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/>
      <c r="P10" s="643">
        <f>O10*N10</f>
        <v>0</v>
      </c>
      <c r="Q10" s="239"/>
      <c r="R10" s="69">
        <f>P10</f>
        <v>0</v>
      </c>
      <c r="S10" s="70"/>
      <c r="T10" s="71"/>
      <c r="U10" s="423">
        <f>U9-R10</f>
        <v>18452.12</v>
      </c>
      <c r="V10" s="424">
        <f>V9-O10</f>
        <v>678</v>
      </c>
      <c r="W10" s="425">
        <f t="shared" ref="W10:W73" si="5">R10*T10</f>
        <v>0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239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3">
        <f t="shared" ref="U11:U74" si="12">U10-R11</f>
        <v>18452.12</v>
      </c>
      <c r="V11" s="424">
        <f t="shared" ref="V11" si="13">V10-O11</f>
        <v>678</v>
      </c>
      <c r="W11" s="425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249</v>
      </c>
      <c r="H12" s="632">
        <v>81</v>
      </c>
      <c r="I12" s="968">
        <f t="shared" si="8"/>
        <v>15896.480000000001</v>
      </c>
      <c r="J12" s="969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2"/>
      <c r="U12" s="968">
        <f t="shared" si="12"/>
        <v>18452.12</v>
      </c>
      <c r="V12" s="969">
        <f>V11-O12</f>
        <v>678</v>
      </c>
      <c r="W12" s="425">
        <f t="shared" si="5"/>
        <v>0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244</v>
      </c>
      <c r="H13" s="632">
        <v>81</v>
      </c>
      <c r="I13" s="968">
        <f t="shared" si="8"/>
        <v>15869.260000000002</v>
      </c>
      <c r="J13" s="969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2"/>
      <c r="U13" s="968">
        <f t="shared" si="12"/>
        <v>18452.12</v>
      </c>
      <c r="V13" s="969">
        <f t="shared" ref="V13:V76" si="15">V12-O13</f>
        <v>678</v>
      </c>
      <c r="W13" s="425">
        <f t="shared" si="5"/>
        <v>0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254</v>
      </c>
      <c r="H14" s="632">
        <v>81</v>
      </c>
      <c r="I14" s="968">
        <f t="shared" si="8"/>
        <v>15842.040000000003</v>
      </c>
      <c r="J14" s="969">
        <f t="shared" si="14"/>
        <v>582</v>
      </c>
      <c r="K14" s="425">
        <f t="shared" si="4"/>
        <v>2204.8199999999997</v>
      </c>
      <c r="M14" s="401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2"/>
      <c r="U14" s="968">
        <f t="shared" si="12"/>
        <v>18452.12</v>
      </c>
      <c r="V14" s="969">
        <f t="shared" si="15"/>
        <v>678</v>
      </c>
      <c r="W14" s="425">
        <f t="shared" si="5"/>
        <v>0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256</v>
      </c>
      <c r="H15" s="632">
        <v>81</v>
      </c>
      <c r="I15" s="968">
        <f t="shared" si="8"/>
        <v>15814.820000000003</v>
      </c>
      <c r="J15" s="969">
        <f t="shared" si="14"/>
        <v>581</v>
      </c>
      <c r="K15" s="425">
        <f t="shared" si="4"/>
        <v>2204.8199999999997</v>
      </c>
      <c r="M15" s="401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2"/>
      <c r="U15" s="968">
        <f t="shared" si="12"/>
        <v>18452.12</v>
      </c>
      <c r="V15" s="969">
        <f t="shared" si="15"/>
        <v>678</v>
      </c>
      <c r="W15" s="425">
        <f t="shared" si="5"/>
        <v>0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259</v>
      </c>
      <c r="H16" s="632">
        <v>81</v>
      </c>
      <c r="I16" s="968">
        <f t="shared" si="8"/>
        <v>15787.600000000004</v>
      </c>
      <c r="J16" s="969">
        <f t="shared" si="14"/>
        <v>580</v>
      </c>
      <c r="K16" s="425">
        <f t="shared" si="4"/>
        <v>2204.8199999999997</v>
      </c>
      <c r="M16" s="401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2"/>
      <c r="U16" s="968">
        <f t="shared" si="12"/>
        <v>18452.12</v>
      </c>
      <c r="V16" s="969">
        <f t="shared" si="15"/>
        <v>678</v>
      </c>
      <c r="W16" s="425">
        <f t="shared" si="5"/>
        <v>0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260</v>
      </c>
      <c r="H17" s="632">
        <v>81</v>
      </c>
      <c r="I17" s="968">
        <f t="shared" si="8"/>
        <v>15134.320000000003</v>
      </c>
      <c r="J17" s="969">
        <f t="shared" si="14"/>
        <v>556</v>
      </c>
      <c r="K17" s="425">
        <f t="shared" si="4"/>
        <v>52915.68</v>
      </c>
      <c r="M17" s="401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2"/>
      <c r="U17" s="968">
        <f t="shared" si="12"/>
        <v>18452.12</v>
      </c>
      <c r="V17" s="969">
        <f t="shared" si="15"/>
        <v>678</v>
      </c>
      <c r="W17" s="425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245</v>
      </c>
      <c r="H18" s="632">
        <v>81</v>
      </c>
      <c r="I18" s="968">
        <f t="shared" si="8"/>
        <v>14481.040000000003</v>
      </c>
      <c r="J18" s="969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2"/>
      <c r="U18" s="968">
        <f t="shared" si="12"/>
        <v>18452.12</v>
      </c>
      <c r="V18" s="969">
        <f t="shared" si="15"/>
        <v>678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265</v>
      </c>
      <c r="H19" s="632">
        <v>81</v>
      </c>
      <c r="I19" s="968">
        <f t="shared" si="8"/>
        <v>14317.720000000003</v>
      </c>
      <c r="J19" s="969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2"/>
      <c r="U19" s="968">
        <f t="shared" si="12"/>
        <v>18452.12</v>
      </c>
      <c r="V19" s="969">
        <f t="shared" si="15"/>
        <v>678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271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3">
        <f t="shared" si="12"/>
        <v>18452.12</v>
      </c>
      <c r="V20" s="424">
        <f t="shared" si="15"/>
        <v>678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267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3">
        <f t="shared" si="12"/>
        <v>18452.12</v>
      </c>
      <c r="V21" s="424">
        <f t="shared" si="15"/>
        <v>678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273</v>
      </c>
      <c r="H22" s="71">
        <v>81</v>
      </c>
      <c r="I22" s="942">
        <f t="shared" si="8"/>
        <v>12412.320000000003</v>
      </c>
      <c r="J22" s="943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3">
        <f t="shared" si="12"/>
        <v>18452.12</v>
      </c>
      <c r="V22" s="424">
        <f t="shared" si="15"/>
        <v>678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325">
        <f t="shared" si="6"/>
        <v>163.32</v>
      </c>
      <c r="E23" s="1321">
        <v>44958</v>
      </c>
      <c r="F23" s="1302">
        <f t="shared" si="7"/>
        <v>163.32</v>
      </c>
      <c r="G23" s="580" t="s">
        <v>494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3">
        <f t="shared" si="12"/>
        <v>18452.12</v>
      </c>
      <c r="V23" s="424">
        <f t="shared" si="15"/>
        <v>678</v>
      </c>
      <c r="W23" s="425">
        <f t="shared" si="5"/>
        <v>0</v>
      </c>
    </row>
    <row r="24" spans="1:23" x14ac:dyDescent="0.25">
      <c r="B24">
        <v>27.22</v>
      </c>
      <c r="C24" s="15"/>
      <c r="D24" s="1325">
        <f t="shared" si="6"/>
        <v>0</v>
      </c>
      <c r="E24" s="1321"/>
      <c r="F24" s="1302">
        <f t="shared" si="7"/>
        <v>0</v>
      </c>
      <c r="G24" s="580"/>
      <c r="H24" s="372"/>
      <c r="I24" s="423">
        <f t="shared" si="8"/>
        <v>12249.000000000004</v>
      </c>
      <c r="J24" s="424">
        <f t="shared" si="14"/>
        <v>450</v>
      </c>
      <c r="K24" s="425">
        <f t="shared" si="4"/>
        <v>0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3">
        <f t="shared" si="12"/>
        <v>18452.12</v>
      </c>
      <c r="V24" s="424">
        <f t="shared" si="15"/>
        <v>678</v>
      </c>
      <c r="W24" s="425">
        <f t="shared" si="5"/>
        <v>0</v>
      </c>
    </row>
    <row r="25" spans="1:23" x14ac:dyDescent="0.25">
      <c r="B25">
        <v>27.22</v>
      </c>
      <c r="C25" s="15"/>
      <c r="D25" s="1325">
        <f t="shared" si="6"/>
        <v>0</v>
      </c>
      <c r="E25" s="1321"/>
      <c r="F25" s="1302">
        <f t="shared" si="7"/>
        <v>0</v>
      </c>
      <c r="G25" s="580"/>
      <c r="H25" s="372"/>
      <c r="I25" s="423">
        <f t="shared" si="8"/>
        <v>12249.000000000004</v>
      </c>
      <c r="J25" s="424">
        <f t="shared" si="14"/>
        <v>450</v>
      </c>
      <c r="K25" s="425">
        <f t="shared" si="4"/>
        <v>0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3">
        <f t="shared" si="12"/>
        <v>18452.12</v>
      </c>
      <c r="V25" s="424">
        <f t="shared" si="15"/>
        <v>678</v>
      </c>
      <c r="W25" s="425">
        <f t="shared" si="5"/>
        <v>0</v>
      </c>
    </row>
    <row r="26" spans="1:23" x14ac:dyDescent="0.25">
      <c r="B26">
        <v>27.22</v>
      </c>
      <c r="C26" s="15"/>
      <c r="D26" s="1325">
        <f t="shared" si="6"/>
        <v>0</v>
      </c>
      <c r="E26" s="1321"/>
      <c r="F26" s="1302">
        <f t="shared" si="7"/>
        <v>0</v>
      </c>
      <c r="G26" s="580"/>
      <c r="H26" s="372"/>
      <c r="I26" s="423">
        <f t="shared" si="8"/>
        <v>12249.000000000004</v>
      </c>
      <c r="J26" s="424">
        <f t="shared" si="14"/>
        <v>450</v>
      </c>
      <c r="K26" s="425">
        <f t="shared" si="4"/>
        <v>0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3">
        <f t="shared" si="12"/>
        <v>18452.12</v>
      </c>
      <c r="V26" s="424">
        <f t="shared" si="15"/>
        <v>678</v>
      </c>
      <c r="W26" s="425">
        <f t="shared" si="5"/>
        <v>0</v>
      </c>
    </row>
    <row r="27" spans="1:23" x14ac:dyDescent="0.25">
      <c r="B27">
        <v>27.22</v>
      </c>
      <c r="C27" s="15"/>
      <c r="D27" s="1325">
        <f t="shared" si="6"/>
        <v>0</v>
      </c>
      <c r="E27" s="1321"/>
      <c r="F27" s="1302">
        <f t="shared" si="7"/>
        <v>0</v>
      </c>
      <c r="G27" s="580"/>
      <c r="H27" s="372"/>
      <c r="I27" s="423">
        <f t="shared" si="8"/>
        <v>12249.000000000004</v>
      </c>
      <c r="J27" s="424">
        <f t="shared" si="14"/>
        <v>450</v>
      </c>
      <c r="K27" s="425">
        <f t="shared" si="4"/>
        <v>0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3">
        <f t="shared" si="12"/>
        <v>18452.12</v>
      </c>
      <c r="V27" s="424">
        <f t="shared" si="15"/>
        <v>678</v>
      </c>
      <c r="W27" s="425">
        <f t="shared" si="5"/>
        <v>0</v>
      </c>
    </row>
    <row r="28" spans="1:23" x14ac:dyDescent="0.25">
      <c r="B28">
        <v>27.22</v>
      </c>
      <c r="C28" s="15"/>
      <c r="D28" s="1325">
        <f t="shared" si="6"/>
        <v>0</v>
      </c>
      <c r="E28" s="1321"/>
      <c r="F28" s="1302">
        <f t="shared" si="7"/>
        <v>0</v>
      </c>
      <c r="G28" s="580"/>
      <c r="H28" s="372"/>
      <c r="I28" s="423">
        <f t="shared" si="8"/>
        <v>12249.000000000004</v>
      </c>
      <c r="J28" s="424">
        <f t="shared" si="14"/>
        <v>450</v>
      </c>
      <c r="K28" s="425">
        <f t="shared" si="4"/>
        <v>0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3">
        <f t="shared" si="12"/>
        <v>18452.12</v>
      </c>
      <c r="V28" s="424">
        <f t="shared" si="15"/>
        <v>678</v>
      </c>
      <c r="W28" s="425">
        <f t="shared" si="5"/>
        <v>0</v>
      </c>
    </row>
    <row r="29" spans="1:23" x14ac:dyDescent="0.25">
      <c r="B29">
        <v>27.22</v>
      </c>
      <c r="C29" s="15"/>
      <c r="D29" s="1325">
        <f t="shared" si="6"/>
        <v>0</v>
      </c>
      <c r="E29" s="1321"/>
      <c r="F29" s="1302">
        <f t="shared" si="7"/>
        <v>0</v>
      </c>
      <c r="G29" s="580"/>
      <c r="H29" s="372"/>
      <c r="I29" s="423">
        <f t="shared" si="8"/>
        <v>12249.000000000004</v>
      </c>
      <c r="J29" s="424">
        <f t="shared" si="14"/>
        <v>450</v>
      </c>
      <c r="K29" s="425">
        <f t="shared" si="4"/>
        <v>0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3">
        <f t="shared" si="12"/>
        <v>18452.12</v>
      </c>
      <c r="V29" s="424">
        <f t="shared" si="15"/>
        <v>678</v>
      </c>
      <c r="W29" s="425">
        <f t="shared" si="5"/>
        <v>0</v>
      </c>
    </row>
    <row r="30" spans="1:23" x14ac:dyDescent="0.25">
      <c r="B30">
        <v>27.22</v>
      </c>
      <c r="C30" s="15"/>
      <c r="D30" s="1325">
        <f t="shared" si="6"/>
        <v>0</v>
      </c>
      <c r="E30" s="1321"/>
      <c r="F30" s="1302">
        <f t="shared" si="7"/>
        <v>0</v>
      </c>
      <c r="G30" s="580"/>
      <c r="H30" s="372"/>
      <c r="I30" s="423">
        <f t="shared" si="8"/>
        <v>12249.000000000004</v>
      </c>
      <c r="J30" s="424">
        <f t="shared" si="14"/>
        <v>450</v>
      </c>
      <c r="K30" s="425">
        <f t="shared" si="4"/>
        <v>0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3">
        <f t="shared" si="12"/>
        <v>18452.12</v>
      </c>
      <c r="V30" s="424">
        <f t="shared" si="15"/>
        <v>678</v>
      </c>
      <c r="W30" s="425">
        <f t="shared" si="5"/>
        <v>0</v>
      </c>
    </row>
    <row r="31" spans="1:23" x14ac:dyDescent="0.25">
      <c r="B31">
        <v>27.22</v>
      </c>
      <c r="C31" s="15"/>
      <c r="D31" s="1325">
        <f t="shared" si="6"/>
        <v>0</v>
      </c>
      <c r="E31" s="1321"/>
      <c r="F31" s="1302">
        <f t="shared" si="7"/>
        <v>0</v>
      </c>
      <c r="G31" s="580"/>
      <c r="H31" s="372"/>
      <c r="I31" s="423">
        <f t="shared" si="8"/>
        <v>12249.000000000004</v>
      </c>
      <c r="J31" s="424">
        <f t="shared" si="14"/>
        <v>450</v>
      </c>
      <c r="K31" s="425">
        <f t="shared" si="4"/>
        <v>0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3">
        <f t="shared" si="12"/>
        <v>18452.12</v>
      </c>
      <c r="V31" s="424">
        <f t="shared" si="15"/>
        <v>678</v>
      </c>
      <c r="W31" s="425">
        <f t="shared" si="5"/>
        <v>0</v>
      </c>
    </row>
    <row r="32" spans="1:23" x14ac:dyDescent="0.25">
      <c r="B32">
        <v>27.22</v>
      </c>
      <c r="C32" s="15"/>
      <c r="D32" s="1325">
        <f t="shared" si="6"/>
        <v>0</v>
      </c>
      <c r="E32" s="1321"/>
      <c r="F32" s="1302">
        <f t="shared" si="7"/>
        <v>0</v>
      </c>
      <c r="G32" s="580"/>
      <c r="H32" s="372"/>
      <c r="I32" s="423">
        <f t="shared" si="8"/>
        <v>12249.000000000004</v>
      </c>
      <c r="J32" s="424">
        <f t="shared" si="14"/>
        <v>450</v>
      </c>
      <c r="K32" s="425">
        <f t="shared" si="4"/>
        <v>0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3">
        <f t="shared" si="12"/>
        <v>18452.12</v>
      </c>
      <c r="V32" s="424">
        <f t="shared" si="15"/>
        <v>678</v>
      </c>
      <c r="W32" s="425">
        <f t="shared" si="5"/>
        <v>0</v>
      </c>
    </row>
    <row r="33" spans="2:23" x14ac:dyDescent="0.25">
      <c r="B33">
        <v>27.22</v>
      </c>
      <c r="C33" s="15"/>
      <c r="D33" s="1325">
        <f t="shared" si="6"/>
        <v>0</v>
      </c>
      <c r="E33" s="1321"/>
      <c r="F33" s="1302">
        <f t="shared" si="7"/>
        <v>0</v>
      </c>
      <c r="G33" s="580"/>
      <c r="H33" s="372"/>
      <c r="I33" s="423">
        <f t="shared" si="8"/>
        <v>12249.000000000004</v>
      </c>
      <c r="J33" s="424">
        <f t="shared" si="14"/>
        <v>450</v>
      </c>
      <c r="K33" s="425">
        <f t="shared" si="4"/>
        <v>0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3">
        <f t="shared" si="12"/>
        <v>18452.12</v>
      </c>
      <c r="V33" s="424">
        <f t="shared" si="15"/>
        <v>678</v>
      </c>
      <c r="W33" s="425">
        <f t="shared" si="5"/>
        <v>0</v>
      </c>
    </row>
    <row r="34" spans="2:23" x14ac:dyDescent="0.25">
      <c r="B34">
        <v>27.22</v>
      </c>
      <c r="C34" s="15"/>
      <c r="D34" s="1325">
        <f t="shared" si="6"/>
        <v>0</v>
      </c>
      <c r="E34" s="1321"/>
      <c r="F34" s="1302">
        <f t="shared" si="7"/>
        <v>0</v>
      </c>
      <c r="G34" s="580"/>
      <c r="H34" s="372"/>
      <c r="I34" s="423">
        <f t="shared" si="8"/>
        <v>12249.000000000004</v>
      </c>
      <c r="J34" s="424">
        <f t="shared" si="14"/>
        <v>450</v>
      </c>
      <c r="K34" s="425">
        <f t="shared" si="4"/>
        <v>0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3">
        <f t="shared" si="12"/>
        <v>18452.12</v>
      </c>
      <c r="V34" s="424">
        <f t="shared" si="15"/>
        <v>678</v>
      </c>
      <c r="W34" s="425">
        <f t="shared" si="5"/>
        <v>0</v>
      </c>
    </row>
    <row r="35" spans="2:23" x14ac:dyDescent="0.25">
      <c r="B35">
        <v>27.22</v>
      </c>
      <c r="C35" s="15"/>
      <c r="D35" s="1325">
        <f t="shared" si="6"/>
        <v>0</v>
      </c>
      <c r="E35" s="1321"/>
      <c r="F35" s="1302">
        <f t="shared" si="7"/>
        <v>0</v>
      </c>
      <c r="G35" s="580"/>
      <c r="H35" s="372"/>
      <c r="I35" s="423">
        <f t="shared" si="8"/>
        <v>12249.000000000004</v>
      </c>
      <c r="J35" s="424">
        <f t="shared" si="14"/>
        <v>450</v>
      </c>
      <c r="K35" s="425">
        <f t="shared" si="4"/>
        <v>0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3">
        <f t="shared" si="12"/>
        <v>18452.12</v>
      </c>
      <c r="V35" s="424">
        <f t="shared" si="15"/>
        <v>678</v>
      </c>
      <c r="W35" s="425">
        <f t="shared" si="5"/>
        <v>0</v>
      </c>
    </row>
    <row r="36" spans="2:23" x14ac:dyDescent="0.25">
      <c r="B36">
        <v>27.22</v>
      </c>
      <c r="C36" s="15"/>
      <c r="D36" s="1325">
        <f t="shared" si="6"/>
        <v>0</v>
      </c>
      <c r="E36" s="1321"/>
      <c r="F36" s="1302">
        <f t="shared" si="7"/>
        <v>0</v>
      </c>
      <c r="G36" s="580"/>
      <c r="H36" s="372"/>
      <c r="I36" s="423">
        <f t="shared" si="8"/>
        <v>12249.000000000004</v>
      </c>
      <c r="J36" s="424">
        <f t="shared" si="14"/>
        <v>450</v>
      </c>
      <c r="K36" s="425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3">
        <f t="shared" si="12"/>
        <v>18452.12</v>
      </c>
      <c r="V36" s="424">
        <f t="shared" si="15"/>
        <v>678</v>
      </c>
      <c r="W36" s="425">
        <f t="shared" si="5"/>
        <v>0</v>
      </c>
    </row>
    <row r="37" spans="2:23" x14ac:dyDescent="0.25">
      <c r="B37">
        <v>27.22</v>
      </c>
      <c r="C37" s="15"/>
      <c r="D37" s="1302">
        <f t="shared" si="6"/>
        <v>0</v>
      </c>
      <c r="E37" s="1318"/>
      <c r="F37" s="1302">
        <f t="shared" si="7"/>
        <v>0</v>
      </c>
      <c r="G37" s="580"/>
      <c r="H37" s="372"/>
      <c r="I37" s="423">
        <f t="shared" si="8"/>
        <v>12249.000000000004</v>
      </c>
      <c r="J37" s="424">
        <f t="shared" si="14"/>
        <v>450</v>
      </c>
      <c r="K37" s="425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3">
        <f t="shared" si="12"/>
        <v>18452.12</v>
      </c>
      <c r="V37" s="424">
        <f t="shared" si="15"/>
        <v>678</v>
      </c>
      <c r="W37" s="425">
        <f t="shared" si="5"/>
        <v>0</v>
      </c>
    </row>
    <row r="38" spans="2:23" x14ac:dyDescent="0.25">
      <c r="B38">
        <v>27.22</v>
      </c>
      <c r="C38" s="15"/>
      <c r="D38" s="1302">
        <f t="shared" si="6"/>
        <v>0</v>
      </c>
      <c r="E38" s="1318"/>
      <c r="F38" s="1302">
        <f t="shared" si="7"/>
        <v>0</v>
      </c>
      <c r="G38" s="580"/>
      <c r="H38" s="372"/>
      <c r="I38" s="423">
        <f t="shared" si="8"/>
        <v>12249.000000000004</v>
      </c>
      <c r="J38" s="424">
        <f t="shared" si="14"/>
        <v>450</v>
      </c>
      <c r="K38" s="425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3">
        <f t="shared" si="12"/>
        <v>18452.12</v>
      </c>
      <c r="V38" s="424">
        <f t="shared" si="15"/>
        <v>678</v>
      </c>
      <c r="W38" s="425">
        <f t="shared" si="5"/>
        <v>0</v>
      </c>
    </row>
    <row r="39" spans="2:23" x14ac:dyDescent="0.25">
      <c r="B39">
        <v>27.22</v>
      </c>
      <c r="C39" s="15"/>
      <c r="D39" s="1302">
        <f t="shared" si="6"/>
        <v>0</v>
      </c>
      <c r="E39" s="1318"/>
      <c r="F39" s="1302">
        <f t="shared" si="7"/>
        <v>0</v>
      </c>
      <c r="G39" s="580"/>
      <c r="H39" s="372"/>
      <c r="I39" s="423">
        <f t="shared" si="8"/>
        <v>12249.000000000004</v>
      </c>
      <c r="J39" s="424">
        <f t="shared" si="14"/>
        <v>450</v>
      </c>
      <c r="K39" s="425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3">
        <f t="shared" si="12"/>
        <v>18452.12</v>
      </c>
      <c r="V39" s="424">
        <f t="shared" si="15"/>
        <v>678</v>
      </c>
      <c r="W39" s="425">
        <f t="shared" si="5"/>
        <v>0</v>
      </c>
    </row>
    <row r="40" spans="2:23" x14ac:dyDescent="0.25">
      <c r="B40">
        <v>27.22</v>
      </c>
      <c r="C40" s="15"/>
      <c r="D40" s="1302">
        <f t="shared" si="6"/>
        <v>0</v>
      </c>
      <c r="E40" s="1318"/>
      <c r="F40" s="1302">
        <f t="shared" si="7"/>
        <v>0</v>
      </c>
      <c r="G40" s="580"/>
      <c r="H40" s="372"/>
      <c r="I40" s="423">
        <f t="shared" si="8"/>
        <v>12249.000000000004</v>
      </c>
      <c r="J40" s="424">
        <f t="shared" si="14"/>
        <v>450</v>
      </c>
      <c r="K40" s="425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3">
        <f t="shared" si="12"/>
        <v>18452.12</v>
      </c>
      <c r="V40" s="424">
        <f t="shared" si="15"/>
        <v>678</v>
      </c>
      <c r="W40" s="425">
        <f t="shared" si="5"/>
        <v>0</v>
      </c>
    </row>
    <row r="41" spans="2:23" x14ac:dyDescent="0.25">
      <c r="B41">
        <v>27.22</v>
      </c>
      <c r="C41" s="15"/>
      <c r="D41" s="1302">
        <f t="shared" si="6"/>
        <v>0</v>
      </c>
      <c r="E41" s="1318"/>
      <c r="F41" s="1302">
        <f t="shared" si="7"/>
        <v>0</v>
      </c>
      <c r="G41" s="580"/>
      <c r="H41" s="372"/>
      <c r="I41" s="423">
        <f t="shared" si="8"/>
        <v>12249.000000000004</v>
      </c>
      <c r="J41" s="424">
        <f t="shared" si="14"/>
        <v>450</v>
      </c>
      <c r="K41" s="425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3">
        <f t="shared" si="12"/>
        <v>18452.12</v>
      </c>
      <c r="V41" s="424">
        <f t="shared" si="15"/>
        <v>678</v>
      </c>
      <c r="W41" s="425">
        <f t="shared" si="5"/>
        <v>0</v>
      </c>
    </row>
    <row r="42" spans="2:23" x14ac:dyDescent="0.25">
      <c r="B42">
        <v>27.22</v>
      </c>
      <c r="C42" s="15"/>
      <c r="D42" s="1302">
        <f t="shared" si="6"/>
        <v>0</v>
      </c>
      <c r="E42" s="1318"/>
      <c r="F42" s="1302">
        <f t="shared" si="7"/>
        <v>0</v>
      </c>
      <c r="G42" s="580"/>
      <c r="H42" s="372"/>
      <c r="I42" s="423">
        <f t="shared" si="8"/>
        <v>12249.000000000004</v>
      </c>
      <c r="J42" s="424">
        <f t="shared" si="14"/>
        <v>450</v>
      </c>
      <c r="K42" s="425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3">
        <f t="shared" si="12"/>
        <v>18452.12</v>
      </c>
      <c r="V42" s="424">
        <f t="shared" si="15"/>
        <v>678</v>
      </c>
      <c r="W42" s="425">
        <f t="shared" si="5"/>
        <v>0</v>
      </c>
    </row>
    <row r="43" spans="2:23" x14ac:dyDescent="0.25">
      <c r="B43">
        <v>27.22</v>
      </c>
      <c r="C43" s="15"/>
      <c r="D43" s="1302">
        <f t="shared" si="6"/>
        <v>0</v>
      </c>
      <c r="E43" s="1318"/>
      <c r="F43" s="1302">
        <f t="shared" si="7"/>
        <v>0</v>
      </c>
      <c r="G43" s="580"/>
      <c r="H43" s="372"/>
      <c r="I43" s="423">
        <f t="shared" si="8"/>
        <v>12249.000000000004</v>
      </c>
      <c r="J43" s="424">
        <f t="shared" si="14"/>
        <v>450</v>
      </c>
      <c r="K43" s="425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3">
        <f t="shared" si="12"/>
        <v>18452.12</v>
      </c>
      <c r="V43" s="424">
        <f t="shared" si="15"/>
        <v>678</v>
      </c>
      <c r="W43" s="425">
        <f t="shared" si="5"/>
        <v>0</v>
      </c>
    </row>
    <row r="44" spans="2:23" x14ac:dyDescent="0.25">
      <c r="B44">
        <v>27.22</v>
      </c>
      <c r="C44" s="15"/>
      <c r="D44" s="1302">
        <f t="shared" si="6"/>
        <v>0</v>
      </c>
      <c r="E44" s="1318"/>
      <c r="F44" s="1302">
        <f t="shared" si="7"/>
        <v>0</v>
      </c>
      <c r="G44" s="580"/>
      <c r="H44" s="372"/>
      <c r="I44" s="423">
        <f t="shared" si="8"/>
        <v>12249.000000000004</v>
      </c>
      <c r="J44" s="424">
        <f t="shared" si="14"/>
        <v>450</v>
      </c>
      <c r="K44" s="425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3">
        <f t="shared" si="12"/>
        <v>18452.12</v>
      </c>
      <c r="V44" s="424">
        <f t="shared" si="15"/>
        <v>678</v>
      </c>
      <c r="W44" s="425">
        <f t="shared" si="5"/>
        <v>0</v>
      </c>
    </row>
    <row r="45" spans="2:23" x14ac:dyDescent="0.25">
      <c r="B45">
        <v>27.22</v>
      </c>
      <c r="C45" s="15"/>
      <c r="D45" s="1302">
        <f t="shared" si="6"/>
        <v>0</v>
      </c>
      <c r="E45" s="1318"/>
      <c r="F45" s="1302">
        <f t="shared" si="7"/>
        <v>0</v>
      </c>
      <c r="G45" s="580"/>
      <c r="H45" s="372"/>
      <c r="I45" s="423">
        <f t="shared" si="8"/>
        <v>12249.000000000004</v>
      </c>
      <c r="J45" s="424">
        <f t="shared" si="14"/>
        <v>450</v>
      </c>
      <c r="K45" s="425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3">
        <f t="shared" si="12"/>
        <v>18452.12</v>
      </c>
      <c r="V45" s="424">
        <f t="shared" si="15"/>
        <v>678</v>
      </c>
      <c r="W45" s="425">
        <f t="shared" si="5"/>
        <v>0</v>
      </c>
    </row>
    <row r="46" spans="2:23" x14ac:dyDescent="0.25">
      <c r="B46">
        <v>27.22</v>
      </c>
      <c r="C46" s="15"/>
      <c r="D46" s="1302">
        <f t="shared" si="6"/>
        <v>0</v>
      </c>
      <c r="E46" s="1318"/>
      <c r="F46" s="1302">
        <f t="shared" si="7"/>
        <v>0</v>
      </c>
      <c r="G46" s="580"/>
      <c r="H46" s="372"/>
      <c r="I46" s="423">
        <f t="shared" si="8"/>
        <v>12249.000000000004</v>
      </c>
      <c r="J46" s="424">
        <f t="shared" si="14"/>
        <v>450</v>
      </c>
      <c r="K46" s="425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3">
        <f t="shared" si="12"/>
        <v>18452.12</v>
      </c>
      <c r="V46" s="424">
        <f t="shared" si="15"/>
        <v>678</v>
      </c>
      <c r="W46" s="425">
        <f t="shared" si="5"/>
        <v>0</v>
      </c>
    </row>
    <row r="47" spans="2:23" x14ac:dyDescent="0.25">
      <c r="B47">
        <v>27.22</v>
      </c>
      <c r="C47" s="15"/>
      <c r="D47" s="1302">
        <f t="shared" si="6"/>
        <v>0</v>
      </c>
      <c r="E47" s="1318"/>
      <c r="F47" s="1302">
        <f t="shared" si="7"/>
        <v>0</v>
      </c>
      <c r="G47" s="580"/>
      <c r="H47" s="372"/>
      <c r="I47" s="423">
        <f t="shared" si="8"/>
        <v>12249.000000000004</v>
      </c>
      <c r="J47" s="424">
        <f t="shared" si="14"/>
        <v>450</v>
      </c>
      <c r="K47" s="425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3">
        <f t="shared" si="12"/>
        <v>18452.12</v>
      </c>
      <c r="V47" s="424">
        <f t="shared" si="15"/>
        <v>678</v>
      </c>
      <c r="W47" s="425">
        <f t="shared" si="5"/>
        <v>0</v>
      </c>
    </row>
    <row r="48" spans="2:23" x14ac:dyDescent="0.25">
      <c r="B48">
        <v>27.22</v>
      </c>
      <c r="C48" s="15"/>
      <c r="D48" s="1302">
        <f t="shared" si="6"/>
        <v>0</v>
      </c>
      <c r="E48" s="1318"/>
      <c r="F48" s="1302">
        <f t="shared" si="7"/>
        <v>0</v>
      </c>
      <c r="G48" s="580"/>
      <c r="H48" s="372"/>
      <c r="I48" s="423">
        <f t="shared" si="8"/>
        <v>12249.000000000004</v>
      </c>
      <c r="J48" s="424">
        <f t="shared" si="14"/>
        <v>450</v>
      </c>
      <c r="K48" s="425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3">
        <f t="shared" si="12"/>
        <v>18452.12</v>
      </c>
      <c r="V48" s="424">
        <f t="shared" si="15"/>
        <v>678</v>
      </c>
      <c r="W48" s="425">
        <f t="shared" si="5"/>
        <v>0</v>
      </c>
    </row>
    <row r="49" spans="1:23" x14ac:dyDescent="0.25">
      <c r="B49">
        <v>27.22</v>
      </c>
      <c r="C49" s="15"/>
      <c r="D49" s="1302">
        <f t="shared" si="6"/>
        <v>0</v>
      </c>
      <c r="E49" s="1318"/>
      <c r="F49" s="1302">
        <f t="shared" si="7"/>
        <v>0</v>
      </c>
      <c r="G49" s="580"/>
      <c r="H49" s="372"/>
      <c r="I49" s="423">
        <f t="shared" si="8"/>
        <v>12249.000000000004</v>
      </c>
      <c r="J49" s="424">
        <f t="shared" si="14"/>
        <v>450</v>
      </c>
      <c r="K49" s="425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3">
        <f t="shared" si="12"/>
        <v>18452.12</v>
      </c>
      <c r="V49" s="424">
        <f t="shared" si="15"/>
        <v>678</v>
      </c>
      <c r="W49" s="425">
        <f t="shared" si="5"/>
        <v>0</v>
      </c>
    </row>
    <row r="50" spans="1:23" x14ac:dyDescent="0.25">
      <c r="B50">
        <v>27.22</v>
      </c>
      <c r="C50" s="15"/>
      <c r="D50" s="1302">
        <f t="shared" si="6"/>
        <v>0</v>
      </c>
      <c r="E50" s="1318"/>
      <c r="F50" s="1302">
        <f t="shared" si="7"/>
        <v>0</v>
      </c>
      <c r="G50" s="580"/>
      <c r="H50" s="372"/>
      <c r="I50" s="423">
        <f t="shared" si="8"/>
        <v>12249.000000000004</v>
      </c>
      <c r="J50" s="424">
        <f t="shared" si="14"/>
        <v>450</v>
      </c>
      <c r="K50" s="425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3">
        <f t="shared" si="12"/>
        <v>18452.12</v>
      </c>
      <c r="V50" s="424">
        <f t="shared" si="15"/>
        <v>678</v>
      </c>
      <c r="W50" s="425">
        <f t="shared" si="5"/>
        <v>0</v>
      </c>
    </row>
    <row r="51" spans="1:23" x14ac:dyDescent="0.25">
      <c r="B51">
        <v>27.22</v>
      </c>
      <c r="C51" s="15"/>
      <c r="D51" s="1302">
        <f t="shared" si="6"/>
        <v>0</v>
      </c>
      <c r="E51" s="1318"/>
      <c r="F51" s="1302">
        <f t="shared" si="7"/>
        <v>0</v>
      </c>
      <c r="G51" s="580"/>
      <c r="H51" s="372"/>
      <c r="I51" s="423">
        <f t="shared" si="8"/>
        <v>12249.000000000004</v>
      </c>
      <c r="J51" s="424">
        <f t="shared" si="14"/>
        <v>450</v>
      </c>
      <c r="K51" s="425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3">
        <f t="shared" si="12"/>
        <v>18452.12</v>
      </c>
      <c r="V51" s="424">
        <f t="shared" si="15"/>
        <v>678</v>
      </c>
      <c r="W51" s="425">
        <f t="shared" si="5"/>
        <v>0</v>
      </c>
    </row>
    <row r="52" spans="1:23" x14ac:dyDescent="0.25">
      <c r="B52">
        <v>27.22</v>
      </c>
      <c r="C52" s="15"/>
      <c r="D52" s="1302">
        <f t="shared" si="6"/>
        <v>0</v>
      </c>
      <c r="E52" s="1318"/>
      <c r="F52" s="1302">
        <f t="shared" si="7"/>
        <v>0</v>
      </c>
      <c r="G52" s="580"/>
      <c r="H52" s="372"/>
      <c r="I52" s="423">
        <f t="shared" si="8"/>
        <v>12249.000000000004</v>
      </c>
      <c r="J52" s="424">
        <f t="shared" si="14"/>
        <v>450</v>
      </c>
      <c r="K52" s="425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3">
        <f t="shared" si="12"/>
        <v>18452.12</v>
      </c>
      <c r="V52" s="424">
        <f t="shared" si="15"/>
        <v>678</v>
      </c>
      <c r="W52" s="425">
        <f t="shared" si="5"/>
        <v>0</v>
      </c>
    </row>
    <row r="53" spans="1:23" x14ac:dyDescent="0.25">
      <c r="B53">
        <v>27.22</v>
      </c>
      <c r="C53" s="15"/>
      <c r="D53" s="1302">
        <f t="shared" si="6"/>
        <v>0</v>
      </c>
      <c r="E53" s="1318"/>
      <c r="F53" s="1302">
        <f t="shared" si="7"/>
        <v>0</v>
      </c>
      <c r="G53" s="580"/>
      <c r="H53" s="372"/>
      <c r="I53" s="423">
        <f t="shared" si="8"/>
        <v>12249.000000000004</v>
      </c>
      <c r="J53" s="424">
        <f t="shared" si="14"/>
        <v>450</v>
      </c>
      <c r="K53" s="425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3">
        <f t="shared" si="12"/>
        <v>18452.12</v>
      </c>
      <c r="V53" s="424">
        <f t="shared" si="15"/>
        <v>678</v>
      </c>
      <c r="W53" s="425">
        <f t="shared" si="5"/>
        <v>0</v>
      </c>
    </row>
    <row r="54" spans="1:23" x14ac:dyDescent="0.25">
      <c r="B54">
        <v>27.22</v>
      </c>
      <c r="C54" s="15"/>
      <c r="D54" s="1302">
        <f t="shared" si="6"/>
        <v>0</v>
      </c>
      <c r="E54" s="1318"/>
      <c r="F54" s="1302">
        <f t="shared" si="7"/>
        <v>0</v>
      </c>
      <c r="G54" s="580"/>
      <c r="H54" s="372"/>
      <c r="I54" s="423">
        <f t="shared" si="8"/>
        <v>12249.000000000004</v>
      </c>
      <c r="J54" s="424">
        <f t="shared" si="14"/>
        <v>450</v>
      </c>
      <c r="K54" s="425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3">
        <f t="shared" si="12"/>
        <v>18452.12</v>
      </c>
      <c r="V54" s="424">
        <f t="shared" si="15"/>
        <v>678</v>
      </c>
      <c r="W54" s="425">
        <f t="shared" si="5"/>
        <v>0</v>
      </c>
    </row>
    <row r="55" spans="1:23" x14ac:dyDescent="0.25">
      <c r="B55">
        <v>27.22</v>
      </c>
      <c r="C55" s="15"/>
      <c r="D55" s="1302">
        <f t="shared" si="6"/>
        <v>0</v>
      </c>
      <c r="E55" s="1318"/>
      <c r="F55" s="1302">
        <f t="shared" si="7"/>
        <v>0</v>
      </c>
      <c r="G55" s="580"/>
      <c r="H55" s="372"/>
      <c r="I55" s="423">
        <f t="shared" si="8"/>
        <v>12249.000000000004</v>
      </c>
      <c r="J55" s="424">
        <f t="shared" si="14"/>
        <v>450</v>
      </c>
      <c r="K55" s="425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3">
        <f t="shared" si="12"/>
        <v>18452.12</v>
      </c>
      <c r="V55" s="424">
        <f t="shared" si="15"/>
        <v>678</v>
      </c>
      <c r="W55" s="425">
        <f t="shared" si="5"/>
        <v>0</v>
      </c>
    </row>
    <row r="56" spans="1:23" x14ac:dyDescent="0.25">
      <c r="B56">
        <v>27.22</v>
      </c>
      <c r="C56" s="15"/>
      <c r="D56" s="1302">
        <f t="shared" si="6"/>
        <v>0</v>
      </c>
      <c r="E56" s="1318"/>
      <c r="F56" s="1302">
        <f t="shared" si="7"/>
        <v>0</v>
      </c>
      <c r="G56" s="580"/>
      <c r="H56" s="372"/>
      <c r="I56" s="423">
        <f t="shared" si="8"/>
        <v>12249.000000000004</v>
      </c>
      <c r="J56" s="424">
        <f t="shared" si="14"/>
        <v>450</v>
      </c>
      <c r="K56" s="425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3">
        <f t="shared" si="12"/>
        <v>18452.12</v>
      </c>
      <c r="V56" s="424">
        <f t="shared" si="15"/>
        <v>678</v>
      </c>
      <c r="W56" s="425">
        <f t="shared" si="5"/>
        <v>0</v>
      </c>
    </row>
    <row r="57" spans="1:23" x14ac:dyDescent="0.25">
      <c r="B57">
        <v>27.22</v>
      </c>
      <c r="C57" s="15"/>
      <c r="D57" s="1302">
        <f t="shared" si="6"/>
        <v>0</v>
      </c>
      <c r="E57" s="1318"/>
      <c r="F57" s="1302">
        <f t="shared" si="7"/>
        <v>0</v>
      </c>
      <c r="G57" s="580"/>
      <c r="H57" s="372"/>
      <c r="I57" s="423">
        <f t="shared" si="8"/>
        <v>12249.000000000004</v>
      </c>
      <c r="J57" s="424">
        <f t="shared" si="14"/>
        <v>450</v>
      </c>
      <c r="K57" s="425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3">
        <f t="shared" si="12"/>
        <v>18452.12</v>
      </c>
      <c r="V57" s="424">
        <f t="shared" si="15"/>
        <v>678</v>
      </c>
      <c r="W57" s="425">
        <f t="shared" si="5"/>
        <v>0</v>
      </c>
    </row>
    <row r="58" spans="1:23" x14ac:dyDescent="0.25">
      <c r="B58">
        <v>27.22</v>
      </c>
      <c r="C58" s="15"/>
      <c r="D58" s="1302">
        <f t="shared" si="6"/>
        <v>0</v>
      </c>
      <c r="E58" s="1318"/>
      <c r="F58" s="1302">
        <f t="shared" si="7"/>
        <v>0</v>
      </c>
      <c r="G58" s="580"/>
      <c r="H58" s="372"/>
      <c r="I58" s="423">
        <f t="shared" si="8"/>
        <v>12249.000000000004</v>
      </c>
      <c r="J58" s="424">
        <f t="shared" si="14"/>
        <v>450</v>
      </c>
      <c r="K58" s="425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3">
        <f t="shared" si="12"/>
        <v>18452.12</v>
      </c>
      <c r="V58" s="424">
        <f t="shared" si="15"/>
        <v>678</v>
      </c>
      <c r="W58" s="425">
        <f t="shared" si="5"/>
        <v>0</v>
      </c>
    </row>
    <row r="59" spans="1:23" x14ac:dyDescent="0.25">
      <c r="B59">
        <v>27.22</v>
      </c>
      <c r="C59" s="15"/>
      <c r="D59" s="1302">
        <f t="shared" si="6"/>
        <v>0</v>
      </c>
      <c r="E59" s="1318"/>
      <c r="F59" s="1302">
        <f t="shared" si="7"/>
        <v>0</v>
      </c>
      <c r="G59" s="580"/>
      <c r="H59" s="372"/>
      <c r="I59" s="423">
        <f t="shared" si="8"/>
        <v>12249.000000000004</v>
      </c>
      <c r="J59" s="424">
        <f t="shared" si="14"/>
        <v>450</v>
      </c>
      <c r="K59" s="425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3">
        <f t="shared" si="12"/>
        <v>18452.12</v>
      </c>
      <c r="V59" s="424">
        <f t="shared" si="15"/>
        <v>678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302">
        <f t="shared" si="6"/>
        <v>0</v>
      </c>
      <c r="E60" s="1318"/>
      <c r="F60" s="1302">
        <f t="shared" si="7"/>
        <v>0</v>
      </c>
      <c r="G60" s="580"/>
      <c r="H60" s="372"/>
      <c r="I60" s="423">
        <f t="shared" si="8"/>
        <v>12249.000000000004</v>
      </c>
      <c r="J60" s="424">
        <f t="shared" si="14"/>
        <v>450</v>
      </c>
      <c r="K60" s="425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3">
        <f t="shared" si="12"/>
        <v>18452.12</v>
      </c>
      <c r="V60" s="424">
        <f t="shared" si="15"/>
        <v>678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302">
        <f t="shared" si="6"/>
        <v>0</v>
      </c>
      <c r="E61" s="1318"/>
      <c r="F61" s="1302">
        <f t="shared" si="7"/>
        <v>0</v>
      </c>
      <c r="G61" s="580"/>
      <c r="H61" s="372"/>
      <c r="I61" s="423">
        <f t="shared" si="8"/>
        <v>12249.000000000004</v>
      </c>
      <c r="J61" s="424">
        <f t="shared" si="14"/>
        <v>450</v>
      </c>
      <c r="K61" s="425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3">
        <f t="shared" si="12"/>
        <v>18452.12</v>
      </c>
      <c r="V61" s="424">
        <f t="shared" si="15"/>
        <v>678</v>
      </c>
      <c r="W61" s="425">
        <f t="shared" si="5"/>
        <v>0</v>
      </c>
    </row>
    <row r="62" spans="1:23" x14ac:dyDescent="0.25">
      <c r="B62">
        <v>27.22</v>
      </c>
      <c r="C62" s="15"/>
      <c r="D62" s="1302">
        <f t="shared" si="6"/>
        <v>0</v>
      </c>
      <c r="E62" s="1318"/>
      <c r="F62" s="1302">
        <f t="shared" si="7"/>
        <v>0</v>
      </c>
      <c r="G62" s="580"/>
      <c r="H62" s="372"/>
      <c r="I62" s="423">
        <f t="shared" si="8"/>
        <v>12249.000000000004</v>
      </c>
      <c r="J62" s="424">
        <f t="shared" si="14"/>
        <v>450</v>
      </c>
      <c r="K62" s="425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3">
        <f t="shared" si="12"/>
        <v>18452.12</v>
      </c>
      <c r="V62" s="424">
        <f t="shared" si="15"/>
        <v>678</v>
      </c>
      <c r="W62" s="425">
        <f t="shared" si="5"/>
        <v>0</v>
      </c>
    </row>
    <row r="63" spans="1:23" x14ac:dyDescent="0.25">
      <c r="B63">
        <v>27.22</v>
      </c>
      <c r="C63" s="15"/>
      <c r="D63" s="1302">
        <f t="shared" si="6"/>
        <v>0</v>
      </c>
      <c r="E63" s="1318"/>
      <c r="F63" s="1302">
        <f t="shared" si="7"/>
        <v>0</v>
      </c>
      <c r="G63" s="580"/>
      <c r="H63" s="372"/>
      <c r="I63" s="423">
        <f t="shared" si="8"/>
        <v>12249.000000000004</v>
      </c>
      <c r="J63" s="424">
        <f t="shared" si="14"/>
        <v>450</v>
      </c>
      <c r="K63" s="425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3">
        <f t="shared" si="12"/>
        <v>18452.12</v>
      </c>
      <c r="V63" s="424">
        <f t="shared" si="15"/>
        <v>678</v>
      </c>
      <c r="W63" s="425">
        <f t="shared" si="5"/>
        <v>0</v>
      </c>
    </row>
    <row r="64" spans="1:23" x14ac:dyDescent="0.25">
      <c r="B64">
        <v>27.22</v>
      </c>
      <c r="C64" s="15"/>
      <c r="D64" s="1302">
        <f t="shared" si="6"/>
        <v>0</v>
      </c>
      <c r="E64" s="1318"/>
      <c r="F64" s="1302">
        <f t="shared" si="7"/>
        <v>0</v>
      </c>
      <c r="G64" s="580"/>
      <c r="H64" s="372"/>
      <c r="I64" s="423">
        <f t="shared" si="8"/>
        <v>12249.000000000004</v>
      </c>
      <c r="J64" s="424">
        <f t="shared" si="14"/>
        <v>450</v>
      </c>
      <c r="K64" s="425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3">
        <f t="shared" si="12"/>
        <v>18452.12</v>
      </c>
      <c r="V64" s="424">
        <f t="shared" si="15"/>
        <v>678</v>
      </c>
      <c r="W64" s="425">
        <f t="shared" si="5"/>
        <v>0</v>
      </c>
    </row>
    <row r="65" spans="2:23" x14ac:dyDescent="0.25">
      <c r="B65">
        <v>27.22</v>
      </c>
      <c r="C65" s="15"/>
      <c r="D65" s="1302">
        <f t="shared" si="6"/>
        <v>0</v>
      </c>
      <c r="E65" s="1318"/>
      <c r="F65" s="1302">
        <f t="shared" si="7"/>
        <v>0</v>
      </c>
      <c r="G65" s="580"/>
      <c r="H65" s="372"/>
      <c r="I65" s="423">
        <f t="shared" si="8"/>
        <v>12249.000000000004</v>
      </c>
      <c r="J65" s="424">
        <f t="shared" si="14"/>
        <v>450</v>
      </c>
      <c r="K65" s="425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3">
        <f t="shared" si="12"/>
        <v>18452.12</v>
      </c>
      <c r="V65" s="424">
        <f t="shared" si="15"/>
        <v>678</v>
      </c>
      <c r="W65" s="425">
        <f t="shared" si="5"/>
        <v>0</v>
      </c>
    </row>
    <row r="66" spans="2:23" x14ac:dyDescent="0.25">
      <c r="B66">
        <v>27.22</v>
      </c>
      <c r="C66" s="15"/>
      <c r="D66" s="1302">
        <f t="shared" si="6"/>
        <v>0</v>
      </c>
      <c r="E66" s="1318"/>
      <c r="F66" s="1302">
        <f t="shared" si="7"/>
        <v>0</v>
      </c>
      <c r="G66" s="580"/>
      <c r="H66" s="372"/>
      <c r="I66" s="423">
        <f t="shared" si="8"/>
        <v>12249.000000000004</v>
      </c>
      <c r="J66" s="424">
        <f t="shared" si="14"/>
        <v>450</v>
      </c>
      <c r="K66" s="425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3">
        <f t="shared" si="12"/>
        <v>18452.12</v>
      </c>
      <c r="V66" s="424">
        <f t="shared" si="15"/>
        <v>678</v>
      </c>
      <c r="W66" s="425">
        <f t="shared" si="5"/>
        <v>0</v>
      </c>
    </row>
    <row r="67" spans="2:23" x14ac:dyDescent="0.25">
      <c r="B67">
        <v>27.22</v>
      </c>
      <c r="C67" s="15"/>
      <c r="D67" s="1302">
        <f t="shared" si="6"/>
        <v>0</v>
      </c>
      <c r="E67" s="1318"/>
      <c r="F67" s="1302">
        <f t="shared" si="7"/>
        <v>0</v>
      </c>
      <c r="G67" s="580"/>
      <c r="H67" s="372"/>
      <c r="I67" s="423">
        <f t="shared" si="8"/>
        <v>12249.000000000004</v>
      </c>
      <c r="J67" s="424">
        <f t="shared" si="14"/>
        <v>450</v>
      </c>
      <c r="K67" s="425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3">
        <f t="shared" si="12"/>
        <v>18452.12</v>
      </c>
      <c r="V67" s="424">
        <f t="shared" si="15"/>
        <v>678</v>
      </c>
      <c r="W67" s="425">
        <f t="shared" si="5"/>
        <v>0</v>
      </c>
    </row>
    <row r="68" spans="2:23" x14ac:dyDescent="0.25">
      <c r="B68">
        <v>27.22</v>
      </c>
      <c r="C68" s="15"/>
      <c r="D68" s="1302">
        <f t="shared" si="6"/>
        <v>0</v>
      </c>
      <c r="E68" s="1318"/>
      <c r="F68" s="1302">
        <f t="shared" si="7"/>
        <v>0</v>
      </c>
      <c r="G68" s="580"/>
      <c r="H68" s="372"/>
      <c r="I68" s="423">
        <f t="shared" si="8"/>
        <v>12249.000000000004</v>
      </c>
      <c r="J68" s="424">
        <f t="shared" si="14"/>
        <v>450</v>
      </c>
      <c r="K68" s="425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3">
        <f t="shared" si="12"/>
        <v>18452.12</v>
      </c>
      <c r="V68" s="424">
        <f t="shared" si="15"/>
        <v>678</v>
      </c>
      <c r="W68" s="425">
        <f t="shared" si="5"/>
        <v>0</v>
      </c>
    </row>
    <row r="69" spans="2:23" x14ac:dyDescent="0.25">
      <c r="B69">
        <v>27.22</v>
      </c>
      <c r="C69" s="15"/>
      <c r="D69" s="1302">
        <f t="shared" si="6"/>
        <v>0</v>
      </c>
      <c r="E69" s="1318"/>
      <c r="F69" s="1302">
        <f t="shared" si="7"/>
        <v>0</v>
      </c>
      <c r="G69" s="580"/>
      <c r="H69" s="372"/>
      <c r="I69" s="423">
        <f t="shared" si="8"/>
        <v>12249.000000000004</v>
      </c>
      <c r="J69" s="424">
        <f t="shared" si="14"/>
        <v>450</v>
      </c>
      <c r="K69" s="425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3">
        <f t="shared" si="12"/>
        <v>18452.12</v>
      </c>
      <c r="V69" s="424">
        <f t="shared" si="15"/>
        <v>678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12249.000000000004</v>
      </c>
      <c r="J70" s="424">
        <f t="shared" si="14"/>
        <v>450</v>
      </c>
      <c r="K70" s="425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3">
        <f t="shared" si="12"/>
        <v>18452.12</v>
      </c>
      <c r="V70" s="424">
        <f t="shared" si="15"/>
        <v>678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12249.000000000004</v>
      </c>
      <c r="J71" s="424">
        <f t="shared" si="14"/>
        <v>450</v>
      </c>
      <c r="K71" s="425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3">
        <f t="shared" si="12"/>
        <v>18452.12</v>
      </c>
      <c r="V71" s="424">
        <f t="shared" si="15"/>
        <v>678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12249.000000000004</v>
      </c>
      <c r="J72" s="424">
        <f t="shared" si="14"/>
        <v>450</v>
      </c>
      <c r="K72" s="425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3">
        <f t="shared" si="12"/>
        <v>18452.12</v>
      </c>
      <c r="V72" s="424">
        <f t="shared" si="15"/>
        <v>678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12249.000000000004</v>
      </c>
      <c r="J73" s="424">
        <f t="shared" si="14"/>
        <v>450</v>
      </c>
      <c r="K73" s="425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3">
        <f t="shared" si="12"/>
        <v>18452.12</v>
      </c>
      <c r="V73" s="424">
        <f t="shared" si="15"/>
        <v>678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12249.000000000004</v>
      </c>
      <c r="J74" s="424">
        <f t="shared" si="14"/>
        <v>450</v>
      </c>
      <c r="K74" s="425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3">
        <f t="shared" si="12"/>
        <v>18452.12</v>
      </c>
      <c r="V74" s="424">
        <f t="shared" si="15"/>
        <v>678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12249.000000000004</v>
      </c>
      <c r="J75" s="424">
        <f t="shared" si="14"/>
        <v>450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18452.12</v>
      </c>
      <c r="V75" s="424">
        <f t="shared" si="15"/>
        <v>678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12249.000000000004</v>
      </c>
      <c r="J76" s="424">
        <f t="shared" si="14"/>
        <v>450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18452.12</v>
      </c>
      <c r="V76" s="424">
        <f t="shared" si="15"/>
        <v>678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12249.000000000004</v>
      </c>
      <c r="J77" s="424">
        <f t="shared" ref="J77:J113" si="24">J76-C77</f>
        <v>450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18452.12</v>
      </c>
      <c r="V77" s="424">
        <f t="shared" ref="V77:V113" si="25">V76-O77</f>
        <v>678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12249.000000000004</v>
      </c>
      <c r="J78" s="424">
        <f t="shared" si="24"/>
        <v>450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18452.12</v>
      </c>
      <c r="V78" s="424">
        <f t="shared" si="25"/>
        <v>678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12249.000000000004</v>
      </c>
      <c r="J79" s="424">
        <f t="shared" si="24"/>
        <v>450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18452.12</v>
      </c>
      <c r="V79" s="424">
        <f t="shared" si="25"/>
        <v>678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12249.000000000004</v>
      </c>
      <c r="J80" s="424">
        <f t="shared" si="24"/>
        <v>450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18452.12</v>
      </c>
      <c r="V80" s="424">
        <f t="shared" si="25"/>
        <v>678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12249.000000000004</v>
      </c>
      <c r="J81" s="424">
        <f t="shared" si="24"/>
        <v>450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18452.12</v>
      </c>
      <c r="V81" s="424">
        <f t="shared" si="25"/>
        <v>678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12249.000000000004</v>
      </c>
      <c r="J82" s="424">
        <f t="shared" si="24"/>
        <v>450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18452.12</v>
      </c>
      <c r="V82" s="424">
        <f t="shared" si="25"/>
        <v>678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12249.000000000004</v>
      </c>
      <c r="J83" s="424">
        <f t="shared" si="24"/>
        <v>450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18452.12</v>
      </c>
      <c r="V83" s="424">
        <f t="shared" si="25"/>
        <v>678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12249.000000000004</v>
      </c>
      <c r="J84" s="424">
        <f t="shared" si="24"/>
        <v>450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18452.12</v>
      </c>
      <c r="V84" s="424">
        <f t="shared" si="25"/>
        <v>678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12249.000000000004</v>
      </c>
      <c r="J85" s="424">
        <f t="shared" si="24"/>
        <v>450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18452.12</v>
      </c>
      <c r="V85" s="424">
        <f t="shared" si="25"/>
        <v>678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12249.000000000004</v>
      </c>
      <c r="J86" s="424">
        <f t="shared" si="24"/>
        <v>450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18452.12</v>
      </c>
      <c r="V86" s="424">
        <f t="shared" si="25"/>
        <v>678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12249.000000000004</v>
      </c>
      <c r="J87" s="424">
        <f t="shared" si="24"/>
        <v>450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18452.12</v>
      </c>
      <c r="V87" s="424">
        <f t="shared" si="25"/>
        <v>678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12249.000000000004</v>
      </c>
      <c r="J88" s="424">
        <f t="shared" si="24"/>
        <v>450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18452.12</v>
      </c>
      <c r="V88" s="424">
        <f t="shared" si="25"/>
        <v>678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12249.000000000004</v>
      </c>
      <c r="J89" s="424">
        <f t="shared" si="24"/>
        <v>450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18452.12</v>
      </c>
      <c r="V89" s="424">
        <f t="shared" si="25"/>
        <v>678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12249.000000000004</v>
      </c>
      <c r="J90" s="424">
        <f t="shared" si="24"/>
        <v>450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18452.12</v>
      </c>
      <c r="V90" s="424">
        <f t="shared" si="25"/>
        <v>678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12249.000000000004</v>
      </c>
      <c r="J91" s="424">
        <f t="shared" si="24"/>
        <v>450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18452.12</v>
      </c>
      <c r="V91" s="424">
        <f t="shared" si="25"/>
        <v>678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12249.000000000004</v>
      </c>
      <c r="J92" s="424">
        <f t="shared" si="24"/>
        <v>450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18452.12</v>
      </c>
      <c r="V92" s="424">
        <f t="shared" si="25"/>
        <v>678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12249.000000000004</v>
      </c>
      <c r="J93" s="424">
        <f t="shared" si="24"/>
        <v>450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18452.12</v>
      </c>
      <c r="V93" s="424">
        <f t="shared" si="25"/>
        <v>678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12249.000000000004</v>
      </c>
      <c r="J94" s="424">
        <f t="shared" si="24"/>
        <v>450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18452.12</v>
      </c>
      <c r="V94" s="424">
        <f t="shared" si="25"/>
        <v>678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12249.000000000004</v>
      </c>
      <c r="J95" s="424">
        <f t="shared" si="24"/>
        <v>450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18452.12</v>
      </c>
      <c r="V95" s="424">
        <f t="shared" si="25"/>
        <v>678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12249.000000000004</v>
      </c>
      <c r="J96" s="424">
        <f t="shared" si="24"/>
        <v>450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18452.12</v>
      </c>
      <c r="V96" s="424">
        <f t="shared" si="25"/>
        <v>678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12249.000000000004</v>
      </c>
      <c r="J97" s="424">
        <f t="shared" si="24"/>
        <v>450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18452.12</v>
      </c>
      <c r="V97" s="424">
        <f t="shared" si="25"/>
        <v>678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12249.000000000004</v>
      </c>
      <c r="J98" s="424">
        <f t="shared" si="24"/>
        <v>450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18452.12</v>
      </c>
      <c r="V98" s="424">
        <f t="shared" si="25"/>
        <v>678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12249.000000000004</v>
      </c>
      <c r="J99" s="424">
        <f t="shared" si="24"/>
        <v>450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18452.12</v>
      </c>
      <c r="V99" s="424">
        <f t="shared" si="25"/>
        <v>678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12249.000000000004</v>
      </c>
      <c r="J100" s="424">
        <f t="shared" si="24"/>
        <v>450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18452.12</v>
      </c>
      <c r="V100" s="424">
        <f t="shared" si="25"/>
        <v>678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12249.000000000004</v>
      </c>
      <c r="J101" s="424">
        <f t="shared" si="24"/>
        <v>450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18452.12</v>
      </c>
      <c r="V101" s="424">
        <f t="shared" si="25"/>
        <v>678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12249.000000000004</v>
      </c>
      <c r="J102" s="424">
        <f t="shared" si="24"/>
        <v>450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18452.12</v>
      </c>
      <c r="V102" s="424">
        <f t="shared" si="25"/>
        <v>678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12249.000000000004</v>
      </c>
      <c r="J103" s="424">
        <f t="shared" si="24"/>
        <v>450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18452.12</v>
      </c>
      <c r="V103" s="424">
        <f t="shared" si="25"/>
        <v>678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12249.000000000004</v>
      </c>
      <c r="J104" s="424">
        <f t="shared" si="24"/>
        <v>450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18452.12</v>
      </c>
      <c r="V104" s="424">
        <f t="shared" si="25"/>
        <v>678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12249.000000000004</v>
      </c>
      <c r="J105" s="424">
        <f t="shared" si="24"/>
        <v>450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18452.12</v>
      </c>
      <c r="V105" s="424">
        <f t="shared" si="25"/>
        <v>678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12249.000000000004</v>
      </c>
      <c r="J106" s="424">
        <f t="shared" si="24"/>
        <v>450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18452.12</v>
      </c>
      <c r="V106" s="424">
        <f t="shared" si="25"/>
        <v>678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12249.000000000004</v>
      </c>
      <c r="J107" s="424">
        <f t="shared" si="24"/>
        <v>450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18452.12</v>
      </c>
      <c r="V107" s="424">
        <f t="shared" si="25"/>
        <v>678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12249.000000000004</v>
      </c>
      <c r="J108" s="424">
        <f t="shared" si="24"/>
        <v>450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18452.12</v>
      </c>
      <c r="V108" s="424">
        <f t="shared" si="25"/>
        <v>678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12249.000000000004</v>
      </c>
      <c r="J109" s="424">
        <f t="shared" si="24"/>
        <v>450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18452.12</v>
      </c>
      <c r="V109" s="424">
        <f t="shared" si="25"/>
        <v>678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12249.000000000004</v>
      </c>
      <c r="J110" s="424">
        <f t="shared" si="24"/>
        <v>450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18452.12</v>
      </c>
      <c r="V110" s="424">
        <f t="shared" si="25"/>
        <v>678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12249.000000000004</v>
      </c>
      <c r="J111" s="424">
        <f t="shared" si="24"/>
        <v>450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18452.12</v>
      </c>
      <c r="V111" s="424">
        <f t="shared" si="25"/>
        <v>678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12249.000000000004</v>
      </c>
      <c r="J112" s="424">
        <f t="shared" si="24"/>
        <v>450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18452.12</v>
      </c>
      <c r="V112" s="424">
        <f t="shared" si="25"/>
        <v>678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12249.000000000004</v>
      </c>
      <c r="J113" s="424">
        <f t="shared" si="24"/>
        <v>450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18452.12</v>
      </c>
      <c r="V113" s="424">
        <f t="shared" si="25"/>
        <v>678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228</v>
      </c>
      <c r="D115" s="6">
        <f>SUM(D9:D114)</f>
        <v>6206.159999999998</v>
      </c>
      <c r="F115" s="6">
        <f>SUM(F9:F114)</f>
        <v>6206.159999999998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450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220" t="s">
        <v>11</v>
      </c>
      <c r="D120" s="1221"/>
      <c r="E120" s="57">
        <f>E4+E5+E6-F115</f>
        <v>12249.000000000002</v>
      </c>
      <c r="G120" s="47"/>
      <c r="H120" s="91"/>
      <c r="O120" s="1220" t="s">
        <v>11</v>
      </c>
      <c r="P120" s="1221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8" t="s">
        <v>285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4"/>
      <c r="D4" s="775"/>
      <c r="E4" s="801">
        <v>244.42</v>
      </c>
      <c r="F4" s="766">
        <v>13</v>
      </c>
      <c r="G4" s="73"/>
    </row>
    <row r="5" spans="1:9" ht="15.75" customHeight="1" x14ac:dyDescent="0.25">
      <c r="A5" s="1226" t="s">
        <v>124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26"/>
      <c r="B6" s="852" t="s">
        <v>66</v>
      </c>
      <c r="C6" s="777"/>
      <c r="D6" s="777"/>
      <c r="E6" s="777"/>
      <c r="F6" s="776"/>
    </row>
    <row r="7" spans="1:9" ht="15.75" thickBot="1" x14ac:dyDescent="0.3">
      <c r="B7" s="73"/>
      <c r="C7" s="778"/>
      <c r="D7" s="778"/>
      <c r="E7" s="778"/>
      <c r="F7" s="776"/>
    </row>
    <row r="8" spans="1:9" ht="16.5" thickTop="1" thickBot="1" x14ac:dyDescent="0.3">
      <c r="B8" s="64" t="s">
        <v>7</v>
      </c>
      <c r="C8" s="726" t="s">
        <v>8</v>
      </c>
      <c r="D8" s="727" t="s">
        <v>3</v>
      </c>
      <c r="E8" s="72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3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202</v>
      </c>
      <c r="H9" s="71">
        <v>148</v>
      </c>
      <c r="I9" s="725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2">D10</f>
        <v>210.96</v>
      </c>
      <c r="G10" s="619" t="s">
        <v>234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17">
        <v>41.21</v>
      </c>
      <c r="E11" s="618">
        <v>44945</v>
      </c>
      <c r="F11" s="617">
        <f t="shared" si="2"/>
        <v>41.21</v>
      </c>
      <c r="G11" s="619" t="s">
        <v>239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2">
        <f t="shared" si="1"/>
        <v>35</v>
      </c>
      <c r="C12" s="855">
        <v>3</v>
      </c>
      <c r="D12" s="926">
        <v>64.28</v>
      </c>
      <c r="E12" s="944">
        <v>44947</v>
      </c>
      <c r="F12" s="926">
        <f t="shared" si="2"/>
        <v>64.28</v>
      </c>
      <c r="G12" s="928" t="s">
        <v>240</v>
      </c>
      <c r="H12" s="663">
        <v>148</v>
      </c>
      <c r="I12" s="745">
        <f t="shared" si="3"/>
        <v>703.68</v>
      </c>
    </row>
    <row r="13" spans="1:9" x14ac:dyDescent="0.25">
      <c r="A13" s="77"/>
      <c r="B13" s="722">
        <f t="shared" si="1"/>
        <v>34</v>
      </c>
      <c r="C13" s="855">
        <v>1</v>
      </c>
      <c r="D13" s="926">
        <v>20.170000000000002</v>
      </c>
      <c r="E13" s="944">
        <v>44951</v>
      </c>
      <c r="F13" s="926">
        <f t="shared" si="2"/>
        <v>20.170000000000002</v>
      </c>
      <c r="G13" s="928" t="s">
        <v>265</v>
      </c>
      <c r="H13" s="663">
        <v>148</v>
      </c>
      <c r="I13" s="725">
        <f t="shared" si="3"/>
        <v>683.51</v>
      </c>
    </row>
    <row r="14" spans="1:9" x14ac:dyDescent="0.25">
      <c r="A14" s="12"/>
      <c r="B14" s="178">
        <f t="shared" si="1"/>
        <v>34</v>
      </c>
      <c r="C14" s="124"/>
      <c r="D14" s="617"/>
      <c r="E14" s="618"/>
      <c r="F14" s="617">
        <f t="shared" si="2"/>
        <v>0</v>
      </c>
      <c r="G14" s="619"/>
      <c r="H14" s="201"/>
      <c r="I14" s="78">
        <f t="shared" si="3"/>
        <v>683.51</v>
      </c>
    </row>
    <row r="15" spans="1:9" x14ac:dyDescent="0.25">
      <c r="B15" s="178">
        <f t="shared" si="1"/>
        <v>34</v>
      </c>
      <c r="C15" s="124"/>
      <c r="D15" s="617"/>
      <c r="E15" s="618"/>
      <c r="F15" s="617">
        <f t="shared" si="2"/>
        <v>0</v>
      </c>
      <c r="G15" s="619"/>
      <c r="H15" s="201"/>
      <c r="I15" s="78">
        <f t="shared" si="3"/>
        <v>683.51</v>
      </c>
    </row>
    <row r="16" spans="1:9" x14ac:dyDescent="0.25">
      <c r="B16" s="178">
        <f t="shared" si="1"/>
        <v>34</v>
      </c>
      <c r="C16" s="124"/>
      <c r="D16" s="617"/>
      <c r="E16" s="618"/>
      <c r="F16" s="617">
        <f t="shared" si="2"/>
        <v>0</v>
      </c>
      <c r="G16" s="619"/>
      <c r="H16" s="201"/>
      <c r="I16" s="78">
        <f t="shared" si="3"/>
        <v>683.51</v>
      </c>
    </row>
    <row r="17" spans="2:9" x14ac:dyDescent="0.25">
      <c r="B17" s="178">
        <f t="shared" si="1"/>
        <v>34</v>
      </c>
      <c r="C17" s="124"/>
      <c r="D17" s="617"/>
      <c r="E17" s="618"/>
      <c r="F17" s="617">
        <f t="shared" si="2"/>
        <v>0</v>
      </c>
      <c r="G17" s="619"/>
      <c r="H17" s="201"/>
      <c r="I17" s="78">
        <f t="shared" si="3"/>
        <v>683.51</v>
      </c>
    </row>
    <row r="18" spans="2:9" x14ac:dyDescent="0.25">
      <c r="B18" s="178">
        <f t="shared" si="1"/>
        <v>34</v>
      </c>
      <c r="C18" s="124"/>
      <c r="D18" s="617"/>
      <c r="E18" s="618"/>
      <c r="F18" s="617">
        <f t="shared" si="2"/>
        <v>0</v>
      </c>
      <c r="G18" s="619"/>
      <c r="H18" s="201"/>
      <c r="I18" s="78">
        <f t="shared" si="3"/>
        <v>683.51</v>
      </c>
    </row>
    <row r="19" spans="2:9" x14ac:dyDescent="0.25">
      <c r="B19" s="178">
        <f t="shared" si="1"/>
        <v>34</v>
      </c>
      <c r="C19" s="124"/>
      <c r="D19" s="617"/>
      <c r="E19" s="618"/>
      <c r="F19" s="617">
        <f t="shared" si="2"/>
        <v>0</v>
      </c>
      <c r="G19" s="619"/>
      <c r="H19" s="201"/>
      <c r="I19" s="78">
        <f t="shared" si="3"/>
        <v>683.51</v>
      </c>
    </row>
    <row r="20" spans="2:9" x14ac:dyDescent="0.25">
      <c r="B20" s="178">
        <f t="shared" si="1"/>
        <v>34</v>
      </c>
      <c r="C20" s="124"/>
      <c r="D20" s="617"/>
      <c r="E20" s="618"/>
      <c r="F20" s="617">
        <f t="shared" si="2"/>
        <v>0</v>
      </c>
      <c r="G20" s="619"/>
      <c r="H20" s="201"/>
      <c r="I20" s="78">
        <f t="shared" si="3"/>
        <v>683.51</v>
      </c>
    </row>
    <row r="21" spans="2:9" x14ac:dyDescent="0.25">
      <c r="B21" s="178">
        <f t="shared" si="1"/>
        <v>34</v>
      </c>
      <c r="C21" s="124"/>
      <c r="D21" s="617"/>
      <c r="E21" s="618"/>
      <c r="F21" s="617">
        <f t="shared" si="2"/>
        <v>0</v>
      </c>
      <c r="G21" s="619"/>
      <c r="H21" s="201"/>
      <c r="I21" s="78">
        <f t="shared" si="3"/>
        <v>683.51</v>
      </c>
    </row>
    <row r="22" spans="2:9" x14ac:dyDescent="0.25">
      <c r="B22" s="178">
        <f t="shared" si="1"/>
        <v>34</v>
      </c>
      <c r="C22" s="124"/>
      <c r="D22" s="617"/>
      <c r="E22" s="618"/>
      <c r="F22" s="617">
        <f t="shared" si="2"/>
        <v>0</v>
      </c>
      <c r="G22" s="619"/>
      <c r="H22" s="201"/>
      <c r="I22" s="78">
        <f t="shared" si="3"/>
        <v>683.51</v>
      </c>
    </row>
    <row r="23" spans="2:9" x14ac:dyDescent="0.25">
      <c r="B23" s="178">
        <f t="shared" si="1"/>
        <v>34</v>
      </c>
      <c r="C23" s="124"/>
      <c r="D23" s="617"/>
      <c r="E23" s="618"/>
      <c r="F23" s="617">
        <f t="shared" si="2"/>
        <v>0</v>
      </c>
      <c r="G23" s="619"/>
      <c r="H23" s="201"/>
      <c r="I23" s="78">
        <f t="shared" si="3"/>
        <v>683.51</v>
      </c>
    </row>
    <row r="24" spans="2:9" x14ac:dyDescent="0.25">
      <c r="B24" s="178">
        <f t="shared" si="1"/>
        <v>34</v>
      </c>
      <c r="C24" s="124"/>
      <c r="D24" s="617"/>
      <c r="E24" s="618"/>
      <c r="F24" s="617">
        <f t="shared" si="2"/>
        <v>0</v>
      </c>
      <c r="G24" s="619"/>
      <c r="H24" s="201"/>
      <c r="I24" s="78">
        <f t="shared" si="3"/>
        <v>683.51</v>
      </c>
    </row>
    <row r="25" spans="2:9" x14ac:dyDescent="0.25">
      <c r="B25" s="178">
        <f t="shared" si="1"/>
        <v>34</v>
      </c>
      <c r="C25" s="124"/>
      <c r="D25" s="617"/>
      <c r="E25" s="618"/>
      <c r="F25" s="617">
        <f t="shared" si="2"/>
        <v>0</v>
      </c>
      <c r="G25" s="619"/>
      <c r="H25" s="201"/>
      <c r="I25" s="78">
        <f t="shared" si="3"/>
        <v>683.51</v>
      </c>
    </row>
    <row r="26" spans="2:9" x14ac:dyDescent="0.25">
      <c r="B26" s="178">
        <f t="shared" si="1"/>
        <v>34</v>
      </c>
      <c r="C26" s="124"/>
      <c r="D26" s="617"/>
      <c r="E26" s="618"/>
      <c r="F26" s="617">
        <f t="shared" si="2"/>
        <v>0</v>
      </c>
      <c r="G26" s="619"/>
      <c r="H26" s="201"/>
      <c r="I26" s="78">
        <f t="shared" si="3"/>
        <v>683.51</v>
      </c>
    </row>
    <row r="27" spans="2:9" x14ac:dyDescent="0.25">
      <c r="B27" s="178">
        <f t="shared" si="1"/>
        <v>34</v>
      </c>
      <c r="C27" s="124"/>
      <c r="D27" s="617"/>
      <c r="E27" s="618"/>
      <c r="F27" s="617">
        <f t="shared" si="2"/>
        <v>0</v>
      </c>
      <c r="G27" s="619"/>
      <c r="H27" s="201"/>
      <c r="I27" s="78">
        <f t="shared" si="3"/>
        <v>683.51</v>
      </c>
    </row>
    <row r="28" spans="2:9" x14ac:dyDescent="0.25">
      <c r="B28" s="178">
        <f t="shared" si="1"/>
        <v>34</v>
      </c>
      <c r="C28" s="124"/>
      <c r="D28" s="617"/>
      <c r="E28" s="618"/>
      <c r="F28" s="617">
        <f t="shared" si="2"/>
        <v>0</v>
      </c>
      <c r="G28" s="619"/>
      <c r="H28" s="201"/>
      <c r="I28" s="78">
        <f t="shared" si="3"/>
        <v>683.51</v>
      </c>
    </row>
    <row r="29" spans="2:9" x14ac:dyDescent="0.25">
      <c r="B29" s="178">
        <f t="shared" si="1"/>
        <v>34</v>
      </c>
      <c r="C29" s="124"/>
      <c r="D29" s="617"/>
      <c r="E29" s="618"/>
      <c r="F29" s="617">
        <f t="shared" si="2"/>
        <v>0</v>
      </c>
      <c r="G29" s="619"/>
      <c r="H29" s="201"/>
      <c r="I29" s="78">
        <f t="shared" si="3"/>
        <v>683.51</v>
      </c>
    </row>
    <row r="30" spans="2:9" x14ac:dyDescent="0.25">
      <c r="B30" s="178">
        <f t="shared" si="1"/>
        <v>34</v>
      </c>
      <c r="C30" s="124"/>
      <c r="D30" s="617"/>
      <c r="E30" s="618"/>
      <c r="F30" s="617">
        <f t="shared" si="2"/>
        <v>0</v>
      </c>
      <c r="G30" s="619"/>
      <c r="H30" s="201"/>
      <c r="I30" s="78">
        <f t="shared" si="3"/>
        <v>683.51</v>
      </c>
    </row>
    <row r="31" spans="2:9" x14ac:dyDescent="0.25">
      <c r="B31" s="178">
        <f t="shared" si="1"/>
        <v>34</v>
      </c>
      <c r="C31" s="73"/>
      <c r="D31" s="617"/>
      <c r="E31" s="618"/>
      <c r="F31" s="617">
        <f t="shared" si="2"/>
        <v>0</v>
      </c>
      <c r="G31" s="619"/>
      <c r="H31" s="201"/>
      <c r="I31" s="78">
        <f t="shared" si="3"/>
        <v>683.51</v>
      </c>
    </row>
    <row r="32" spans="2:9" x14ac:dyDescent="0.25">
      <c r="B32" s="178">
        <f t="shared" si="1"/>
        <v>34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78">
        <f t="shared" si="1"/>
        <v>34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78">
        <f t="shared" si="1"/>
        <v>34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78">
        <f t="shared" si="1"/>
        <v>34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78">
        <f t="shared" si="1"/>
        <v>34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78">
        <f t="shared" si="1"/>
        <v>34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78">
        <f t="shared" si="1"/>
        <v>34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78">
        <f t="shared" si="1"/>
        <v>34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78">
        <f t="shared" si="1"/>
        <v>34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78">
        <f t="shared" si="1"/>
        <v>34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78">
        <f t="shared" si="1"/>
        <v>34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78">
        <f t="shared" si="1"/>
        <v>34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78">
        <f t="shared" si="1"/>
        <v>34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78">
        <f t="shared" si="1"/>
        <v>34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78">
        <f t="shared" si="1"/>
        <v>34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78">
        <f t="shared" si="1"/>
        <v>34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78">
        <f t="shared" si="1"/>
        <v>34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78">
        <f t="shared" si="1"/>
        <v>34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78">
        <f t="shared" si="1"/>
        <v>34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78">
        <f t="shared" si="1"/>
        <v>34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78">
        <f t="shared" si="1"/>
        <v>34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683.51</v>
      </c>
    </row>
    <row r="68" spans="2:9" x14ac:dyDescent="0.25">
      <c r="C68" s="53">
        <f>SUM(C9:C67)</f>
        <v>31</v>
      </c>
      <c r="D68" s="121">
        <f>SUM(D9:D67)</f>
        <v>646.25</v>
      </c>
      <c r="E68" s="162"/>
      <c r="F68" s="121">
        <f>SUM(F9:F67)</f>
        <v>646.25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2"/>
    </row>
    <row r="73" spans="2:9" ht="15.75" thickBot="1" x14ac:dyDescent="0.3">
      <c r="B73" s="91"/>
      <c r="C73" s="1220" t="s">
        <v>11</v>
      </c>
      <c r="D73" s="1221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226"/>
      <c r="B5" s="1249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26"/>
      <c r="B6" s="1249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20" t="s">
        <v>11</v>
      </c>
      <c r="D60" s="122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workbookViewId="0">
      <selection activeCell="G13" sqref="G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218" t="s">
        <v>286</v>
      </c>
      <c r="B1" s="1218"/>
      <c r="C1" s="1218"/>
      <c r="D1" s="1218"/>
      <c r="E1" s="1218"/>
      <c r="F1" s="1218"/>
      <c r="G1" s="1218"/>
      <c r="H1" s="11">
        <v>1</v>
      </c>
      <c r="K1" s="1222" t="s">
        <v>392</v>
      </c>
      <c r="L1" s="1222"/>
      <c r="M1" s="1222"/>
      <c r="N1" s="1222"/>
      <c r="O1" s="1222"/>
      <c r="P1" s="1222"/>
      <c r="Q1" s="122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226"/>
      <c r="B4" s="1250" t="s">
        <v>89</v>
      </c>
      <c r="C4" s="125"/>
      <c r="D4" s="131"/>
      <c r="E4" s="121"/>
      <c r="F4" s="73"/>
      <c r="G4" s="47">
        <f>F56</f>
        <v>2320.4499999999998</v>
      </c>
      <c r="H4" s="7">
        <f>E4-G4+E5+E6+E7+E8</f>
        <v>699.50000000000023</v>
      </c>
      <c r="K4" s="1226"/>
      <c r="L4" s="1250" t="s">
        <v>89</v>
      </c>
      <c r="M4" s="125"/>
      <c r="N4" s="131"/>
      <c r="O4" s="121"/>
      <c r="P4" s="73"/>
      <c r="Q4" s="47">
        <f>P56</f>
        <v>0</v>
      </c>
      <c r="R4" s="7">
        <f>O4-Q4+O5+O6+O7+O8</f>
        <v>1020.32</v>
      </c>
    </row>
    <row r="5" spans="1:20" ht="15" customHeight="1" x14ac:dyDescent="0.25">
      <c r="A5" s="1226"/>
      <c r="B5" s="1251"/>
      <c r="C5" s="125">
        <v>55</v>
      </c>
      <c r="D5" s="225">
        <v>44945</v>
      </c>
      <c r="E5" s="78">
        <v>2001.18</v>
      </c>
      <c r="F5" s="62">
        <v>80</v>
      </c>
      <c r="K5" s="1226"/>
      <c r="L5" s="1251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6" t="s">
        <v>52</v>
      </c>
      <c r="B6" s="1251"/>
      <c r="C6" s="125">
        <v>55</v>
      </c>
      <c r="D6" s="225">
        <v>44949</v>
      </c>
      <c r="E6" s="78">
        <v>1018.77</v>
      </c>
      <c r="F6" s="62">
        <v>38</v>
      </c>
      <c r="K6" s="1080" t="s">
        <v>52</v>
      </c>
      <c r="L6" s="1251"/>
      <c r="M6" s="125"/>
      <c r="N6" s="225"/>
      <c r="O6" s="78"/>
      <c r="P6" s="62"/>
    </row>
    <row r="7" spans="1:20" ht="15.75" x14ac:dyDescent="0.25">
      <c r="A7" s="846"/>
      <c r="B7" s="847"/>
      <c r="C7" s="125"/>
      <c r="D7" s="225"/>
      <c r="E7" s="78"/>
      <c r="F7" s="62"/>
      <c r="K7" s="1080"/>
      <c r="L7" s="1081"/>
      <c r="M7" s="125"/>
      <c r="N7" s="225"/>
      <c r="O7" s="78"/>
      <c r="P7" s="62"/>
    </row>
    <row r="8" spans="1:20" ht="16.5" thickBot="1" x14ac:dyDescent="0.3">
      <c r="A8" s="846"/>
      <c r="B8" s="847"/>
      <c r="C8" s="125"/>
      <c r="D8" s="225"/>
      <c r="E8" s="78"/>
      <c r="F8" s="62"/>
      <c r="K8" s="1080"/>
      <c r="L8" s="1081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83" t="s">
        <v>7</v>
      </c>
      <c r="M9" s="1084" t="s">
        <v>8</v>
      </c>
      <c r="N9" s="1085" t="s">
        <v>3</v>
      </c>
      <c r="O9" s="1086" t="s">
        <v>2</v>
      </c>
      <c r="P9" s="1087" t="s">
        <v>9</v>
      </c>
      <c r="Q9" s="1088" t="s">
        <v>15</v>
      </c>
      <c r="R9" s="1089"/>
      <c r="S9" s="664"/>
      <c r="T9" s="664"/>
    </row>
    <row r="10" spans="1:20" ht="15.75" thickTop="1" x14ac:dyDescent="0.25">
      <c r="A10" s="55" t="s">
        <v>32</v>
      </c>
      <c r="B10" s="856">
        <f>F4+F5-C10+F6+F7+F8</f>
        <v>80</v>
      </c>
      <c r="C10" s="819">
        <v>38</v>
      </c>
      <c r="D10" s="633">
        <v>1018.77</v>
      </c>
      <c r="E10" s="744">
        <v>44950</v>
      </c>
      <c r="F10" s="633">
        <f t="shared" ref="F10:F55" si="0">D10</f>
        <v>1018.77</v>
      </c>
      <c r="G10" s="631" t="s">
        <v>264</v>
      </c>
      <c r="H10" s="632">
        <v>58</v>
      </c>
      <c r="I10" s="745">
        <f>E5+E4-F10+E6+E7+E8</f>
        <v>2001.18</v>
      </c>
      <c r="J10" s="664"/>
      <c r="K10" s="55" t="s">
        <v>32</v>
      </c>
      <c r="L10" s="856">
        <f>P4+P5-M10+P6+P7+P8</f>
        <v>40</v>
      </c>
      <c r="M10" s="819"/>
      <c r="N10" s="633"/>
      <c r="O10" s="744"/>
      <c r="P10" s="633">
        <f t="shared" ref="P10:P55" si="1">N10</f>
        <v>0</v>
      </c>
      <c r="Q10" s="631"/>
      <c r="R10" s="632"/>
      <c r="S10" s="745">
        <f>O5+O4-P10+O6+O7+O8</f>
        <v>1020.32</v>
      </c>
      <c r="T10" s="664"/>
    </row>
    <row r="11" spans="1:20" x14ac:dyDescent="0.25">
      <c r="A11" s="77"/>
      <c r="B11" s="722">
        <f t="shared" ref="B11:B54" si="2">B10-C11</f>
        <v>40</v>
      </c>
      <c r="C11" s="819">
        <v>40</v>
      </c>
      <c r="D11" s="633">
        <v>1036.3699999999999</v>
      </c>
      <c r="E11" s="744">
        <v>44953</v>
      </c>
      <c r="F11" s="633">
        <f t="shared" si="0"/>
        <v>1036.3699999999999</v>
      </c>
      <c r="G11" s="631" t="s">
        <v>272</v>
      </c>
      <c r="H11" s="632">
        <v>55</v>
      </c>
      <c r="I11" s="725">
        <f>I10-F11</f>
        <v>964.81000000000017</v>
      </c>
      <c r="J11" s="664"/>
      <c r="K11" s="77"/>
      <c r="L11" s="772">
        <f t="shared" ref="L11:L54" si="3">L10-M11</f>
        <v>40</v>
      </c>
      <c r="M11" s="819"/>
      <c r="N11" s="633"/>
      <c r="O11" s="744"/>
      <c r="P11" s="633">
        <f t="shared" si="1"/>
        <v>0</v>
      </c>
      <c r="Q11" s="631"/>
      <c r="R11" s="632"/>
      <c r="S11" s="745">
        <f>S10-P11</f>
        <v>1020.32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302">
        <v>265.31</v>
      </c>
      <c r="E12" s="1303">
        <v>44956</v>
      </c>
      <c r="F12" s="1304">
        <f t="shared" si="0"/>
        <v>265.31</v>
      </c>
      <c r="G12" s="1305" t="s">
        <v>446</v>
      </c>
      <c r="H12" s="1306">
        <v>55</v>
      </c>
      <c r="I12" s="745">
        <f t="shared" ref="I12:I55" si="4">I11-F12</f>
        <v>699.50000000000023</v>
      </c>
      <c r="K12" s="12"/>
      <c r="L12" s="772">
        <f t="shared" si="3"/>
        <v>40</v>
      </c>
      <c r="M12" s="717"/>
      <c r="N12" s="633"/>
      <c r="O12" s="744"/>
      <c r="P12" s="633">
        <f t="shared" si="1"/>
        <v>0</v>
      </c>
      <c r="Q12" s="631"/>
      <c r="R12" s="632"/>
      <c r="S12" s="745">
        <f t="shared" ref="S12:S55" si="5">S11-P12</f>
        <v>1020.32</v>
      </c>
      <c r="T12" s="664"/>
    </row>
    <row r="13" spans="1:20" x14ac:dyDescent="0.25">
      <c r="A13" s="55" t="s">
        <v>33</v>
      </c>
      <c r="B13" s="178">
        <f t="shared" si="2"/>
        <v>29</v>
      </c>
      <c r="C13" s="15"/>
      <c r="D13" s="1304"/>
      <c r="E13" s="1303"/>
      <c r="F13" s="1304">
        <f t="shared" si="0"/>
        <v>0</v>
      </c>
      <c r="G13" s="1305"/>
      <c r="H13" s="1306"/>
      <c r="I13" s="745">
        <f t="shared" si="4"/>
        <v>699.50000000000023</v>
      </c>
      <c r="K13" s="55" t="s">
        <v>33</v>
      </c>
      <c r="L13" s="772">
        <f t="shared" si="3"/>
        <v>40</v>
      </c>
      <c r="M13" s="717"/>
      <c r="N13" s="633"/>
      <c r="O13" s="744"/>
      <c r="P13" s="633">
        <f t="shared" si="1"/>
        <v>0</v>
      </c>
      <c r="Q13" s="631"/>
      <c r="R13" s="632"/>
      <c r="S13" s="745">
        <f t="shared" si="5"/>
        <v>1020.32</v>
      </c>
      <c r="T13" s="664"/>
    </row>
    <row r="14" spans="1:20" x14ac:dyDescent="0.25">
      <c r="A14" s="77"/>
      <c r="B14" s="178">
        <f t="shared" si="2"/>
        <v>29</v>
      </c>
      <c r="C14" s="15"/>
      <c r="D14" s="1304"/>
      <c r="E14" s="1303"/>
      <c r="F14" s="1304">
        <f t="shared" si="0"/>
        <v>0</v>
      </c>
      <c r="G14" s="1305"/>
      <c r="H14" s="1306"/>
      <c r="I14" s="745">
        <f t="shared" si="4"/>
        <v>699.50000000000023</v>
      </c>
      <c r="K14" s="77"/>
      <c r="L14" s="772">
        <f t="shared" si="3"/>
        <v>40</v>
      </c>
      <c r="M14" s="717"/>
      <c r="N14" s="633"/>
      <c r="O14" s="744"/>
      <c r="P14" s="633">
        <f t="shared" si="1"/>
        <v>0</v>
      </c>
      <c r="Q14" s="631"/>
      <c r="R14" s="632"/>
      <c r="S14" s="745">
        <f t="shared" si="5"/>
        <v>1020.32</v>
      </c>
      <c r="T14" s="664"/>
    </row>
    <row r="15" spans="1:20" x14ac:dyDescent="0.25">
      <c r="A15" s="12"/>
      <c r="B15" s="178">
        <f t="shared" si="2"/>
        <v>29</v>
      </c>
      <c r="C15" s="15"/>
      <c r="D15" s="1304"/>
      <c r="E15" s="1303"/>
      <c r="F15" s="1304">
        <f t="shared" si="0"/>
        <v>0</v>
      </c>
      <c r="G15" s="1305"/>
      <c r="H15" s="1306"/>
      <c r="I15" s="745">
        <f t="shared" si="4"/>
        <v>699.50000000000023</v>
      </c>
      <c r="K15" s="12"/>
      <c r="L15" s="772">
        <f t="shared" si="3"/>
        <v>40</v>
      </c>
      <c r="M15" s="717"/>
      <c r="N15" s="633"/>
      <c r="O15" s="744"/>
      <c r="P15" s="633">
        <f t="shared" si="1"/>
        <v>0</v>
      </c>
      <c r="Q15" s="631"/>
      <c r="R15" s="632"/>
      <c r="S15" s="745">
        <f t="shared" si="5"/>
        <v>1020.32</v>
      </c>
      <c r="T15" s="664"/>
    </row>
    <row r="16" spans="1:20" x14ac:dyDescent="0.25">
      <c r="B16" s="178">
        <f t="shared" si="2"/>
        <v>29</v>
      </c>
      <c r="C16" s="15"/>
      <c r="D16" s="1304"/>
      <c r="E16" s="1303"/>
      <c r="F16" s="1304">
        <f t="shared" si="0"/>
        <v>0</v>
      </c>
      <c r="G16" s="1305"/>
      <c r="H16" s="1306"/>
      <c r="I16" s="745">
        <f t="shared" si="4"/>
        <v>699.50000000000023</v>
      </c>
      <c r="L16" s="772">
        <f t="shared" si="3"/>
        <v>40</v>
      </c>
      <c r="M16" s="717"/>
      <c r="N16" s="633"/>
      <c r="O16" s="744"/>
      <c r="P16" s="633">
        <f t="shared" si="1"/>
        <v>0</v>
      </c>
      <c r="Q16" s="631"/>
      <c r="R16" s="632"/>
      <c r="S16" s="745">
        <f t="shared" si="5"/>
        <v>1020.32</v>
      </c>
      <c r="T16" s="664"/>
    </row>
    <row r="17" spans="2:20" x14ac:dyDescent="0.25">
      <c r="B17" s="178">
        <f t="shared" si="2"/>
        <v>29</v>
      </c>
      <c r="C17" s="15"/>
      <c r="D17" s="1304"/>
      <c r="E17" s="1303"/>
      <c r="F17" s="1304">
        <f t="shared" si="0"/>
        <v>0</v>
      </c>
      <c r="G17" s="1305"/>
      <c r="H17" s="1306"/>
      <c r="I17" s="745">
        <f t="shared" si="4"/>
        <v>699.50000000000023</v>
      </c>
      <c r="L17" s="772">
        <f t="shared" si="3"/>
        <v>40</v>
      </c>
      <c r="M17" s="717"/>
      <c r="N17" s="633"/>
      <c r="O17" s="744"/>
      <c r="P17" s="633">
        <f t="shared" si="1"/>
        <v>0</v>
      </c>
      <c r="Q17" s="631"/>
      <c r="R17" s="632"/>
      <c r="S17" s="745">
        <f t="shared" si="5"/>
        <v>1020.32</v>
      </c>
      <c r="T17" s="664"/>
    </row>
    <row r="18" spans="2:20" x14ac:dyDescent="0.25">
      <c r="B18" s="178">
        <f t="shared" si="2"/>
        <v>29</v>
      </c>
      <c r="C18" s="15"/>
      <c r="D18" s="1304"/>
      <c r="E18" s="1303"/>
      <c r="F18" s="1304">
        <f t="shared" si="0"/>
        <v>0</v>
      </c>
      <c r="G18" s="1305"/>
      <c r="H18" s="1306"/>
      <c r="I18" s="745">
        <f t="shared" si="4"/>
        <v>699.50000000000023</v>
      </c>
      <c r="L18" s="772">
        <f t="shared" si="3"/>
        <v>40</v>
      </c>
      <c r="M18" s="717"/>
      <c r="N18" s="633"/>
      <c r="O18" s="744"/>
      <c r="P18" s="633">
        <f t="shared" si="1"/>
        <v>0</v>
      </c>
      <c r="Q18" s="631"/>
      <c r="R18" s="632"/>
      <c r="S18" s="745">
        <f t="shared" si="5"/>
        <v>1020.32</v>
      </c>
      <c r="T18" s="664"/>
    </row>
    <row r="19" spans="2:20" x14ac:dyDescent="0.25">
      <c r="B19" s="178">
        <f t="shared" si="2"/>
        <v>29</v>
      </c>
      <c r="C19" s="53"/>
      <c r="D19" s="1304"/>
      <c r="E19" s="1303"/>
      <c r="F19" s="1304">
        <f t="shared" si="0"/>
        <v>0</v>
      </c>
      <c r="G19" s="1305"/>
      <c r="H19" s="1306"/>
      <c r="I19" s="745">
        <f t="shared" si="4"/>
        <v>699.50000000000023</v>
      </c>
      <c r="L19" s="178">
        <f t="shared" si="3"/>
        <v>40</v>
      </c>
      <c r="M19" s="53"/>
      <c r="N19" s="633"/>
      <c r="O19" s="744"/>
      <c r="P19" s="633">
        <f t="shared" si="1"/>
        <v>0</v>
      </c>
      <c r="Q19" s="631"/>
      <c r="R19" s="632"/>
      <c r="S19" s="745">
        <f t="shared" si="5"/>
        <v>1020.32</v>
      </c>
    </row>
    <row r="20" spans="2:20" x14ac:dyDescent="0.25">
      <c r="B20" s="178">
        <f t="shared" si="2"/>
        <v>29</v>
      </c>
      <c r="C20" s="15"/>
      <c r="D20" s="1304"/>
      <c r="E20" s="1303"/>
      <c r="F20" s="1304">
        <f t="shared" si="0"/>
        <v>0</v>
      </c>
      <c r="G20" s="1305"/>
      <c r="H20" s="1306"/>
      <c r="I20" s="745">
        <f t="shared" si="4"/>
        <v>699.50000000000023</v>
      </c>
      <c r="L20" s="178">
        <f t="shared" si="3"/>
        <v>40</v>
      </c>
      <c r="M20" s="15"/>
      <c r="N20" s="633"/>
      <c r="O20" s="744"/>
      <c r="P20" s="633">
        <f t="shared" si="1"/>
        <v>0</v>
      </c>
      <c r="Q20" s="631"/>
      <c r="R20" s="632"/>
      <c r="S20" s="745">
        <f t="shared" si="5"/>
        <v>1020.32</v>
      </c>
    </row>
    <row r="21" spans="2:20" x14ac:dyDescent="0.25">
      <c r="B21" s="178">
        <f t="shared" si="2"/>
        <v>29</v>
      </c>
      <c r="C21" s="15"/>
      <c r="D21" s="1304"/>
      <c r="E21" s="1303"/>
      <c r="F21" s="1304">
        <f t="shared" si="0"/>
        <v>0</v>
      </c>
      <c r="G21" s="1305"/>
      <c r="H21" s="1306"/>
      <c r="I21" s="745">
        <f t="shared" si="4"/>
        <v>699.50000000000023</v>
      </c>
      <c r="L21" s="178">
        <f t="shared" si="3"/>
        <v>40</v>
      </c>
      <c r="M21" s="15"/>
      <c r="N21" s="633"/>
      <c r="O21" s="744"/>
      <c r="P21" s="633">
        <f t="shared" si="1"/>
        <v>0</v>
      </c>
      <c r="Q21" s="631"/>
      <c r="R21" s="632"/>
      <c r="S21" s="745">
        <f t="shared" si="5"/>
        <v>1020.32</v>
      </c>
    </row>
    <row r="22" spans="2:20" x14ac:dyDescent="0.25">
      <c r="B22" s="178">
        <f t="shared" si="2"/>
        <v>29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699.50000000000023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1020.32</v>
      </c>
    </row>
    <row r="23" spans="2:20" x14ac:dyDescent="0.25">
      <c r="B23" s="178">
        <f t="shared" si="2"/>
        <v>29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699.50000000000023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1020.32</v>
      </c>
    </row>
    <row r="24" spans="2:20" x14ac:dyDescent="0.25">
      <c r="B24" s="178">
        <f t="shared" si="2"/>
        <v>29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699.50000000000023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1020.32</v>
      </c>
    </row>
    <row r="25" spans="2:20" x14ac:dyDescent="0.25">
      <c r="B25" s="178">
        <f t="shared" si="2"/>
        <v>29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699.50000000000023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1020.32</v>
      </c>
    </row>
    <row r="26" spans="2:20" x14ac:dyDescent="0.25">
      <c r="B26" s="178">
        <f t="shared" si="2"/>
        <v>29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699.50000000000023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1020.32</v>
      </c>
    </row>
    <row r="27" spans="2:20" x14ac:dyDescent="0.25">
      <c r="B27" s="178">
        <f t="shared" si="2"/>
        <v>29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699.50000000000023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1020.32</v>
      </c>
    </row>
    <row r="28" spans="2:20" x14ac:dyDescent="0.25">
      <c r="B28" s="178">
        <f t="shared" si="2"/>
        <v>29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699.50000000000023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1020.32</v>
      </c>
    </row>
    <row r="29" spans="2:20" x14ac:dyDescent="0.25">
      <c r="B29" s="178">
        <f t="shared" si="2"/>
        <v>29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699.50000000000023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1020.32</v>
      </c>
    </row>
    <row r="30" spans="2:20" x14ac:dyDescent="0.25">
      <c r="B30" s="178">
        <f t="shared" si="2"/>
        <v>29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699.50000000000023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1020.32</v>
      </c>
    </row>
    <row r="31" spans="2:20" x14ac:dyDescent="0.25">
      <c r="B31" s="178">
        <f t="shared" si="2"/>
        <v>29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699.50000000000023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1020.32</v>
      </c>
    </row>
    <row r="32" spans="2:20" x14ac:dyDescent="0.25">
      <c r="B32" s="178">
        <f t="shared" si="2"/>
        <v>29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699.50000000000023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1020.32</v>
      </c>
    </row>
    <row r="33" spans="2:19" x14ac:dyDescent="0.25">
      <c r="B33" s="178">
        <f t="shared" si="2"/>
        <v>29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699.50000000000023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1020.32</v>
      </c>
    </row>
    <row r="34" spans="2:19" x14ac:dyDescent="0.25">
      <c r="B34" s="178">
        <f t="shared" si="2"/>
        <v>29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699.50000000000023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1020.32</v>
      </c>
    </row>
    <row r="35" spans="2:19" x14ac:dyDescent="0.25">
      <c r="B35" s="178">
        <f t="shared" si="2"/>
        <v>29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699.50000000000023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1020.32</v>
      </c>
    </row>
    <row r="36" spans="2:19" x14ac:dyDescent="0.25">
      <c r="B36" s="178">
        <f t="shared" si="2"/>
        <v>29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699.50000000000023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1020.32</v>
      </c>
    </row>
    <row r="37" spans="2:19" x14ac:dyDescent="0.25">
      <c r="B37" s="178">
        <f t="shared" si="2"/>
        <v>29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699.50000000000023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1020.32</v>
      </c>
    </row>
    <row r="38" spans="2:19" x14ac:dyDescent="0.25">
      <c r="B38" s="178">
        <f t="shared" si="2"/>
        <v>29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699.50000000000023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1020.32</v>
      </c>
    </row>
    <row r="39" spans="2:19" x14ac:dyDescent="0.25">
      <c r="B39" s="178">
        <f t="shared" si="2"/>
        <v>29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699.50000000000023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1020.32</v>
      </c>
    </row>
    <row r="40" spans="2:19" x14ac:dyDescent="0.25">
      <c r="B40" s="178">
        <f t="shared" si="2"/>
        <v>29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699.50000000000023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1020.32</v>
      </c>
    </row>
    <row r="41" spans="2:19" x14ac:dyDescent="0.25">
      <c r="B41" s="178">
        <f t="shared" si="2"/>
        <v>29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699.50000000000023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1020.32</v>
      </c>
    </row>
    <row r="42" spans="2:19" x14ac:dyDescent="0.25">
      <c r="B42" s="178">
        <f t="shared" si="2"/>
        <v>29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699.50000000000023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1020.32</v>
      </c>
    </row>
    <row r="43" spans="2:19" x14ac:dyDescent="0.25">
      <c r="B43" s="178">
        <f t="shared" si="2"/>
        <v>29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699.50000000000023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1020.32</v>
      </c>
    </row>
    <row r="44" spans="2:19" x14ac:dyDescent="0.25">
      <c r="B44" s="178">
        <f t="shared" si="2"/>
        <v>29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699.50000000000023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1020.32</v>
      </c>
    </row>
    <row r="45" spans="2:19" x14ac:dyDescent="0.25">
      <c r="B45" s="178">
        <f t="shared" si="2"/>
        <v>29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699.50000000000023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1020.32</v>
      </c>
    </row>
    <row r="46" spans="2:19" x14ac:dyDescent="0.25">
      <c r="B46" s="178">
        <f t="shared" si="2"/>
        <v>29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699.50000000000023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1020.32</v>
      </c>
    </row>
    <row r="47" spans="2:19" x14ac:dyDescent="0.25">
      <c r="B47" s="178">
        <f t="shared" si="2"/>
        <v>29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699.50000000000023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1020.32</v>
      </c>
    </row>
    <row r="48" spans="2:19" x14ac:dyDescent="0.25">
      <c r="B48" s="178">
        <f t="shared" si="2"/>
        <v>29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699.50000000000023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1020.32</v>
      </c>
    </row>
    <row r="49" spans="2:19" x14ac:dyDescent="0.25">
      <c r="B49" s="178">
        <f t="shared" si="2"/>
        <v>29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699.50000000000023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1020.32</v>
      </c>
    </row>
    <row r="50" spans="2:19" x14ac:dyDescent="0.25">
      <c r="B50" s="178">
        <f t="shared" si="2"/>
        <v>29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699.50000000000023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1020.32</v>
      </c>
    </row>
    <row r="51" spans="2:19" x14ac:dyDescent="0.25">
      <c r="B51" s="178">
        <f t="shared" si="2"/>
        <v>29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699.50000000000023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1020.32</v>
      </c>
    </row>
    <row r="52" spans="2:19" x14ac:dyDescent="0.25">
      <c r="B52" s="178">
        <f t="shared" si="2"/>
        <v>29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699.50000000000023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1020.32</v>
      </c>
    </row>
    <row r="53" spans="2:19" x14ac:dyDescent="0.25">
      <c r="B53" s="178">
        <f t="shared" si="2"/>
        <v>29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699.50000000000023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1020.32</v>
      </c>
    </row>
    <row r="54" spans="2:19" x14ac:dyDescent="0.25">
      <c r="B54" s="178">
        <f t="shared" si="2"/>
        <v>29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699.50000000000023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1020.32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699.50000000000023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1020.32</v>
      </c>
    </row>
    <row r="56" spans="2:19" x14ac:dyDescent="0.25">
      <c r="C56" s="53">
        <f>SUM(C10:C55)</f>
        <v>89</v>
      </c>
      <c r="D56" s="121">
        <f>SUM(D10:D55)</f>
        <v>2320.4499999999998</v>
      </c>
      <c r="E56" s="162"/>
      <c r="F56" s="121">
        <f>SUM(F10:F55)</f>
        <v>2320.4499999999998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29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20" t="s">
        <v>11</v>
      </c>
      <c r="D61" s="1221"/>
      <c r="E61" s="57">
        <f>E5+E6+E7+E8-F56</f>
        <v>699.5</v>
      </c>
      <c r="L61" s="91"/>
      <c r="M61" s="1220" t="s">
        <v>11</v>
      </c>
      <c r="N61" s="1221"/>
      <c r="O61" s="57">
        <f>O5+O6+O7+O8-P56</f>
        <v>1020.32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22"/>
      <c r="B1" s="1222"/>
      <c r="C1" s="1222"/>
      <c r="D1" s="1222"/>
      <c r="E1" s="1222"/>
      <c r="F1" s="1222"/>
      <c r="G1" s="1222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252"/>
      <c r="B5" s="1254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253"/>
      <c r="B6" s="1255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56" t="s">
        <v>11</v>
      </c>
      <c r="D56" s="1257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18" t="s">
        <v>105</v>
      </c>
      <c r="B1" s="1218"/>
      <c r="C1" s="1218"/>
      <c r="D1" s="1218"/>
      <c r="E1" s="1218"/>
      <c r="F1" s="1218"/>
      <c r="G1" s="121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219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108</v>
      </c>
      <c r="J5" s="614"/>
      <c r="K5" s="614"/>
      <c r="L5" s="614"/>
      <c r="M5" s="614"/>
    </row>
    <row r="6" spans="1:13" x14ac:dyDescent="0.25">
      <c r="A6" s="392" t="s">
        <v>91</v>
      </c>
      <c r="B6" s="1219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0" t="s">
        <v>11</v>
      </c>
      <c r="D83" s="122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2"/>
      <c r="B1" s="1212"/>
      <c r="C1" s="1212"/>
      <c r="D1" s="1212"/>
      <c r="E1" s="1212"/>
      <c r="F1" s="1212"/>
      <c r="G1" s="1212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58"/>
      <c r="C4" s="17"/>
      <c r="E4" s="247"/>
      <c r="F4" s="233"/>
    </row>
    <row r="5" spans="1:10" ht="15" customHeight="1" x14ac:dyDescent="0.25">
      <c r="A5" s="1252"/>
      <c r="B5" s="1259"/>
      <c r="C5" s="366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253"/>
      <c r="B6" s="1260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3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3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3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3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3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3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3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3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3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3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3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3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3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3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3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3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3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3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3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3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3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3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3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3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256" t="s">
        <v>11</v>
      </c>
      <c r="D55" s="1257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222" t="s">
        <v>310</v>
      </c>
      <c r="B1" s="1222"/>
      <c r="C1" s="1222"/>
      <c r="D1" s="1222"/>
      <c r="E1" s="1222"/>
      <c r="F1" s="1222"/>
      <c r="G1" s="1222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226"/>
      <c r="B4" s="1250" t="s">
        <v>311</v>
      </c>
      <c r="C4" s="125"/>
      <c r="D4" s="131"/>
      <c r="E4" s="121"/>
      <c r="F4" s="73"/>
      <c r="G4" s="47"/>
      <c r="H4" s="1122"/>
    </row>
    <row r="5" spans="1:11" ht="15" customHeight="1" x14ac:dyDescent="0.25">
      <c r="A5" s="1226"/>
      <c r="B5" s="1251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85" t="s">
        <v>95</v>
      </c>
      <c r="B6" s="1251"/>
      <c r="C6" s="125">
        <v>133</v>
      </c>
      <c r="D6" s="225">
        <v>44979</v>
      </c>
      <c r="E6" s="78">
        <v>929.23</v>
      </c>
      <c r="F6" s="62">
        <v>40</v>
      </c>
      <c r="G6" s="5">
        <f>F56</f>
        <v>0</v>
      </c>
      <c r="H6" s="151">
        <f>E4+E5+E7+E6+E7+E8-G6</f>
        <v>1430.05</v>
      </c>
    </row>
    <row r="7" spans="1:11" ht="15.75" x14ac:dyDescent="0.25">
      <c r="A7" s="985"/>
      <c r="B7" s="986"/>
      <c r="C7" s="125"/>
      <c r="D7" s="225"/>
      <c r="E7" s="78"/>
      <c r="F7" s="62"/>
    </row>
    <row r="8" spans="1:11" ht="16.5" thickBot="1" x14ac:dyDescent="0.3">
      <c r="A8" s="985"/>
      <c r="B8" s="986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6">
        <f>F4+F5-C10+F6+F7+F8</f>
        <v>63</v>
      </c>
      <c r="C10" s="819"/>
      <c r="D10" s="633"/>
      <c r="E10" s="744"/>
      <c r="F10" s="633">
        <f t="shared" ref="F10:F55" si="0">D10</f>
        <v>0</v>
      </c>
      <c r="G10" s="631"/>
      <c r="H10" s="632"/>
      <c r="I10" s="745">
        <f>E5+E4-F10+E6+E7+E8</f>
        <v>1430.05</v>
      </c>
      <c r="J10" s="664"/>
      <c r="K10" s="664"/>
    </row>
    <row r="11" spans="1:11" x14ac:dyDescent="0.25">
      <c r="A11" s="77"/>
      <c r="B11" s="772">
        <f t="shared" ref="B11:B54" si="1">B10-C11</f>
        <v>63</v>
      </c>
      <c r="C11" s="819"/>
      <c r="D11" s="633"/>
      <c r="E11" s="744"/>
      <c r="F11" s="633">
        <f t="shared" si="0"/>
        <v>0</v>
      </c>
      <c r="G11" s="631"/>
      <c r="H11" s="632"/>
      <c r="I11" s="745">
        <f>I10-F11</f>
        <v>1430.05</v>
      </c>
      <c r="J11" s="664"/>
      <c r="K11" s="664"/>
    </row>
    <row r="12" spans="1:11" x14ac:dyDescent="0.25">
      <c r="A12" s="12"/>
      <c r="B12" s="772">
        <f t="shared" si="1"/>
        <v>63</v>
      </c>
      <c r="C12" s="717"/>
      <c r="D12" s="633"/>
      <c r="E12" s="744"/>
      <c r="F12" s="633">
        <f t="shared" si="0"/>
        <v>0</v>
      </c>
      <c r="G12" s="631"/>
      <c r="H12" s="632"/>
      <c r="I12" s="745">
        <f t="shared" ref="I12:I55" si="2">I11-F12</f>
        <v>1430.05</v>
      </c>
      <c r="J12" s="664"/>
      <c r="K12" s="664"/>
    </row>
    <row r="13" spans="1:11" x14ac:dyDescent="0.25">
      <c r="A13" s="55" t="s">
        <v>33</v>
      </c>
      <c r="B13" s="772">
        <f t="shared" si="1"/>
        <v>63</v>
      </c>
      <c r="C13" s="717"/>
      <c r="D13" s="633"/>
      <c r="E13" s="744"/>
      <c r="F13" s="633">
        <f t="shared" si="0"/>
        <v>0</v>
      </c>
      <c r="G13" s="631"/>
      <c r="H13" s="632"/>
      <c r="I13" s="745">
        <f t="shared" si="2"/>
        <v>1430.05</v>
      </c>
      <c r="J13" s="664"/>
      <c r="K13" s="664"/>
    </row>
    <row r="14" spans="1:11" x14ac:dyDescent="0.25">
      <c r="A14" s="77"/>
      <c r="B14" s="772">
        <f t="shared" si="1"/>
        <v>63</v>
      </c>
      <c r="C14" s="717"/>
      <c r="D14" s="633"/>
      <c r="E14" s="744"/>
      <c r="F14" s="633">
        <f t="shared" si="0"/>
        <v>0</v>
      </c>
      <c r="G14" s="631"/>
      <c r="H14" s="632"/>
      <c r="I14" s="745">
        <f t="shared" si="2"/>
        <v>1430.05</v>
      </c>
      <c r="J14" s="664"/>
      <c r="K14" s="664"/>
    </row>
    <row r="15" spans="1:11" x14ac:dyDescent="0.25">
      <c r="A15" s="12"/>
      <c r="B15" s="178">
        <f t="shared" si="1"/>
        <v>63</v>
      </c>
      <c r="C15" s="15"/>
      <c r="D15" s="633"/>
      <c r="E15" s="744"/>
      <c r="F15" s="633">
        <f t="shared" si="0"/>
        <v>0</v>
      </c>
      <c r="G15" s="631"/>
      <c r="H15" s="632"/>
      <c r="I15" s="745">
        <f t="shared" si="2"/>
        <v>1430.05</v>
      </c>
    </row>
    <row r="16" spans="1:11" x14ac:dyDescent="0.25">
      <c r="B16" s="178">
        <f t="shared" si="1"/>
        <v>63</v>
      </c>
      <c r="C16" s="15"/>
      <c r="D16" s="633"/>
      <c r="E16" s="744"/>
      <c r="F16" s="633">
        <f t="shared" si="0"/>
        <v>0</v>
      </c>
      <c r="G16" s="631"/>
      <c r="H16" s="632"/>
      <c r="I16" s="745">
        <f t="shared" si="2"/>
        <v>1430.05</v>
      </c>
    </row>
    <row r="17" spans="2:9" x14ac:dyDescent="0.25">
      <c r="B17" s="178">
        <f t="shared" si="1"/>
        <v>63</v>
      </c>
      <c r="C17" s="15"/>
      <c r="D17" s="633"/>
      <c r="E17" s="744"/>
      <c r="F17" s="633">
        <f t="shared" si="0"/>
        <v>0</v>
      </c>
      <c r="G17" s="631"/>
      <c r="H17" s="632"/>
      <c r="I17" s="745">
        <f t="shared" si="2"/>
        <v>1430.05</v>
      </c>
    </row>
    <row r="18" spans="2:9" x14ac:dyDescent="0.25">
      <c r="B18" s="178">
        <f t="shared" si="1"/>
        <v>63</v>
      </c>
      <c r="C18" s="15"/>
      <c r="D18" s="633"/>
      <c r="E18" s="744"/>
      <c r="F18" s="633">
        <f t="shared" si="0"/>
        <v>0</v>
      </c>
      <c r="G18" s="631"/>
      <c r="H18" s="632"/>
      <c r="I18" s="745">
        <f t="shared" si="2"/>
        <v>1430.05</v>
      </c>
    </row>
    <row r="19" spans="2:9" x14ac:dyDescent="0.25">
      <c r="B19" s="178">
        <f t="shared" si="1"/>
        <v>63</v>
      </c>
      <c r="C19" s="53"/>
      <c r="D19" s="633"/>
      <c r="E19" s="744"/>
      <c r="F19" s="633">
        <f t="shared" si="0"/>
        <v>0</v>
      </c>
      <c r="G19" s="631"/>
      <c r="H19" s="632"/>
      <c r="I19" s="745">
        <f t="shared" si="2"/>
        <v>1430.05</v>
      </c>
    </row>
    <row r="20" spans="2:9" x14ac:dyDescent="0.25">
      <c r="B20" s="178">
        <f t="shared" si="1"/>
        <v>63</v>
      </c>
      <c r="C20" s="15"/>
      <c r="D20" s="633"/>
      <c r="E20" s="744"/>
      <c r="F20" s="633">
        <f t="shared" si="0"/>
        <v>0</v>
      </c>
      <c r="G20" s="631"/>
      <c r="H20" s="632"/>
      <c r="I20" s="745">
        <f t="shared" si="2"/>
        <v>1430.05</v>
      </c>
    </row>
    <row r="21" spans="2:9" x14ac:dyDescent="0.25">
      <c r="B21" s="178">
        <f t="shared" si="1"/>
        <v>63</v>
      </c>
      <c r="C21" s="15"/>
      <c r="D21" s="633"/>
      <c r="E21" s="744"/>
      <c r="F21" s="633">
        <f t="shared" si="0"/>
        <v>0</v>
      </c>
      <c r="G21" s="631"/>
      <c r="H21" s="632"/>
      <c r="I21" s="745">
        <f t="shared" si="2"/>
        <v>1430.05</v>
      </c>
    </row>
    <row r="22" spans="2:9" x14ac:dyDescent="0.25">
      <c r="B22" s="178">
        <f t="shared" si="1"/>
        <v>63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1430.05</v>
      </c>
    </row>
    <row r="23" spans="2:9" x14ac:dyDescent="0.25">
      <c r="B23" s="178">
        <f t="shared" si="1"/>
        <v>63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1430.05</v>
      </c>
    </row>
    <row r="24" spans="2:9" x14ac:dyDescent="0.25">
      <c r="B24" s="178">
        <f t="shared" si="1"/>
        <v>63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1430.05</v>
      </c>
    </row>
    <row r="25" spans="2:9" x14ac:dyDescent="0.25">
      <c r="B25" s="178">
        <f t="shared" si="1"/>
        <v>63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1430.05</v>
      </c>
    </row>
    <row r="26" spans="2:9" x14ac:dyDescent="0.25">
      <c r="B26" s="178">
        <f t="shared" si="1"/>
        <v>63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1430.05</v>
      </c>
    </row>
    <row r="27" spans="2:9" x14ac:dyDescent="0.25">
      <c r="B27" s="178">
        <f t="shared" si="1"/>
        <v>63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1430.05</v>
      </c>
    </row>
    <row r="28" spans="2:9" x14ac:dyDescent="0.25">
      <c r="B28" s="178">
        <f t="shared" si="1"/>
        <v>63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1430.05</v>
      </c>
    </row>
    <row r="29" spans="2:9" x14ac:dyDescent="0.25">
      <c r="B29" s="178">
        <f t="shared" si="1"/>
        <v>63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1430.05</v>
      </c>
    </row>
    <row r="30" spans="2:9" x14ac:dyDescent="0.25">
      <c r="B30" s="178">
        <f t="shared" si="1"/>
        <v>63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1430.05</v>
      </c>
    </row>
    <row r="31" spans="2:9" x14ac:dyDescent="0.25">
      <c r="B31" s="178">
        <f t="shared" si="1"/>
        <v>63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1430.05</v>
      </c>
    </row>
    <row r="32" spans="2:9" x14ac:dyDescent="0.25">
      <c r="B32" s="178">
        <f t="shared" si="1"/>
        <v>63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1430.05</v>
      </c>
    </row>
    <row r="33" spans="2:9" x14ac:dyDescent="0.25">
      <c r="B33" s="178">
        <f t="shared" si="1"/>
        <v>63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1430.05</v>
      </c>
    </row>
    <row r="34" spans="2:9" x14ac:dyDescent="0.25">
      <c r="B34" s="178">
        <f t="shared" si="1"/>
        <v>63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1430.05</v>
      </c>
    </row>
    <row r="35" spans="2:9" x14ac:dyDescent="0.25">
      <c r="B35" s="178">
        <f t="shared" si="1"/>
        <v>63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1430.05</v>
      </c>
    </row>
    <row r="36" spans="2:9" x14ac:dyDescent="0.25">
      <c r="B36" s="178">
        <f t="shared" si="1"/>
        <v>63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1430.05</v>
      </c>
    </row>
    <row r="37" spans="2:9" x14ac:dyDescent="0.25">
      <c r="B37" s="178">
        <f t="shared" si="1"/>
        <v>63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1430.05</v>
      </c>
    </row>
    <row r="38" spans="2:9" x14ac:dyDescent="0.25">
      <c r="B38" s="178">
        <f t="shared" si="1"/>
        <v>63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1430.05</v>
      </c>
    </row>
    <row r="39" spans="2:9" x14ac:dyDescent="0.25">
      <c r="B39" s="178">
        <f t="shared" si="1"/>
        <v>63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1430.05</v>
      </c>
    </row>
    <row r="40" spans="2:9" x14ac:dyDescent="0.25">
      <c r="B40" s="178">
        <f t="shared" si="1"/>
        <v>63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1430.05</v>
      </c>
    </row>
    <row r="41" spans="2:9" x14ac:dyDescent="0.25">
      <c r="B41" s="178">
        <f t="shared" si="1"/>
        <v>63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1430.05</v>
      </c>
    </row>
    <row r="42" spans="2:9" x14ac:dyDescent="0.25">
      <c r="B42" s="178">
        <f t="shared" si="1"/>
        <v>63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1430.05</v>
      </c>
    </row>
    <row r="43" spans="2:9" x14ac:dyDescent="0.25">
      <c r="B43" s="178">
        <f t="shared" si="1"/>
        <v>63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1430.05</v>
      </c>
    </row>
    <row r="44" spans="2:9" x14ac:dyDescent="0.25">
      <c r="B44" s="178">
        <f t="shared" si="1"/>
        <v>63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1430.05</v>
      </c>
    </row>
    <row r="45" spans="2:9" x14ac:dyDescent="0.25">
      <c r="B45" s="178">
        <f t="shared" si="1"/>
        <v>63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1430.05</v>
      </c>
    </row>
    <row r="46" spans="2:9" x14ac:dyDescent="0.25">
      <c r="B46" s="178">
        <f t="shared" si="1"/>
        <v>63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1430.05</v>
      </c>
    </row>
    <row r="47" spans="2:9" x14ac:dyDescent="0.25">
      <c r="B47" s="178">
        <f t="shared" si="1"/>
        <v>63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1430.05</v>
      </c>
    </row>
    <row r="48" spans="2:9" x14ac:dyDescent="0.25">
      <c r="B48" s="178">
        <f t="shared" si="1"/>
        <v>63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1430.05</v>
      </c>
    </row>
    <row r="49" spans="2:9" x14ac:dyDescent="0.25">
      <c r="B49" s="178">
        <f t="shared" si="1"/>
        <v>63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1430.05</v>
      </c>
    </row>
    <row r="50" spans="2:9" x14ac:dyDescent="0.25">
      <c r="B50" s="178">
        <f t="shared" si="1"/>
        <v>63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1430.05</v>
      </c>
    </row>
    <row r="51" spans="2:9" x14ac:dyDescent="0.25">
      <c r="B51" s="178">
        <f t="shared" si="1"/>
        <v>63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1430.05</v>
      </c>
    </row>
    <row r="52" spans="2:9" x14ac:dyDescent="0.25">
      <c r="B52" s="178">
        <f t="shared" si="1"/>
        <v>63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1430.05</v>
      </c>
    </row>
    <row r="53" spans="2:9" x14ac:dyDescent="0.25">
      <c r="B53" s="178">
        <f t="shared" si="1"/>
        <v>63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1430.05</v>
      </c>
    </row>
    <row r="54" spans="2:9" x14ac:dyDescent="0.25">
      <c r="B54" s="178">
        <f t="shared" si="1"/>
        <v>63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1430.05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1430.05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63</v>
      </c>
    </row>
    <row r="60" spans="2:9" ht="15.75" thickBot="1" x14ac:dyDescent="0.3">
      <c r="B60" s="122"/>
    </row>
    <row r="61" spans="2:9" ht="15.75" thickBot="1" x14ac:dyDescent="0.3">
      <c r="B61" s="91"/>
      <c r="C61" s="1220" t="s">
        <v>11</v>
      </c>
      <c r="D61" s="1221"/>
      <c r="E61" s="57">
        <f>E5+E6+E7+E8-F56</f>
        <v>1430.05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9" activePane="bottomLeft" state="frozen"/>
      <selection activeCell="M1" sqref="M1"/>
      <selection pane="bottomLeft" activeCell="G14" sqref="G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2" t="s">
        <v>295</v>
      </c>
      <c r="B1" s="1222"/>
      <c r="C1" s="1222"/>
      <c r="D1" s="1222"/>
      <c r="E1" s="1222"/>
      <c r="F1" s="1222"/>
      <c r="G1" s="1222"/>
      <c r="H1" s="1222"/>
      <c r="I1" s="1222"/>
      <c r="J1" s="11">
        <v>1</v>
      </c>
      <c r="M1" s="1222" t="s">
        <v>295</v>
      </c>
      <c r="N1" s="1222"/>
      <c r="O1" s="1222"/>
      <c r="P1" s="1222"/>
      <c r="Q1" s="1222"/>
      <c r="R1" s="1222"/>
      <c r="S1" s="1222"/>
      <c r="T1" s="1222"/>
      <c r="U1" s="1222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9"/>
      <c r="D4" s="840"/>
      <c r="E4" s="666"/>
      <c r="F4" s="645"/>
      <c r="G4" s="73"/>
      <c r="I4" s="186"/>
      <c r="J4" s="73" t="s">
        <v>36</v>
      </c>
      <c r="N4" s="12"/>
      <c r="O4" s="839"/>
      <c r="P4" s="840"/>
      <c r="Q4" s="666"/>
      <c r="R4" s="645"/>
      <c r="S4" s="73"/>
      <c r="U4" s="186"/>
      <c r="V4" s="73" t="s">
        <v>36</v>
      </c>
    </row>
    <row r="5" spans="1:23" ht="15" customHeight="1" x14ac:dyDescent="0.25">
      <c r="A5" s="1231" t="s">
        <v>296</v>
      </c>
      <c r="B5" s="1261" t="s">
        <v>43</v>
      </c>
      <c r="C5" s="839">
        <v>44</v>
      </c>
      <c r="D5" s="840">
        <v>44956</v>
      </c>
      <c r="E5" s="666">
        <v>2002.14</v>
      </c>
      <c r="F5" s="645">
        <v>441</v>
      </c>
      <c r="G5" s="5">
        <f>F109</f>
        <v>385.9</v>
      </c>
      <c r="H5" s="7">
        <f>E4+E5-G5+E6+E7</f>
        <v>1616.2400000000002</v>
      </c>
      <c r="I5" s="186"/>
      <c r="J5" s="73"/>
      <c r="M5" s="1231" t="s">
        <v>214</v>
      </c>
      <c r="N5" s="1261" t="s">
        <v>43</v>
      </c>
      <c r="O5" s="839">
        <v>42</v>
      </c>
      <c r="P5" s="840">
        <v>44967</v>
      </c>
      <c r="Q5" s="666">
        <v>2002.14</v>
      </c>
      <c r="R5" s="645">
        <v>441</v>
      </c>
      <c r="S5" s="5">
        <f>R109</f>
        <v>0</v>
      </c>
      <c r="T5" s="7">
        <f>Q4+Q5-S5+Q6+Q7</f>
        <v>4004.28</v>
      </c>
      <c r="U5" s="186"/>
      <c r="V5" s="73"/>
    </row>
    <row r="6" spans="1:23" x14ac:dyDescent="0.25">
      <c r="A6" s="1231"/>
      <c r="B6" s="1261"/>
      <c r="C6" s="839"/>
      <c r="D6" s="830"/>
      <c r="E6" s="745"/>
      <c r="F6" s="766"/>
      <c r="I6" s="187"/>
      <c r="J6" s="73"/>
      <c r="M6" s="1231"/>
      <c r="N6" s="1261"/>
      <c r="O6" s="839">
        <v>43</v>
      </c>
      <c r="P6" s="830">
        <v>44980</v>
      </c>
      <c r="Q6" s="745">
        <v>2002.14</v>
      </c>
      <c r="R6" s="766">
        <v>441</v>
      </c>
      <c r="U6" s="187"/>
      <c r="V6" s="73"/>
    </row>
    <row r="7" spans="1:23" ht="15.75" thickBot="1" x14ac:dyDescent="0.3">
      <c r="B7" s="12"/>
      <c r="C7" s="646"/>
      <c r="D7" s="830"/>
      <c r="E7" s="666"/>
      <c r="F7" s="645"/>
      <c r="I7" s="187"/>
      <c r="J7" s="73"/>
      <c r="N7" s="12"/>
      <c r="O7" s="646"/>
      <c r="P7" s="830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447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488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17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489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7"/>
      <c r="P11" s="633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490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495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/>
      <c r="D14" s="69">
        <f t="shared" si="0"/>
        <v>0</v>
      </c>
      <c r="E14" s="191"/>
      <c r="F14" s="69">
        <f t="shared" si="1"/>
        <v>0</v>
      </c>
      <c r="G14" s="70"/>
      <c r="H14" s="71"/>
      <c r="I14" s="186">
        <f t="shared" si="6"/>
        <v>1616.24</v>
      </c>
      <c r="J14" s="73">
        <f t="shared" si="7"/>
        <v>356</v>
      </c>
      <c r="K14" s="60">
        <f t="shared" si="4"/>
        <v>0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0">
        <v>4.54</v>
      </c>
      <c r="C15" s="15"/>
      <c r="D15" s="69">
        <f t="shared" si="0"/>
        <v>0</v>
      </c>
      <c r="E15" s="131"/>
      <c r="F15" s="69">
        <f t="shared" si="1"/>
        <v>0</v>
      </c>
      <c r="G15" s="70"/>
      <c r="H15" s="71"/>
      <c r="I15" s="186">
        <f t="shared" si="6"/>
        <v>1616.24</v>
      </c>
      <c r="J15" s="73">
        <f t="shared" si="7"/>
        <v>356</v>
      </c>
      <c r="K15" s="60">
        <f t="shared" si="4"/>
        <v>0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0">
        <v>4.54</v>
      </c>
      <c r="C16" s="15"/>
      <c r="D16" s="69">
        <f t="shared" si="0"/>
        <v>0</v>
      </c>
      <c r="E16" s="191"/>
      <c r="F16" s="69">
        <f t="shared" si="1"/>
        <v>0</v>
      </c>
      <c r="G16" s="70"/>
      <c r="H16" s="71"/>
      <c r="I16" s="186">
        <f t="shared" si="6"/>
        <v>1616.24</v>
      </c>
      <c r="J16" s="73">
        <f t="shared" si="7"/>
        <v>356</v>
      </c>
      <c r="K16" s="60">
        <f t="shared" si="4"/>
        <v>0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0">
        <v>4.54</v>
      </c>
      <c r="C17" s="15"/>
      <c r="D17" s="69">
        <f t="shared" si="0"/>
        <v>0</v>
      </c>
      <c r="E17" s="191"/>
      <c r="F17" s="69">
        <f t="shared" si="1"/>
        <v>0</v>
      </c>
      <c r="G17" s="70"/>
      <c r="H17" s="71"/>
      <c r="I17" s="186">
        <f t="shared" si="6"/>
        <v>1616.24</v>
      </c>
      <c r="J17" s="73">
        <f t="shared" si="7"/>
        <v>356</v>
      </c>
      <c r="K17" s="60">
        <f t="shared" si="4"/>
        <v>0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0">
        <v>4.54</v>
      </c>
      <c r="C18" s="15"/>
      <c r="D18" s="69">
        <f t="shared" si="0"/>
        <v>0</v>
      </c>
      <c r="E18" s="191"/>
      <c r="F18" s="69">
        <f t="shared" si="1"/>
        <v>0</v>
      </c>
      <c r="G18" s="70"/>
      <c r="H18" s="71"/>
      <c r="I18" s="186">
        <f t="shared" si="6"/>
        <v>1616.24</v>
      </c>
      <c r="J18" s="73">
        <f t="shared" si="7"/>
        <v>356</v>
      </c>
      <c r="K18" s="60">
        <f t="shared" si="4"/>
        <v>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0">
        <v>4.54</v>
      </c>
      <c r="C19" s="15"/>
      <c r="D19" s="69">
        <f t="shared" si="0"/>
        <v>0</v>
      </c>
      <c r="E19" s="191"/>
      <c r="F19" s="69">
        <f t="shared" si="1"/>
        <v>0</v>
      </c>
      <c r="G19" s="70"/>
      <c r="H19" s="71"/>
      <c r="I19" s="186">
        <f t="shared" si="6"/>
        <v>1616.24</v>
      </c>
      <c r="J19" s="73">
        <f t="shared" si="7"/>
        <v>356</v>
      </c>
      <c r="K19" s="60">
        <f t="shared" si="4"/>
        <v>0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0">
        <v>4.54</v>
      </c>
      <c r="C20" s="15"/>
      <c r="D20" s="69">
        <f t="shared" si="0"/>
        <v>0</v>
      </c>
      <c r="E20" s="191"/>
      <c r="F20" s="69">
        <f t="shared" si="1"/>
        <v>0</v>
      </c>
      <c r="G20" s="70"/>
      <c r="H20" s="71"/>
      <c r="I20" s="186">
        <f t="shared" si="6"/>
        <v>1616.24</v>
      </c>
      <c r="J20" s="73">
        <f t="shared" si="7"/>
        <v>356</v>
      </c>
      <c r="K20" s="60">
        <f t="shared" si="4"/>
        <v>0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0">
        <v>4.54</v>
      </c>
      <c r="C21" s="15"/>
      <c r="D21" s="69">
        <f t="shared" si="0"/>
        <v>0</v>
      </c>
      <c r="E21" s="191"/>
      <c r="F21" s="69">
        <f t="shared" si="1"/>
        <v>0</v>
      </c>
      <c r="G21" s="70"/>
      <c r="H21" s="71"/>
      <c r="I21" s="186">
        <f t="shared" si="6"/>
        <v>1616.24</v>
      </c>
      <c r="J21" s="73">
        <f t="shared" si="7"/>
        <v>356</v>
      </c>
      <c r="K21" s="60">
        <f t="shared" si="4"/>
        <v>0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0">
        <v>4.54</v>
      </c>
      <c r="C22" s="15"/>
      <c r="D22" s="69">
        <f t="shared" si="0"/>
        <v>0</v>
      </c>
      <c r="E22" s="191"/>
      <c r="F22" s="69">
        <f t="shared" si="1"/>
        <v>0</v>
      </c>
      <c r="G22" s="70"/>
      <c r="H22" s="71"/>
      <c r="I22" s="186">
        <f t="shared" si="6"/>
        <v>1616.24</v>
      </c>
      <c r="J22" s="73">
        <f t="shared" si="7"/>
        <v>356</v>
      </c>
      <c r="K22" s="60">
        <f t="shared" si="4"/>
        <v>0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0">
        <v>4.54</v>
      </c>
      <c r="C23" s="15"/>
      <c r="D23" s="69">
        <f t="shared" si="0"/>
        <v>0</v>
      </c>
      <c r="E23" s="191"/>
      <c r="F23" s="69">
        <f t="shared" si="1"/>
        <v>0</v>
      </c>
      <c r="G23" s="70"/>
      <c r="H23" s="71"/>
      <c r="I23" s="186">
        <f t="shared" si="6"/>
        <v>1616.24</v>
      </c>
      <c r="J23" s="73">
        <f t="shared" si="7"/>
        <v>356</v>
      </c>
      <c r="K23" s="60">
        <f t="shared" si="4"/>
        <v>0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0">
        <v>4.54</v>
      </c>
      <c r="C24" s="15"/>
      <c r="D24" s="69">
        <f t="shared" si="0"/>
        <v>0</v>
      </c>
      <c r="E24" s="746"/>
      <c r="F24" s="633">
        <f t="shared" si="1"/>
        <v>0</v>
      </c>
      <c r="G24" s="631"/>
      <c r="H24" s="632"/>
      <c r="I24" s="961">
        <f t="shared" si="6"/>
        <v>1616.24</v>
      </c>
      <c r="J24" s="645">
        <f t="shared" si="7"/>
        <v>356</v>
      </c>
      <c r="K24" s="665">
        <f t="shared" si="4"/>
        <v>0</v>
      </c>
      <c r="N24" s="130">
        <v>4.54</v>
      </c>
      <c r="O24" s="15"/>
      <c r="P24" s="69">
        <f t="shared" si="2"/>
        <v>0</v>
      </c>
      <c r="Q24" s="746"/>
      <c r="R24" s="633">
        <f t="shared" si="3"/>
        <v>0</v>
      </c>
      <c r="S24" s="631"/>
      <c r="T24" s="632"/>
      <c r="U24" s="961">
        <f t="shared" si="8"/>
        <v>4004.28</v>
      </c>
      <c r="V24" s="645">
        <f t="shared" si="9"/>
        <v>882</v>
      </c>
      <c r="W24" s="665">
        <f t="shared" si="5"/>
        <v>0</v>
      </c>
    </row>
    <row r="25" spans="2:23" x14ac:dyDescent="0.25">
      <c r="B25" s="130">
        <v>4.54</v>
      </c>
      <c r="C25" s="15"/>
      <c r="D25" s="69">
        <f t="shared" si="0"/>
        <v>0</v>
      </c>
      <c r="E25" s="746"/>
      <c r="F25" s="633">
        <f t="shared" si="1"/>
        <v>0</v>
      </c>
      <c r="G25" s="631"/>
      <c r="H25" s="632"/>
      <c r="I25" s="961">
        <f t="shared" si="6"/>
        <v>1616.24</v>
      </c>
      <c r="J25" s="645">
        <f t="shared" si="7"/>
        <v>356</v>
      </c>
      <c r="K25" s="665">
        <f t="shared" si="4"/>
        <v>0</v>
      </c>
      <c r="N25" s="130">
        <v>4.54</v>
      </c>
      <c r="O25" s="15"/>
      <c r="P25" s="69">
        <f t="shared" si="2"/>
        <v>0</v>
      </c>
      <c r="Q25" s="746"/>
      <c r="R25" s="633">
        <f t="shared" si="3"/>
        <v>0</v>
      </c>
      <c r="S25" s="631"/>
      <c r="T25" s="632"/>
      <c r="U25" s="961">
        <f t="shared" si="8"/>
        <v>4004.28</v>
      </c>
      <c r="V25" s="645">
        <f t="shared" si="9"/>
        <v>882</v>
      </c>
      <c r="W25" s="665">
        <f t="shared" si="5"/>
        <v>0</v>
      </c>
    </row>
    <row r="26" spans="2:23" x14ac:dyDescent="0.25">
      <c r="B26" s="130">
        <v>4.54</v>
      </c>
      <c r="C26" s="15"/>
      <c r="D26" s="69">
        <f t="shared" si="0"/>
        <v>0</v>
      </c>
      <c r="E26" s="746"/>
      <c r="F26" s="633">
        <f t="shared" si="1"/>
        <v>0</v>
      </c>
      <c r="G26" s="631"/>
      <c r="H26" s="632"/>
      <c r="I26" s="961">
        <f t="shared" si="6"/>
        <v>1616.24</v>
      </c>
      <c r="J26" s="645">
        <f t="shared" si="7"/>
        <v>356</v>
      </c>
      <c r="K26" s="665">
        <f t="shared" si="4"/>
        <v>0</v>
      </c>
      <c r="N26" s="130">
        <v>4.54</v>
      </c>
      <c r="O26" s="15"/>
      <c r="P26" s="69">
        <f t="shared" si="2"/>
        <v>0</v>
      </c>
      <c r="Q26" s="746"/>
      <c r="R26" s="633">
        <f t="shared" si="3"/>
        <v>0</v>
      </c>
      <c r="S26" s="631"/>
      <c r="T26" s="632"/>
      <c r="U26" s="961">
        <f t="shared" si="8"/>
        <v>4004.28</v>
      </c>
      <c r="V26" s="645">
        <f t="shared" si="9"/>
        <v>882</v>
      </c>
      <c r="W26" s="665">
        <f t="shared" si="5"/>
        <v>0</v>
      </c>
    </row>
    <row r="27" spans="2:23" x14ac:dyDescent="0.25">
      <c r="B27" s="130">
        <v>4.54</v>
      </c>
      <c r="C27" s="15"/>
      <c r="D27" s="69">
        <f t="shared" si="0"/>
        <v>0</v>
      </c>
      <c r="E27" s="746"/>
      <c r="F27" s="633">
        <f t="shared" si="1"/>
        <v>0</v>
      </c>
      <c r="G27" s="631"/>
      <c r="H27" s="632"/>
      <c r="I27" s="961">
        <f t="shared" si="6"/>
        <v>1616.24</v>
      </c>
      <c r="J27" s="645">
        <f t="shared" si="7"/>
        <v>356</v>
      </c>
      <c r="K27" s="665">
        <f t="shared" si="4"/>
        <v>0</v>
      </c>
      <c r="N27" s="130">
        <v>4.54</v>
      </c>
      <c r="O27" s="15"/>
      <c r="P27" s="69">
        <f t="shared" si="2"/>
        <v>0</v>
      </c>
      <c r="Q27" s="746"/>
      <c r="R27" s="633">
        <f t="shared" si="3"/>
        <v>0</v>
      </c>
      <c r="S27" s="631"/>
      <c r="T27" s="632"/>
      <c r="U27" s="961">
        <f t="shared" si="8"/>
        <v>4004.28</v>
      </c>
      <c r="V27" s="645">
        <f t="shared" si="9"/>
        <v>882</v>
      </c>
      <c r="W27" s="665">
        <f t="shared" si="5"/>
        <v>0</v>
      </c>
    </row>
    <row r="28" spans="2:23" x14ac:dyDescent="0.25">
      <c r="B28" s="130">
        <v>4.54</v>
      </c>
      <c r="C28" s="15"/>
      <c r="D28" s="69">
        <f t="shared" si="0"/>
        <v>0</v>
      </c>
      <c r="E28" s="746"/>
      <c r="F28" s="633">
        <f t="shared" si="1"/>
        <v>0</v>
      </c>
      <c r="G28" s="631"/>
      <c r="H28" s="632"/>
      <c r="I28" s="961">
        <f t="shared" si="6"/>
        <v>1616.24</v>
      </c>
      <c r="J28" s="645">
        <f t="shared" si="7"/>
        <v>356</v>
      </c>
      <c r="K28" s="665">
        <f t="shared" si="4"/>
        <v>0</v>
      </c>
      <c r="N28" s="130">
        <v>4.54</v>
      </c>
      <c r="O28" s="15"/>
      <c r="P28" s="69">
        <f t="shared" si="2"/>
        <v>0</v>
      </c>
      <c r="Q28" s="746"/>
      <c r="R28" s="633">
        <f t="shared" si="3"/>
        <v>0</v>
      </c>
      <c r="S28" s="631"/>
      <c r="T28" s="632"/>
      <c r="U28" s="961">
        <f t="shared" si="8"/>
        <v>4004.28</v>
      </c>
      <c r="V28" s="645">
        <f t="shared" si="9"/>
        <v>882</v>
      </c>
      <c r="W28" s="665">
        <f t="shared" si="5"/>
        <v>0</v>
      </c>
    </row>
    <row r="29" spans="2:23" x14ac:dyDescent="0.25">
      <c r="B29" s="130">
        <v>4.54</v>
      </c>
      <c r="C29" s="15"/>
      <c r="D29" s="69">
        <f t="shared" si="0"/>
        <v>0</v>
      </c>
      <c r="E29" s="746"/>
      <c r="F29" s="633">
        <f t="shared" si="1"/>
        <v>0</v>
      </c>
      <c r="G29" s="631"/>
      <c r="H29" s="632"/>
      <c r="I29" s="961">
        <f t="shared" si="6"/>
        <v>1616.24</v>
      </c>
      <c r="J29" s="645">
        <f t="shared" si="7"/>
        <v>356</v>
      </c>
      <c r="K29" s="665">
        <f t="shared" si="4"/>
        <v>0</v>
      </c>
      <c r="N29" s="130">
        <v>4.54</v>
      </c>
      <c r="O29" s="15"/>
      <c r="P29" s="69">
        <f t="shared" si="2"/>
        <v>0</v>
      </c>
      <c r="Q29" s="746"/>
      <c r="R29" s="633">
        <f t="shared" si="3"/>
        <v>0</v>
      </c>
      <c r="S29" s="631"/>
      <c r="T29" s="632"/>
      <c r="U29" s="961">
        <f t="shared" si="8"/>
        <v>4004.28</v>
      </c>
      <c r="V29" s="645">
        <f t="shared" si="9"/>
        <v>882</v>
      </c>
      <c r="W29" s="665">
        <f t="shared" si="5"/>
        <v>0</v>
      </c>
    </row>
    <row r="30" spans="2:23" x14ac:dyDescent="0.25">
      <c r="B30" s="130">
        <v>4.54</v>
      </c>
      <c r="C30" s="15"/>
      <c r="D30" s="69">
        <f t="shared" si="0"/>
        <v>0</v>
      </c>
      <c r="E30" s="746"/>
      <c r="F30" s="633">
        <f t="shared" si="1"/>
        <v>0</v>
      </c>
      <c r="G30" s="631"/>
      <c r="H30" s="632"/>
      <c r="I30" s="961">
        <f t="shared" si="6"/>
        <v>1616.24</v>
      </c>
      <c r="J30" s="645">
        <f t="shared" si="7"/>
        <v>356</v>
      </c>
      <c r="K30" s="665">
        <f t="shared" si="4"/>
        <v>0</v>
      </c>
      <c r="N30" s="130">
        <v>4.54</v>
      </c>
      <c r="O30" s="15"/>
      <c r="P30" s="69">
        <f t="shared" si="2"/>
        <v>0</v>
      </c>
      <c r="Q30" s="746"/>
      <c r="R30" s="633">
        <f t="shared" si="3"/>
        <v>0</v>
      </c>
      <c r="S30" s="631"/>
      <c r="T30" s="632"/>
      <c r="U30" s="961">
        <f t="shared" si="8"/>
        <v>4004.28</v>
      </c>
      <c r="V30" s="645">
        <f t="shared" si="9"/>
        <v>882</v>
      </c>
      <c r="W30" s="665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6"/>
      <c r="F31" s="633">
        <f t="shared" si="1"/>
        <v>0</v>
      </c>
      <c r="G31" s="631"/>
      <c r="H31" s="632"/>
      <c r="I31" s="961">
        <f t="shared" si="6"/>
        <v>1616.24</v>
      </c>
      <c r="J31" s="645">
        <f t="shared" si="7"/>
        <v>356</v>
      </c>
      <c r="K31" s="665">
        <f t="shared" si="4"/>
        <v>0</v>
      </c>
      <c r="N31" s="130">
        <v>4.54</v>
      </c>
      <c r="O31" s="15"/>
      <c r="P31" s="69">
        <f t="shared" si="2"/>
        <v>0</v>
      </c>
      <c r="Q31" s="746"/>
      <c r="R31" s="633">
        <f t="shared" si="3"/>
        <v>0</v>
      </c>
      <c r="S31" s="631"/>
      <c r="T31" s="632"/>
      <c r="U31" s="961">
        <f t="shared" si="8"/>
        <v>4004.28</v>
      </c>
      <c r="V31" s="645">
        <f t="shared" si="9"/>
        <v>882</v>
      </c>
      <c r="W31" s="665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6"/>
      <c r="F32" s="633">
        <f>D32</f>
        <v>0</v>
      </c>
      <c r="G32" s="631"/>
      <c r="H32" s="632"/>
      <c r="I32" s="961">
        <f t="shared" si="6"/>
        <v>1616.24</v>
      </c>
      <c r="J32" s="645">
        <f t="shared" si="7"/>
        <v>356</v>
      </c>
      <c r="K32" s="665">
        <f t="shared" si="4"/>
        <v>0</v>
      </c>
      <c r="N32" s="130">
        <v>4.54</v>
      </c>
      <c r="O32" s="15"/>
      <c r="P32" s="69">
        <f t="shared" si="2"/>
        <v>0</v>
      </c>
      <c r="Q32" s="746"/>
      <c r="R32" s="633">
        <f>P32</f>
        <v>0</v>
      </c>
      <c r="S32" s="631"/>
      <c r="T32" s="632"/>
      <c r="U32" s="961">
        <f t="shared" si="8"/>
        <v>4004.28</v>
      </c>
      <c r="V32" s="645">
        <f t="shared" si="9"/>
        <v>882</v>
      </c>
      <c r="W32" s="665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47"/>
      <c r="F33" s="633">
        <f>D33</f>
        <v>0</v>
      </c>
      <c r="G33" s="631"/>
      <c r="H33" s="632"/>
      <c r="I33" s="961">
        <f t="shared" si="6"/>
        <v>1616.24</v>
      </c>
      <c r="J33" s="645">
        <f t="shared" si="7"/>
        <v>356</v>
      </c>
      <c r="K33" s="665">
        <f t="shared" si="4"/>
        <v>0</v>
      </c>
      <c r="N33" s="130">
        <v>4.54</v>
      </c>
      <c r="O33" s="15"/>
      <c r="P33" s="69">
        <f t="shared" si="2"/>
        <v>0</v>
      </c>
      <c r="Q33" s="647"/>
      <c r="R33" s="633">
        <f>P33</f>
        <v>0</v>
      </c>
      <c r="S33" s="631"/>
      <c r="T33" s="632"/>
      <c r="U33" s="961">
        <f t="shared" si="8"/>
        <v>4004.28</v>
      </c>
      <c r="V33" s="645">
        <f t="shared" si="9"/>
        <v>882</v>
      </c>
      <c r="W33" s="665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633">
        <f t="shared" ref="F34:F108" si="10">D34</f>
        <v>0</v>
      </c>
      <c r="G34" s="631"/>
      <c r="H34" s="632"/>
      <c r="I34" s="961">
        <f t="shared" si="6"/>
        <v>1616.24</v>
      </c>
      <c r="J34" s="645">
        <f t="shared" si="7"/>
        <v>356</v>
      </c>
      <c r="K34" s="665">
        <f t="shared" si="4"/>
        <v>0</v>
      </c>
      <c r="N34" s="130">
        <v>4.54</v>
      </c>
      <c r="O34" s="15"/>
      <c r="P34" s="69">
        <f t="shared" si="2"/>
        <v>0</v>
      </c>
      <c r="Q34" s="647"/>
      <c r="R34" s="633">
        <f t="shared" ref="R34:R108" si="11">P34</f>
        <v>0</v>
      </c>
      <c r="S34" s="631"/>
      <c r="T34" s="632"/>
      <c r="U34" s="961">
        <f t="shared" si="8"/>
        <v>4004.28</v>
      </c>
      <c r="V34" s="645">
        <f t="shared" si="9"/>
        <v>882</v>
      </c>
      <c r="W34" s="665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633">
        <f t="shared" si="10"/>
        <v>0</v>
      </c>
      <c r="G35" s="631"/>
      <c r="H35" s="632"/>
      <c r="I35" s="961">
        <f t="shared" si="6"/>
        <v>1616.24</v>
      </c>
      <c r="J35" s="645">
        <f t="shared" si="7"/>
        <v>356</v>
      </c>
      <c r="K35" s="665">
        <f t="shared" si="4"/>
        <v>0</v>
      </c>
      <c r="N35" s="130">
        <v>4.54</v>
      </c>
      <c r="O35" s="15"/>
      <c r="P35" s="69">
        <f t="shared" si="2"/>
        <v>0</v>
      </c>
      <c r="Q35" s="647"/>
      <c r="R35" s="633">
        <f t="shared" si="11"/>
        <v>0</v>
      </c>
      <c r="S35" s="631"/>
      <c r="T35" s="632"/>
      <c r="U35" s="961">
        <f t="shared" si="8"/>
        <v>4004.28</v>
      </c>
      <c r="V35" s="645">
        <f t="shared" si="9"/>
        <v>882</v>
      </c>
      <c r="W35" s="665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633">
        <f t="shared" si="10"/>
        <v>0</v>
      </c>
      <c r="G36" s="631"/>
      <c r="H36" s="632"/>
      <c r="I36" s="961">
        <f t="shared" si="6"/>
        <v>1616.24</v>
      </c>
      <c r="J36" s="645">
        <f t="shared" si="7"/>
        <v>356</v>
      </c>
      <c r="K36" s="665">
        <f t="shared" si="4"/>
        <v>0</v>
      </c>
      <c r="M36" s="75"/>
      <c r="N36" s="130">
        <v>4.54</v>
      </c>
      <c r="O36" s="15"/>
      <c r="P36" s="69">
        <f t="shared" si="2"/>
        <v>0</v>
      </c>
      <c r="Q36" s="647"/>
      <c r="R36" s="633">
        <f t="shared" si="11"/>
        <v>0</v>
      </c>
      <c r="S36" s="631"/>
      <c r="T36" s="632"/>
      <c r="U36" s="961">
        <f t="shared" si="8"/>
        <v>4004.28</v>
      </c>
      <c r="V36" s="645">
        <f t="shared" si="9"/>
        <v>882</v>
      </c>
      <c r="W36" s="665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633">
        <f t="shared" si="10"/>
        <v>0</v>
      </c>
      <c r="G37" s="631"/>
      <c r="H37" s="632"/>
      <c r="I37" s="961">
        <f t="shared" si="6"/>
        <v>1616.24</v>
      </c>
      <c r="J37" s="645">
        <f t="shared" si="7"/>
        <v>356</v>
      </c>
      <c r="K37" s="665">
        <f t="shared" si="4"/>
        <v>0</v>
      </c>
      <c r="N37" s="130">
        <v>4.54</v>
      </c>
      <c r="O37" s="15"/>
      <c r="P37" s="69">
        <f t="shared" si="2"/>
        <v>0</v>
      </c>
      <c r="Q37" s="647"/>
      <c r="R37" s="633">
        <f t="shared" si="11"/>
        <v>0</v>
      </c>
      <c r="S37" s="631"/>
      <c r="T37" s="632"/>
      <c r="U37" s="961">
        <f t="shared" si="8"/>
        <v>4004.28</v>
      </c>
      <c r="V37" s="645">
        <f t="shared" si="9"/>
        <v>882</v>
      </c>
      <c r="W37" s="665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6"/>
      <c r="F38" s="633">
        <f t="shared" si="10"/>
        <v>0</v>
      </c>
      <c r="G38" s="631"/>
      <c r="H38" s="632"/>
      <c r="I38" s="961">
        <f t="shared" si="6"/>
        <v>1616.24</v>
      </c>
      <c r="J38" s="645">
        <f t="shared" si="7"/>
        <v>356</v>
      </c>
      <c r="K38" s="665">
        <f t="shared" si="4"/>
        <v>0</v>
      </c>
      <c r="N38" s="130">
        <v>4.54</v>
      </c>
      <c r="O38" s="15"/>
      <c r="P38" s="69">
        <f t="shared" si="2"/>
        <v>0</v>
      </c>
      <c r="Q38" s="746"/>
      <c r="R38" s="633">
        <f t="shared" si="11"/>
        <v>0</v>
      </c>
      <c r="S38" s="631"/>
      <c r="T38" s="632"/>
      <c r="U38" s="961">
        <f t="shared" si="8"/>
        <v>4004.28</v>
      </c>
      <c r="V38" s="645">
        <f t="shared" si="9"/>
        <v>882</v>
      </c>
      <c r="W38" s="665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1616.24</v>
      </c>
      <c r="J39" s="73">
        <f t="shared" si="7"/>
        <v>356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1616.24</v>
      </c>
      <c r="J40" s="73">
        <f t="shared" si="7"/>
        <v>356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1616.24</v>
      </c>
      <c r="J41" s="73">
        <f t="shared" si="7"/>
        <v>356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1616.24</v>
      </c>
      <c r="J42" s="73">
        <f t="shared" si="7"/>
        <v>356</v>
      </c>
      <c r="K42" s="665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4004.28</v>
      </c>
      <c r="V42" s="73">
        <f t="shared" si="9"/>
        <v>882</v>
      </c>
      <c r="W42" s="665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1616.24</v>
      </c>
      <c r="J43" s="73">
        <f t="shared" si="7"/>
        <v>356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1616.24</v>
      </c>
      <c r="J44" s="73">
        <f t="shared" si="7"/>
        <v>356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1616.24</v>
      </c>
      <c r="J45" s="73">
        <f t="shared" si="7"/>
        <v>356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1616.24</v>
      </c>
      <c r="J46" s="73">
        <f t="shared" si="7"/>
        <v>356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1616.24</v>
      </c>
      <c r="J47" s="73">
        <f t="shared" si="7"/>
        <v>356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1616.24</v>
      </c>
      <c r="J48" s="73">
        <f t="shared" si="7"/>
        <v>356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1616.24</v>
      </c>
      <c r="J49" s="73">
        <f t="shared" si="7"/>
        <v>356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1616.24</v>
      </c>
      <c r="J50" s="73">
        <f t="shared" si="7"/>
        <v>356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61">
        <f t="shared" si="6"/>
        <v>1616.24</v>
      </c>
      <c r="J51" s="645">
        <f t="shared" si="7"/>
        <v>356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61">
        <f t="shared" si="8"/>
        <v>4004.28</v>
      </c>
      <c r="V51" s="645">
        <f t="shared" si="9"/>
        <v>882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45"/>
      <c r="F52" s="617">
        <f t="shared" si="10"/>
        <v>0</v>
      </c>
      <c r="G52" s="619"/>
      <c r="H52" s="201"/>
      <c r="I52" s="962">
        <f t="shared" si="6"/>
        <v>1616.24</v>
      </c>
      <c r="J52" s="963">
        <f t="shared" si="7"/>
        <v>356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45"/>
      <c r="R52" s="617">
        <f t="shared" si="11"/>
        <v>0</v>
      </c>
      <c r="S52" s="619"/>
      <c r="T52" s="201"/>
      <c r="U52" s="962">
        <f t="shared" si="8"/>
        <v>4004.28</v>
      </c>
      <c r="V52" s="963">
        <f t="shared" si="9"/>
        <v>882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45"/>
      <c r="F53" s="617">
        <f t="shared" si="10"/>
        <v>0</v>
      </c>
      <c r="G53" s="619"/>
      <c r="H53" s="201"/>
      <c r="I53" s="946">
        <f t="shared" si="6"/>
        <v>1616.24</v>
      </c>
      <c r="J53" s="929">
        <f t="shared" si="7"/>
        <v>356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45"/>
      <c r="R53" s="617">
        <f t="shared" si="11"/>
        <v>0</v>
      </c>
      <c r="S53" s="619"/>
      <c r="T53" s="201"/>
      <c r="U53" s="946">
        <f t="shared" si="8"/>
        <v>4004.28</v>
      </c>
      <c r="V53" s="929">
        <f t="shared" si="9"/>
        <v>882</v>
      </c>
      <c r="W53" s="60">
        <f t="shared" si="5"/>
        <v>0</v>
      </c>
    </row>
    <row r="54" spans="1:23" x14ac:dyDescent="0.25">
      <c r="A54" s="650"/>
      <c r="B54" s="781">
        <v>4.54</v>
      </c>
      <c r="C54" s="717"/>
      <c r="D54" s="926">
        <f t="shared" si="0"/>
        <v>0</v>
      </c>
      <c r="E54" s="947"/>
      <c r="F54" s="926">
        <f t="shared" si="10"/>
        <v>0</v>
      </c>
      <c r="G54" s="928"/>
      <c r="H54" s="663"/>
      <c r="I54" s="946">
        <f t="shared" si="6"/>
        <v>1616.24</v>
      </c>
      <c r="J54" s="929">
        <f t="shared" si="7"/>
        <v>356</v>
      </c>
      <c r="K54" s="60">
        <f t="shared" si="4"/>
        <v>0</v>
      </c>
      <c r="M54" s="650"/>
      <c r="N54" s="130">
        <v>4.54</v>
      </c>
      <c r="O54" s="717"/>
      <c r="P54" s="926">
        <f t="shared" si="2"/>
        <v>0</v>
      </c>
      <c r="Q54" s="947"/>
      <c r="R54" s="926">
        <f t="shared" si="11"/>
        <v>0</v>
      </c>
      <c r="S54" s="928"/>
      <c r="T54" s="663"/>
      <c r="U54" s="946">
        <f t="shared" si="8"/>
        <v>4004.28</v>
      </c>
      <c r="V54" s="929">
        <f t="shared" si="9"/>
        <v>882</v>
      </c>
      <c r="W54" s="60">
        <f t="shared" si="5"/>
        <v>0</v>
      </c>
    </row>
    <row r="55" spans="1:23" x14ac:dyDescent="0.25">
      <c r="A55" s="664"/>
      <c r="B55" s="781">
        <v>4.54</v>
      </c>
      <c r="C55" s="717"/>
      <c r="D55" s="926">
        <f t="shared" si="0"/>
        <v>0</v>
      </c>
      <c r="E55" s="947"/>
      <c r="F55" s="926">
        <f t="shared" si="10"/>
        <v>0</v>
      </c>
      <c r="G55" s="928"/>
      <c r="H55" s="663"/>
      <c r="I55" s="946">
        <f t="shared" si="6"/>
        <v>1616.24</v>
      </c>
      <c r="J55" s="929">
        <f t="shared" si="7"/>
        <v>356</v>
      </c>
      <c r="K55" s="60">
        <f t="shared" si="4"/>
        <v>0</v>
      </c>
      <c r="M55" s="664"/>
      <c r="N55" s="130">
        <v>4.54</v>
      </c>
      <c r="O55" s="717"/>
      <c r="P55" s="926">
        <f t="shared" si="2"/>
        <v>0</v>
      </c>
      <c r="Q55" s="947"/>
      <c r="R55" s="926">
        <f t="shared" si="11"/>
        <v>0</v>
      </c>
      <c r="S55" s="928"/>
      <c r="T55" s="663"/>
      <c r="U55" s="946">
        <f t="shared" si="8"/>
        <v>4004.28</v>
      </c>
      <c r="V55" s="929">
        <f t="shared" si="9"/>
        <v>882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45"/>
      <c r="F56" s="617">
        <f t="shared" si="10"/>
        <v>0</v>
      </c>
      <c r="G56" s="619"/>
      <c r="H56" s="201"/>
      <c r="I56" s="946">
        <f t="shared" si="6"/>
        <v>1616.24</v>
      </c>
      <c r="J56" s="929">
        <f t="shared" si="7"/>
        <v>356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45"/>
      <c r="R56" s="617">
        <f t="shared" si="11"/>
        <v>0</v>
      </c>
      <c r="S56" s="619"/>
      <c r="T56" s="201"/>
      <c r="U56" s="946">
        <f t="shared" si="8"/>
        <v>4004.28</v>
      </c>
      <c r="V56" s="929">
        <f t="shared" si="9"/>
        <v>882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45"/>
      <c r="F57" s="617">
        <f t="shared" si="10"/>
        <v>0</v>
      </c>
      <c r="G57" s="619"/>
      <c r="H57" s="201"/>
      <c r="I57" s="946">
        <f t="shared" si="6"/>
        <v>1616.24</v>
      </c>
      <c r="J57" s="929">
        <f t="shared" si="7"/>
        <v>356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45"/>
      <c r="R57" s="617">
        <f t="shared" si="11"/>
        <v>0</v>
      </c>
      <c r="S57" s="619"/>
      <c r="T57" s="201"/>
      <c r="U57" s="946">
        <f t="shared" si="8"/>
        <v>4004.28</v>
      </c>
      <c r="V57" s="929">
        <f t="shared" si="9"/>
        <v>882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45"/>
      <c r="F58" s="617">
        <f t="shared" si="10"/>
        <v>0</v>
      </c>
      <c r="G58" s="619"/>
      <c r="H58" s="201"/>
      <c r="I58" s="946">
        <f t="shared" si="6"/>
        <v>1616.24</v>
      </c>
      <c r="J58" s="929">
        <f t="shared" si="7"/>
        <v>356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45"/>
      <c r="R58" s="617">
        <f t="shared" si="11"/>
        <v>0</v>
      </c>
      <c r="S58" s="619"/>
      <c r="T58" s="201"/>
      <c r="U58" s="946">
        <f t="shared" si="8"/>
        <v>4004.28</v>
      </c>
      <c r="V58" s="929">
        <f t="shared" si="9"/>
        <v>882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45"/>
      <c r="F59" s="617">
        <f t="shared" si="10"/>
        <v>0</v>
      </c>
      <c r="G59" s="619"/>
      <c r="H59" s="201"/>
      <c r="I59" s="946">
        <f t="shared" si="6"/>
        <v>1616.24</v>
      </c>
      <c r="J59" s="929">
        <f t="shared" si="7"/>
        <v>356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45"/>
      <c r="R59" s="617">
        <f t="shared" si="11"/>
        <v>0</v>
      </c>
      <c r="S59" s="619"/>
      <c r="T59" s="201"/>
      <c r="U59" s="946">
        <f t="shared" si="8"/>
        <v>4004.28</v>
      </c>
      <c r="V59" s="929">
        <f t="shared" si="9"/>
        <v>882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45"/>
      <c r="F60" s="617">
        <f t="shared" si="10"/>
        <v>0</v>
      </c>
      <c r="G60" s="619"/>
      <c r="H60" s="201"/>
      <c r="I60" s="946">
        <f t="shared" si="6"/>
        <v>1616.24</v>
      </c>
      <c r="J60" s="929">
        <f t="shared" si="7"/>
        <v>356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45"/>
      <c r="R60" s="617">
        <f t="shared" si="11"/>
        <v>0</v>
      </c>
      <c r="S60" s="619"/>
      <c r="T60" s="201"/>
      <c r="U60" s="946">
        <f t="shared" si="8"/>
        <v>4004.28</v>
      </c>
      <c r="V60" s="929">
        <f t="shared" si="9"/>
        <v>882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45"/>
      <c r="F61" s="617">
        <f t="shared" si="10"/>
        <v>0</v>
      </c>
      <c r="G61" s="619"/>
      <c r="H61" s="201"/>
      <c r="I61" s="946">
        <f t="shared" si="6"/>
        <v>1616.24</v>
      </c>
      <c r="J61" s="929">
        <f t="shared" si="7"/>
        <v>356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45"/>
      <c r="R61" s="617">
        <f t="shared" si="11"/>
        <v>0</v>
      </c>
      <c r="S61" s="619"/>
      <c r="T61" s="201"/>
      <c r="U61" s="946">
        <f t="shared" si="8"/>
        <v>4004.28</v>
      </c>
      <c r="V61" s="929">
        <f t="shared" si="9"/>
        <v>882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45"/>
      <c r="F62" s="617">
        <f t="shared" si="10"/>
        <v>0</v>
      </c>
      <c r="G62" s="619"/>
      <c r="H62" s="201"/>
      <c r="I62" s="946">
        <f t="shared" si="6"/>
        <v>1616.24</v>
      </c>
      <c r="J62" s="929">
        <f t="shared" si="7"/>
        <v>356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45"/>
      <c r="R62" s="617">
        <f t="shared" si="11"/>
        <v>0</v>
      </c>
      <c r="S62" s="619"/>
      <c r="T62" s="201"/>
      <c r="U62" s="946">
        <f t="shared" si="8"/>
        <v>4004.28</v>
      </c>
      <c r="V62" s="929">
        <f t="shared" si="9"/>
        <v>882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45"/>
      <c r="F63" s="617">
        <f t="shared" si="10"/>
        <v>0</v>
      </c>
      <c r="G63" s="619"/>
      <c r="H63" s="201"/>
      <c r="I63" s="946">
        <f t="shared" si="6"/>
        <v>1616.24</v>
      </c>
      <c r="J63" s="929">
        <f t="shared" si="7"/>
        <v>356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45"/>
      <c r="R63" s="617">
        <f t="shared" si="11"/>
        <v>0</v>
      </c>
      <c r="S63" s="619"/>
      <c r="T63" s="201"/>
      <c r="U63" s="946">
        <f t="shared" si="8"/>
        <v>4004.28</v>
      </c>
      <c r="V63" s="929">
        <f t="shared" si="9"/>
        <v>882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45"/>
      <c r="F64" s="617">
        <f t="shared" si="10"/>
        <v>0</v>
      </c>
      <c r="G64" s="619"/>
      <c r="H64" s="201"/>
      <c r="I64" s="946">
        <f t="shared" si="6"/>
        <v>1616.24</v>
      </c>
      <c r="J64" s="929">
        <f t="shared" si="7"/>
        <v>356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45"/>
      <c r="R64" s="617">
        <f t="shared" si="11"/>
        <v>0</v>
      </c>
      <c r="S64" s="619"/>
      <c r="T64" s="201"/>
      <c r="U64" s="946">
        <f t="shared" si="8"/>
        <v>4004.28</v>
      </c>
      <c r="V64" s="929">
        <f t="shared" si="9"/>
        <v>882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45"/>
      <c r="F65" s="617">
        <f t="shared" si="10"/>
        <v>0</v>
      </c>
      <c r="G65" s="619"/>
      <c r="H65" s="201"/>
      <c r="I65" s="946">
        <f t="shared" si="6"/>
        <v>1616.24</v>
      </c>
      <c r="J65" s="929">
        <f t="shared" si="7"/>
        <v>356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45"/>
      <c r="R65" s="617">
        <f t="shared" si="11"/>
        <v>0</v>
      </c>
      <c r="S65" s="619"/>
      <c r="T65" s="201"/>
      <c r="U65" s="946">
        <f t="shared" si="8"/>
        <v>4004.28</v>
      </c>
      <c r="V65" s="929">
        <f t="shared" si="9"/>
        <v>882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45"/>
      <c r="F66" s="617">
        <f t="shared" si="10"/>
        <v>0</v>
      </c>
      <c r="G66" s="619"/>
      <c r="H66" s="201"/>
      <c r="I66" s="946">
        <f t="shared" si="6"/>
        <v>1616.24</v>
      </c>
      <c r="J66" s="929">
        <f t="shared" si="7"/>
        <v>356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45"/>
      <c r="R66" s="617">
        <f t="shared" si="11"/>
        <v>0</v>
      </c>
      <c r="S66" s="619"/>
      <c r="T66" s="201"/>
      <c r="U66" s="946">
        <f t="shared" si="8"/>
        <v>4004.28</v>
      </c>
      <c r="V66" s="929">
        <f t="shared" si="9"/>
        <v>882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45"/>
      <c r="F67" s="617">
        <f t="shared" si="10"/>
        <v>0</v>
      </c>
      <c r="G67" s="619"/>
      <c r="H67" s="201"/>
      <c r="I67" s="946">
        <f t="shared" si="6"/>
        <v>1616.24</v>
      </c>
      <c r="J67" s="929">
        <f t="shared" si="7"/>
        <v>356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45"/>
      <c r="R67" s="617">
        <f t="shared" si="11"/>
        <v>0</v>
      </c>
      <c r="S67" s="619"/>
      <c r="T67" s="201"/>
      <c r="U67" s="946">
        <f t="shared" si="8"/>
        <v>4004.28</v>
      </c>
      <c r="V67" s="929">
        <f t="shared" si="9"/>
        <v>882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45"/>
      <c r="F68" s="617">
        <f t="shared" si="10"/>
        <v>0</v>
      </c>
      <c r="G68" s="619"/>
      <c r="H68" s="201"/>
      <c r="I68" s="946">
        <f t="shared" si="6"/>
        <v>1616.24</v>
      </c>
      <c r="J68" s="929">
        <f t="shared" si="7"/>
        <v>356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45"/>
      <c r="R68" s="617">
        <f t="shared" si="11"/>
        <v>0</v>
      </c>
      <c r="S68" s="619"/>
      <c r="T68" s="201"/>
      <c r="U68" s="946">
        <f t="shared" si="8"/>
        <v>4004.28</v>
      </c>
      <c r="V68" s="929">
        <f t="shared" si="9"/>
        <v>882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45"/>
      <c r="F69" s="617">
        <f t="shared" si="10"/>
        <v>0</v>
      </c>
      <c r="G69" s="619"/>
      <c r="H69" s="201"/>
      <c r="I69" s="946">
        <f t="shared" si="6"/>
        <v>1616.24</v>
      </c>
      <c r="J69" s="929">
        <f t="shared" si="7"/>
        <v>356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45"/>
      <c r="R69" s="617">
        <f t="shared" si="11"/>
        <v>0</v>
      </c>
      <c r="S69" s="619"/>
      <c r="T69" s="201"/>
      <c r="U69" s="946">
        <f t="shared" si="8"/>
        <v>4004.28</v>
      </c>
      <c r="V69" s="929">
        <f t="shared" si="9"/>
        <v>882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1616.24</v>
      </c>
      <c r="J70" s="73">
        <f t="shared" si="7"/>
        <v>356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1616.24</v>
      </c>
      <c r="J71" s="73">
        <f t="shared" si="7"/>
        <v>356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1616.24</v>
      </c>
      <c r="J72" s="73">
        <f t="shared" si="7"/>
        <v>356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1616.24</v>
      </c>
      <c r="J73" s="73">
        <f t="shared" si="7"/>
        <v>356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1616.24</v>
      </c>
      <c r="J74" s="73">
        <f t="shared" si="7"/>
        <v>356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1616.24</v>
      </c>
      <c r="J75" s="73">
        <f t="shared" ref="J75:J107" si="15">J74-C75</f>
        <v>356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4004.28</v>
      </c>
      <c r="V75" s="73">
        <f t="shared" ref="V75:V107" si="17">V74-O75</f>
        <v>882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1616.24</v>
      </c>
      <c r="J76" s="73">
        <f t="shared" si="15"/>
        <v>356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1616.24</v>
      </c>
      <c r="J77" s="73">
        <f t="shared" si="15"/>
        <v>356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1616.24</v>
      </c>
      <c r="J78" s="73">
        <f t="shared" si="15"/>
        <v>356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1616.24</v>
      </c>
      <c r="J79" s="73">
        <f t="shared" si="15"/>
        <v>356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1616.24</v>
      </c>
      <c r="J80" s="73">
        <f t="shared" si="15"/>
        <v>356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1616.24</v>
      </c>
      <c r="J81" s="73">
        <f t="shared" si="15"/>
        <v>356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1616.24</v>
      </c>
      <c r="J82" s="73">
        <f t="shared" si="15"/>
        <v>356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1616.24</v>
      </c>
      <c r="J83" s="73">
        <f t="shared" si="15"/>
        <v>356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1616.24</v>
      </c>
      <c r="J84" s="73">
        <f t="shared" si="15"/>
        <v>356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4004.28</v>
      </c>
      <c r="V84" s="73">
        <f t="shared" si="17"/>
        <v>882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1616.24</v>
      </c>
      <c r="J85" s="73">
        <f t="shared" si="15"/>
        <v>356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4004.28</v>
      </c>
      <c r="V85" s="73">
        <f t="shared" si="17"/>
        <v>882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1616.24</v>
      </c>
      <c r="J86" s="73">
        <f t="shared" si="15"/>
        <v>356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4004.28</v>
      </c>
      <c r="V86" s="73">
        <f t="shared" si="17"/>
        <v>882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1616.24</v>
      </c>
      <c r="J87" s="73">
        <f t="shared" si="15"/>
        <v>356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4004.28</v>
      </c>
      <c r="V87" s="73">
        <f t="shared" si="17"/>
        <v>882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1616.24</v>
      </c>
      <c r="J88" s="73">
        <f t="shared" si="15"/>
        <v>356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4004.28</v>
      </c>
      <c r="V88" s="73">
        <f t="shared" si="17"/>
        <v>882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1616.24</v>
      </c>
      <c r="J89" s="73">
        <f t="shared" si="15"/>
        <v>356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4004.28</v>
      </c>
      <c r="V89" s="73">
        <f t="shared" si="17"/>
        <v>882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1616.24</v>
      </c>
      <c r="J90" s="73">
        <f t="shared" si="15"/>
        <v>356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4004.28</v>
      </c>
      <c r="V90" s="73">
        <f t="shared" si="17"/>
        <v>882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1616.24</v>
      </c>
      <c r="J91" s="73">
        <f t="shared" si="15"/>
        <v>356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4004.28</v>
      </c>
      <c r="V91" s="73">
        <f t="shared" si="17"/>
        <v>882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1616.24</v>
      </c>
      <c r="J92" s="73">
        <f t="shared" si="15"/>
        <v>356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4004.28</v>
      </c>
      <c r="V92" s="73">
        <f t="shared" si="17"/>
        <v>882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1616.24</v>
      </c>
      <c r="J93" s="73">
        <f t="shared" si="15"/>
        <v>356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4004.28</v>
      </c>
      <c r="V93" s="73">
        <f t="shared" si="17"/>
        <v>882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1616.24</v>
      </c>
      <c r="J94" s="73">
        <f t="shared" si="15"/>
        <v>356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4004.28</v>
      </c>
      <c r="V94" s="73">
        <f t="shared" si="17"/>
        <v>882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1616.24</v>
      </c>
      <c r="J95" s="73">
        <f t="shared" si="15"/>
        <v>356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4004.28</v>
      </c>
      <c r="V95" s="73">
        <f t="shared" si="17"/>
        <v>882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1616.24</v>
      </c>
      <c r="J96" s="73">
        <f t="shared" si="15"/>
        <v>356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4004.28</v>
      </c>
      <c r="V96" s="73">
        <f t="shared" si="17"/>
        <v>882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1616.24</v>
      </c>
      <c r="J97" s="73">
        <f t="shared" si="15"/>
        <v>356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4004.28</v>
      </c>
      <c r="V97" s="73">
        <f t="shared" si="17"/>
        <v>882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1616.24</v>
      </c>
      <c r="J98" s="73">
        <f t="shared" si="15"/>
        <v>356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4004.28</v>
      </c>
      <c r="V98" s="73">
        <f t="shared" si="17"/>
        <v>882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1616.24</v>
      </c>
      <c r="J99" s="73">
        <f t="shared" si="15"/>
        <v>356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4004.28</v>
      </c>
      <c r="V99" s="73">
        <f t="shared" si="17"/>
        <v>882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1616.24</v>
      </c>
      <c r="J100" s="73">
        <f t="shared" si="15"/>
        <v>356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4004.28</v>
      </c>
      <c r="V100" s="73">
        <f t="shared" si="17"/>
        <v>882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1616.24</v>
      </c>
      <c r="J101" s="73">
        <f t="shared" si="15"/>
        <v>356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4004.28</v>
      </c>
      <c r="V101" s="73">
        <f t="shared" si="17"/>
        <v>882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1616.24</v>
      </c>
      <c r="J102" s="73">
        <f t="shared" si="15"/>
        <v>356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4004.28</v>
      </c>
      <c r="V102" s="73">
        <f t="shared" si="17"/>
        <v>882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1616.24</v>
      </c>
      <c r="J103" s="73">
        <f t="shared" si="15"/>
        <v>356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4004.28</v>
      </c>
      <c r="V103" s="73">
        <f t="shared" si="17"/>
        <v>882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1616.24</v>
      </c>
      <c r="J104" s="73">
        <f t="shared" si="15"/>
        <v>356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4004.28</v>
      </c>
      <c r="V104" s="73">
        <f t="shared" si="17"/>
        <v>882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1616.24</v>
      </c>
      <c r="J105" s="73">
        <f t="shared" si="15"/>
        <v>356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4004.28</v>
      </c>
      <c r="V105" s="73">
        <f t="shared" si="17"/>
        <v>882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1616.24</v>
      </c>
      <c r="J106" s="73">
        <f t="shared" si="15"/>
        <v>356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4004.28</v>
      </c>
      <c r="V106" s="73">
        <f t="shared" si="17"/>
        <v>882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1616.24</v>
      </c>
      <c r="J107" s="73">
        <f t="shared" si="15"/>
        <v>356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4004.28</v>
      </c>
      <c r="V107" s="73">
        <f t="shared" si="17"/>
        <v>882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85</v>
      </c>
      <c r="D109" s="6">
        <f>SUM(D9:D108)</f>
        <v>385.9</v>
      </c>
      <c r="E109" s="13"/>
      <c r="F109" s="6">
        <f>SUM(F9:F108)</f>
        <v>385.9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356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882</v>
      </c>
      <c r="Q111" s="40"/>
      <c r="R111" s="6"/>
      <c r="S111" s="31"/>
      <c r="T111" s="17"/>
      <c r="U111" s="129"/>
      <c r="V111" s="73"/>
    </row>
    <row r="112" spans="2:23" x14ac:dyDescent="0.25">
      <c r="C112" s="1262" t="s">
        <v>19</v>
      </c>
      <c r="D112" s="1263"/>
      <c r="E112" s="39">
        <f>E4+E5-F109+E6+E7</f>
        <v>1616.2400000000002</v>
      </c>
      <c r="F112" s="6"/>
      <c r="G112" s="6"/>
      <c r="H112" s="17"/>
      <c r="I112" s="129"/>
      <c r="J112" s="73"/>
      <c r="O112" s="1262" t="s">
        <v>19</v>
      </c>
      <c r="P112" s="1263"/>
      <c r="Q112" s="39">
        <f>Q4+Q5-R109+Q6+Q7</f>
        <v>4004.28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226" t="s">
        <v>52</v>
      </c>
      <c r="B5" s="1264" t="s">
        <v>97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226"/>
      <c r="B6" s="1264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26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66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0">
        <f>B9-C10</f>
        <v>0</v>
      </c>
      <c r="C10" s="717"/>
      <c r="D10" s="820"/>
      <c r="E10" s="746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50">
        <f t="shared" ref="B11:B30" si="1">B10-C11</f>
        <v>0</v>
      </c>
      <c r="C11" s="717"/>
      <c r="D11" s="821"/>
      <c r="E11" s="746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50">
        <f t="shared" si="1"/>
        <v>0</v>
      </c>
      <c r="C12" s="717"/>
      <c r="D12" s="821"/>
      <c r="E12" s="746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50">
        <f t="shared" si="1"/>
        <v>0</v>
      </c>
      <c r="C13" s="717"/>
      <c r="D13" s="821"/>
      <c r="E13" s="746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50">
        <f t="shared" si="1"/>
        <v>0</v>
      </c>
      <c r="C14" s="717"/>
      <c r="D14" s="821"/>
      <c r="E14" s="746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50">
        <f t="shared" si="1"/>
        <v>0</v>
      </c>
      <c r="C15" s="717"/>
      <c r="D15" s="822"/>
      <c r="E15" s="746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50">
        <f t="shared" si="1"/>
        <v>0</v>
      </c>
      <c r="C16" s="717"/>
      <c r="D16" s="822"/>
      <c r="E16" s="746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50">
        <f t="shared" si="1"/>
        <v>0</v>
      </c>
      <c r="C17" s="717"/>
      <c r="D17" s="822"/>
      <c r="E17" s="746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50">
        <f t="shared" si="1"/>
        <v>0</v>
      </c>
      <c r="C18" s="717"/>
      <c r="D18" s="822"/>
      <c r="E18" s="746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50">
        <f t="shared" si="1"/>
        <v>0</v>
      </c>
      <c r="C19" s="717"/>
      <c r="D19" s="822"/>
      <c r="E19" s="746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50">
        <f t="shared" si="1"/>
        <v>0</v>
      </c>
      <c r="C20" s="717"/>
      <c r="D20" s="822"/>
      <c r="E20" s="746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50">
        <f t="shared" si="1"/>
        <v>0</v>
      </c>
      <c r="C21" s="717"/>
      <c r="D21" s="826"/>
      <c r="E21" s="746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50">
        <f t="shared" si="1"/>
        <v>0</v>
      </c>
      <c r="C22" s="717"/>
      <c r="D22" s="826"/>
      <c r="E22" s="746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50">
        <f t="shared" si="1"/>
        <v>0</v>
      </c>
      <c r="C23" s="717"/>
      <c r="D23" s="826"/>
      <c r="E23" s="746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50">
        <f t="shared" si="1"/>
        <v>0</v>
      </c>
      <c r="C24" s="717"/>
      <c r="D24" s="826"/>
      <c r="E24" s="746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50">
        <f t="shared" si="1"/>
        <v>0</v>
      </c>
      <c r="C25" s="717"/>
      <c r="D25" s="826"/>
      <c r="E25" s="746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50">
        <f t="shared" si="1"/>
        <v>0</v>
      </c>
      <c r="C26" s="717"/>
      <c r="D26" s="826"/>
      <c r="E26" s="746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50">
        <f t="shared" si="1"/>
        <v>0</v>
      </c>
      <c r="C27" s="717"/>
      <c r="D27" s="826"/>
      <c r="E27" s="746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50">
        <f t="shared" si="1"/>
        <v>0</v>
      </c>
      <c r="C28" s="717"/>
      <c r="D28" s="738"/>
      <c r="E28" s="746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50">
        <f t="shared" si="1"/>
        <v>0</v>
      </c>
      <c r="C29" s="717"/>
      <c r="D29" s="738"/>
      <c r="E29" s="746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2" t="s">
        <v>19</v>
      </c>
      <c r="D34" s="126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E1" workbookViewId="0">
      <pane ySplit="8" topLeftCell="A9" activePane="bottomLeft" state="frozen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18" t="s">
        <v>287</v>
      </c>
      <c r="B1" s="1218"/>
      <c r="C1" s="1218"/>
      <c r="D1" s="1218"/>
      <c r="E1" s="1218"/>
      <c r="F1" s="1218"/>
      <c r="G1" s="1218"/>
      <c r="H1" s="11">
        <v>1</v>
      </c>
      <c r="K1" s="1218" t="str">
        <f>A1</f>
        <v>INVENTARIO     DEL MES DE   ENERO  2023</v>
      </c>
      <c r="L1" s="1218"/>
      <c r="M1" s="1218"/>
      <c r="N1" s="1218"/>
      <c r="O1" s="1218"/>
      <c r="P1" s="1218"/>
      <c r="Q1" s="1218"/>
      <c r="R1" s="11">
        <v>2</v>
      </c>
      <c r="U1" s="1222" t="s">
        <v>314</v>
      </c>
      <c r="V1" s="1222"/>
      <c r="W1" s="1222"/>
      <c r="X1" s="1222"/>
      <c r="Y1" s="1222"/>
      <c r="Z1" s="1222"/>
      <c r="AA1" s="1222"/>
      <c r="AB1" s="11">
        <v>3</v>
      </c>
      <c r="AE1" s="1222" t="s">
        <v>314</v>
      </c>
      <c r="AF1" s="1222"/>
      <c r="AG1" s="1222"/>
      <c r="AH1" s="1222"/>
      <c r="AI1" s="1222"/>
      <c r="AJ1" s="1222"/>
      <c r="AK1" s="122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252" t="s">
        <v>114</v>
      </c>
      <c r="B5" s="1268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231" t="s">
        <v>142</v>
      </c>
      <c r="L5" s="1267" t="s">
        <v>68</v>
      </c>
      <c r="M5" s="379">
        <v>88</v>
      </c>
      <c r="N5" s="647">
        <v>44937</v>
      </c>
      <c r="O5" s="831">
        <v>100</v>
      </c>
      <c r="P5" s="766">
        <v>10</v>
      </c>
      <c r="Q5" s="5"/>
      <c r="U5" s="1231" t="s">
        <v>214</v>
      </c>
      <c r="V5" s="1267" t="s">
        <v>68</v>
      </c>
      <c r="W5" s="379">
        <v>85</v>
      </c>
      <c r="X5" s="647">
        <v>44967</v>
      </c>
      <c r="Y5" s="831">
        <v>150</v>
      </c>
      <c r="Z5" s="766">
        <v>15</v>
      </c>
      <c r="AA5" s="5"/>
      <c r="AE5" s="1252" t="s">
        <v>315</v>
      </c>
      <c r="AF5" s="1268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252"/>
      <c r="B6" s="1269"/>
      <c r="C6" s="379"/>
      <c r="D6" s="131"/>
      <c r="E6" s="204"/>
      <c r="F6" s="62"/>
      <c r="G6" s="47">
        <f>F78</f>
        <v>100</v>
      </c>
      <c r="H6" s="7">
        <f>E6-G6+E7+E5-G5+E4</f>
        <v>50</v>
      </c>
      <c r="K6" s="1231"/>
      <c r="L6" s="1267"/>
      <c r="M6" s="379"/>
      <c r="N6" s="647"/>
      <c r="O6" s="534">
        <v>10</v>
      </c>
      <c r="P6" s="141">
        <v>1</v>
      </c>
      <c r="Q6" s="47">
        <f>P78</f>
        <v>40</v>
      </c>
      <c r="R6" s="7">
        <f>O6-Q6+O7+O5-Q5+O4</f>
        <v>70</v>
      </c>
      <c r="U6" s="1231"/>
      <c r="V6" s="1267"/>
      <c r="W6" s="379"/>
      <c r="X6" s="647"/>
      <c r="Y6" s="534"/>
      <c r="Z6" s="141"/>
      <c r="AA6" s="47">
        <f>Z78</f>
        <v>0</v>
      </c>
      <c r="AB6" s="7">
        <f>Y6-AA6+Y7+Y5-AA5+Y4</f>
        <v>150</v>
      </c>
      <c r="AE6" s="1252"/>
      <c r="AF6" s="1269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230</v>
      </c>
      <c r="H9" s="71">
        <v>115</v>
      </c>
      <c r="I9" s="103">
        <f>E6-F9+E5+E7+E4</f>
        <v>140</v>
      </c>
      <c r="J9" s="103"/>
      <c r="K9" s="80" t="s">
        <v>32</v>
      </c>
      <c r="L9" s="720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238</v>
      </c>
      <c r="R9" s="71">
        <v>100</v>
      </c>
      <c r="S9" s="719">
        <f>O6-P9+O5+O7+O4</f>
        <v>90</v>
      </c>
      <c r="U9" s="80" t="s">
        <v>32</v>
      </c>
      <c r="V9" s="779">
        <f>Z6-W9+Z5+Z7+Z4</f>
        <v>15</v>
      </c>
      <c r="W9" s="717"/>
      <c r="X9" s="633">
        <v>0</v>
      </c>
      <c r="Y9" s="662"/>
      <c r="Z9" s="633">
        <f>X9</f>
        <v>0</v>
      </c>
      <c r="AA9" s="631"/>
      <c r="AB9" s="632"/>
      <c r="AC9" s="666">
        <f>Y6-Z9+Y5+Y7+Y4</f>
        <v>150</v>
      </c>
      <c r="AD9" s="664"/>
      <c r="AE9" s="80" t="s">
        <v>32</v>
      </c>
      <c r="AF9" s="83">
        <f>AJ6-AG9+AJ5+AJ7+AJ4</f>
        <v>30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300</v>
      </c>
    </row>
    <row r="10" spans="1:39" x14ac:dyDescent="0.25">
      <c r="A10" s="190"/>
      <c r="B10" s="779">
        <f t="shared" ref="B10:B73" si="0">B9-C10</f>
        <v>13</v>
      </c>
      <c r="C10" s="717">
        <v>1</v>
      </c>
      <c r="D10" s="633">
        <v>10</v>
      </c>
      <c r="E10" s="662">
        <v>44942</v>
      </c>
      <c r="F10" s="633">
        <f>D10</f>
        <v>10</v>
      </c>
      <c r="G10" s="631" t="s">
        <v>231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302">
        <v>10</v>
      </c>
      <c r="O10" s="1320">
        <v>44957</v>
      </c>
      <c r="P10" s="1302">
        <f t="shared" ref="P10:P73" si="2">N10</f>
        <v>10</v>
      </c>
      <c r="Q10" s="580" t="s">
        <v>446</v>
      </c>
      <c r="R10" s="372">
        <v>100</v>
      </c>
      <c r="S10" s="103">
        <f>S9-P10</f>
        <v>80</v>
      </c>
      <c r="U10" s="190"/>
      <c r="V10" s="779">
        <f t="shared" ref="V10:V73" si="3">V9-W10</f>
        <v>15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150</v>
      </c>
      <c r="AD10" s="664"/>
      <c r="AE10" s="190"/>
      <c r="AF10" s="779">
        <f t="shared" ref="AF10:AF73" si="5">AF9-AG10</f>
        <v>30</v>
      </c>
      <c r="AG10" s="717"/>
      <c r="AH10" s="633"/>
      <c r="AI10" s="662"/>
      <c r="AJ10" s="633">
        <f>AH10</f>
        <v>0</v>
      </c>
      <c r="AK10" s="631"/>
      <c r="AL10" s="632"/>
      <c r="AM10" s="666">
        <f>AM9-AJ10</f>
        <v>300</v>
      </c>
    </row>
    <row r="11" spans="1:39" x14ac:dyDescent="0.25">
      <c r="A11" s="178"/>
      <c r="B11" s="779">
        <f t="shared" si="0"/>
        <v>12</v>
      </c>
      <c r="C11" s="717">
        <v>1</v>
      </c>
      <c r="D11" s="633">
        <v>10</v>
      </c>
      <c r="E11" s="662">
        <v>44944</v>
      </c>
      <c r="F11" s="633">
        <f>D11</f>
        <v>10</v>
      </c>
      <c r="G11" s="631" t="s">
        <v>235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302">
        <v>10</v>
      </c>
      <c r="O11" s="1320">
        <v>44957</v>
      </c>
      <c r="P11" s="1302">
        <f t="shared" si="2"/>
        <v>10</v>
      </c>
      <c r="Q11" s="580" t="s">
        <v>490</v>
      </c>
      <c r="R11" s="372">
        <v>100</v>
      </c>
      <c r="S11" s="103">
        <f t="shared" ref="S11:S74" si="7">S10-P11</f>
        <v>70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79">
        <f t="shared" si="5"/>
        <v>30</v>
      </c>
      <c r="AG11" s="717"/>
      <c r="AH11" s="633"/>
      <c r="AI11" s="662"/>
      <c r="AJ11" s="633">
        <f>AH11</f>
        <v>0</v>
      </c>
      <c r="AK11" s="631"/>
      <c r="AL11" s="632"/>
      <c r="AM11" s="666">
        <f t="shared" ref="AM11:AM74" si="9">AM10-AJ11</f>
        <v>300</v>
      </c>
    </row>
    <row r="12" spans="1:39" x14ac:dyDescent="0.25">
      <c r="A12" s="178"/>
      <c r="B12" s="779">
        <f t="shared" si="0"/>
        <v>10</v>
      </c>
      <c r="C12" s="717">
        <v>2</v>
      </c>
      <c r="D12" s="633">
        <v>20</v>
      </c>
      <c r="E12" s="662">
        <v>44945</v>
      </c>
      <c r="F12" s="633">
        <f>D12</f>
        <v>20</v>
      </c>
      <c r="G12" s="631" t="s">
        <v>238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7</v>
      </c>
      <c r="M12" s="62"/>
      <c r="N12" s="1302"/>
      <c r="O12" s="1320"/>
      <c r="P12" s="1302">
        <f t="shared" si="2"/>
        <v>0</v>
      </c>
      <c r="Q12" s="580"/>
      <c r="R12" s="372"/>
      <c r="S12" s="103">
        <f t="shared" si="7"/>
        <v>70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79">
        <f t="shared" si="5"/>
        <v>30</v>
      </c>
      <c r="AG12" s="717"/>
      <c r="AH12" s="633"/>
      <c r="AI12" s="662"/>
      <c r="AJ12" s="633">
        <f>AH12</f>
        <v>0</v>
      </c>
      <c r="AK12" s="631"/>
      <c r="AL12" s="632"/>
      <c r="AM12" s="666">
        <f t="shared" si="9"/>
        <v>300</v>
      </c>
    </row>
    <row r="13" spans="1:39" x14ac:dyDescent="0.25">
      <c r="A13" s="82" t="s">
        <v>33</v>
      </c>
      <c r="B13" s="720">
        <f t="shared" si="0"/>
        <v>8</v>
      </c>
      <c r="C13" s="717">
        <v>2</v>
      </c>
      <c r="D13" s="633">
        <v>20</v>
      </c>
      <c r="E13" s="662">
        <v>44951</v>
      </c>
      <c r="F13" s="633">
        <f>D13</f>
        <v>20</v>
      </c>
      <c r="G13" s="631" t="s">
        <v>265</v>
      </c>
      <c r="H13" s="632">
        <v>115</v>
      </c>
      <c r="I13" s="719">
        <f t="shared" si="6"/>
        <v>80</v>
      </c>
      <c r="J13" s="666"/>
      <c r="K13" s="82" t="s">
        <v>33</v>
      </c>
      <c r="L13" s="83">
        <f t="shared" si="1"/>
        <v>7</v>
      </c>
      <c r="M13" s="62"/>
      <c r="N13" s="1302"/>
      <c r="O13" s="1320"/>
      <c r="P13" s="1302">
        <f t="shared" si="2"/>
        <v>0</v>
      </c>
      <c r="Q13" s="580"/>
      <c r="R13" s="372"/>
      <c r="S13" s="103">
        <f t="shared" si="7"/>
        <v>70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79">
        <f t="shared" si="5"/>
        <v>30</v>
      </c>
      <c r="AG13" s="717"/>
      <c r="AH13" s="633"/>
      <c r="AI13" s="662"/>
      <c r="AJ13" s="633">
        <f>AH13</f>
        <v>0</v>
      </c>
      <c r="AK13" s="631"/>
      <c r="AL13" s="632"/>
      <c r="AM13" s="666">
        <f t="shared" si="9"/>
        <v>300</v>
      </c>
    </row>
    <row r="14" spans="1:39" x14ac:dyDescent="0.25">
      <c r="A14" s="73"/>
      <c r="B14" s="779">
        <f t="shared" si="0"/>
        <v>7</v>
      </c>
      <c r="C14" s="717">
        <v>1</v>
      </c>
      <c r="D14" s="1304">
        <v>10</v>
      </c>
      <c r="E14" s="1319">
        <v>44956</v>
      </c>
      <c r="F14" s="1304">
        <f t="shared" ref="F14:F76" si="10">D14</f>
        <v>10</v>
      </c>
      <c r="G14" s="1305" t="s">
        <v>446</v>
      </c>
      <c r="H14" s="1306">
        <v>115</v>
      </c>
      <c r="I14" s="666">
        <f t="shared" si="6"/>
        <v>70</v>
      </c>
      <c r="J14" s="666"/>
      <c r="K14" s="73"/>
      <c r="L14" s="83">
        <f t="shared" si="1"/>
        <v>7</v>
      </c>
      <c r="M14" s="62"/>
      <c r="N14" s="1302"/>
      <c r="O14" s="1320"/>
      <c r="P14" s="1302">
        <f t="shared" si="2"/>
        <v>0</v>
      </c>
      <c r="Q14" s="580"/>
      <c r="R14" s="372"/>
      <c r="S14" s="103">
        <f t="shared" si="7"/>
        <v>70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79">
        <f t="shared" si="5"/>
        <v>30</v>
      </c>
      <c r="AG14" s="717"/>
      <c r="AH14" s="633"/>
      <c r="AI14" s="662"/>
      <c r="AJ14" s="633">
        <f t="shared" ref="AJ14:AJ76" si="11">AH14</f>
        <v>0</v>
      </c>
      <c r="AK14" s="631"/>
      <c r="AL14" s="632"/>
      <c r="AM14" s="666">
        <f t="shared" si="9"/>
        <v>300</v>
      </c>
    </row>
    <row r="15" spans="1:39" x14ac:dyDescent="0.25">
      <c r="A15" s="73" t="s">
        <v>22</v>
      </c>
      <c r="B15" s="779">
        <f t="shared" si="0"/>
        <v>5</v>
      </c>
      <c r="C15" s="717">
        <v>2</v>
      </c>
      <c r="D15" s="1304">
        <v>20</v>
      </c>
      <c r="E15" s="1319">
        <v>44957</v>
      </c>
      <c r="F15" s="1304">
        <f t="shared" si="10"/>
        <v>20</v>
      </c>
      <c r="G15" s="1305" t="s">
        <v>490</v>
      </c>
      <c r="H15" s="1306">
        <v>115</v>
      </c>
      <c r="I15" s="666">
        <f t="shared" si="6"/>
        <v>50</v>
      </c>
      <c r="J15" s="666"/>
      <c r="K15" s="73"/>
      <c r="L15" s="83">
        <f t="shared" si="1"/>
        <v>7</v>
      </c>
      <c r="M15" s="62"/>
      <c r="N15" s="1302"/>
      <c r="O15" s="1320"/>
      <c r="P15" s="1302">
        <f t="shared" si="2"/>
        <v>0</v>
      </c>
      <c r="Q15" s="580"/>
      <c r="R15" s="372"/>
      <c r="S15" s="103">
        <f t="shared" si="7"/>
        <v>70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79">
        <f t="shared" si="5"/>
        <v>30</v>
      </c>
      <c r="AG15" s="717"/>
      <c r="AH15" s="633"/>
      <c r="AI15" s="662"/>
      <c r="AJ15" s="633">
        <f t="shared" si="11"/>
        <v>0</v>
      </c>
      <c r="AK15" s="631"/>
      <c r="AL15" s="632"/>
      <c r="AM15" s="666">
        <f t="shared" si="9"/>
        <v>300</v>
      </c>
    </row>
    <row r="16" spans="1:39" x14ac:dyDescent="0.25">
      <c r="B16" s="779">
        <f t="shared" si="0"/>
        <v>5</v>
      </c>
      <c r="C16" s="717"/>
      <c r="D16" s="1304"/>
      <c r="E16" s="1319"/>
      <c r="F16" s="1304">
        <f t="shared" si="10"/>
        <v>0</v>
      </c>
      <c r="G16" s="1305"/>
      <c r="H16" s="1306"/>
      <c r="I16" s="666">
        <f t="shared" si="6"/>
        <v>50</v>
      </c>
      <c r="J16" s="666"/>
      <c r="L16" s="83">
        <f t="shared" si="1"/>
        <v>7</v>
      </c>
      <c r="M16" s="73"/>
      <c r="N16" s="1302"/>
      <c r="O16" s="1320"/>
      <c r="P16" s="1302">
        <f t="shared" si="2"/>
        <v>0</v>
      </c>
      <c r="Q16" s="580"/>
      <c r="R16" s="372"/>
      <c r="S16" s="103">
        <f t="shared" si="7"/>
        <v>70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79">
        <f t="shared" si="5"/>
        <v>30</v>
      </c>
      <c r="AG16" s="717"/>
      <c r="AH16" s="633"/>
      <c r="AI16" s="662"/>
      <c r="AJ16" s="633">
        <f t="shared" si="11"/>
        <v>0</v>
      </c>
      <c r="AK16" s="631"/>
      <c r="AL16" s="632"/>
      <c r="AM16" s="666">
        <f t="shared" si="9"/>
        <v>300</v>
      </c>
    </row>
    <row r="17" spans="1:39" x14ac:dyDescent="0.25">
      <c r="B17" s="779">
        <f t="shared" si="0"/>
        <v>5</v>
      </c>
      <c r="C17" s="717"/>
      <c r="D17" s="1304"/>
      <c r="E17" s="1319"/>
      <c r="F17" s="1304">
        <f t="shared" si="10"/>
        <v>0</v>
      </c>
      <c r="G17" s="1305"/>
      <c r="H17" s="1306"/>
      <c r="I17" s="666">
        <f t="shared" si="6"/>
        <v>50</v>
      </c>
      <c r="J17" s="666"/>
      <c r="L17" s="779">
        <f t="shared" si="1"/>
        <v>7</v>
      </c>
      <c r="M17" s="645"/>
      <c r="N17" s="1304"/>
      <c r="O17" s="1319"/>
      <c r="P17" s="1304">
        <f t="shared" si="2"/>
        <v>0</v>
      </c>
      <c r="Q17" s="1305"/>
      <c r="R17" s="1306"/>
      <c r="S17" s="666">
        <f t="shared" si="7"/>
        <v>70</v>
      </c>
      <c r="T17" s="664"/>
      <c r="V17" s="779">
        <f t="shared" si="3"/>
        <v>15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150</v>
      </c>
      <c r="AF17" s="779">
        <f t="shared" si="5"/>
        <v>30</v>
      </c>
      <c r="AG17" s="717"/>
      <c r="AH17" s="633"/>
      <c r="AI17" s="662"/>
      <c r="AJ17" s="633">
        <f t="shared" si="11"/>
        <v>0</v>
      </c>
      <c r="AK17" s="631"/>
      <c r="AL17" s="632"/>
      <c r="AM17" s="666">
        <f t="shared" si="9"/>
        <v>300</v>
      </c>
    </row>
    <row r="18" spans="1:39" x14ac:dyDescent="0.25">
      <c r="A18" s="119"/>
      <c r="B18" s="779">
        <f t="shared" si="0"/>
        <v>5</v>
      </c>
      <c r="C18" s="717"/>
      <c r="D18" s="1304"/>
      <c r="E18" s="1319"/>
      <c r="F18" s="1304">
        <f t="shared" si="10"/>
        <v>0</v>
      </c>
      <c r="G18" s="1305"/>
      <c r="H18" s="1306"/>
      <c r="I18" s="666">
        <f t="shared" si="6"/>
        <v>50</v>
      </c>
      <c r="J18" s="666"/>
      <c r="K18" s="119"/>
      <c r="L18" s="779">
        <f t="shared" si="1"/>
        <v>7</v>
      </c>
      <c r="M18" s="645"/>
      <c r="N18" s="1304"/>
      <c r="O18" s="1319"/>
      <c r="P18" s="1304">
        <f t="shared" si="2"/>
        <v>0</v>
      </c>
      <c r="Q18" s="1305"/>
      <c r="R18" s="1306"/>
      <c r="S18" s="666">
        <f t="shared" si="7"/>
        <v>70</v>
      </c>
      <c r="T18" s="664"/>
      <c r="U18" s="119"/>
      <c r="V18" s="779">
        <f t="shared" si="3"/>
        <v>15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150</v>
      </c>
      <c r="AE18" s="119"/>
      <c r="AF18" s="779">
        <f t="shared" si="5"/>
        <v>30</v>
      </c>
      <c r="AG18" s="717"/>
      <c r="AH18" s="633"/>
      <c r="AI18" s="662"/>
      <c r="AJ18" s="633">
        <f t="shared" si="11"/>
        <v>0</v>
      </c>
      <c r="AK18" s="631"/>
      <c r="AL18" s="632"/>
      <c r="AM18" s="666">
        <f t="shared" si="9"/>
        <v>300</v>
      </c>
    </row>
    <row r="19" spans="1:39" x14ac:dyDescent="0.25">
      <c r="A19" s="119"/>
      <c r="B19" s="779">
        <f t="shared" si="0"/>
        <v>5</v>
      </c>
      <c r="C19" s="717"/>
      <c r="D19" s="1304"/>
      <c r="E19" s="1319"/>
      <c r="F19" s="1304">
        <f t="shared" si="10"/>
        <v>0</v>
      </c>
      <c r="G19" s="1305"/>
      <c r="H19" s="1306"/>
      <c r="I19" s="666">
        <f t="shared" si="6"/>
        <v>50</v>
      </c>
      <c r="J19" s="666"/>
      <c r="K19" s="119"/>
      <c r="L19" s="779">
        <f t="shared" si="1"/>
        <v>7</v>
      </c>
      <c r="M19" s="717"/>
      <c r="N19" s="1304"/>
      <c r="O19" s="1319"/>
      <c r="P19" s="1304">
        <f t="shared" si="2"/>
        <v>0</v>
      </c>
      <c r="Q19" s="1305"/>
      <c r="R19" s="1306"/>
      <c r="S19" s="666">
        <f t="shared" si="7"/>
        <v>70</v>
      </c>
      <c r="T19" s="664"/>
      <c r="U19" s="119"/>
      <c r="V19" s="779">
        <f t="shared" si="3"/>
        <v>15</v>
      </c>
      <c r="W19" s="717"/>
      <c r="X19" s="633"/>
      <c r="Y19" s="662"/>
      <c r="Z19" s="633">
        <f t="shared" si="4"/>
        <v>0</v>
      </c>
      <c r="AA19" s="631"/>
      <c r="AB19" s="632"/>
      <c r="AC19" s="666">
        <f t="shared" si="8"/>
        <v>150</v>
      </c>
      <c r="AE19" s="119"/>
      <c r="AF19" s="779">
        <f t="shared" si="5"/>
        <v>30</v>
      </c>
      <c r="AG19" s="717"/>
      <c r="AH19" s="633"/>
      <c r="AI19" s="662"/>
      <c r="AJ19" s="633">
        <f t="shared" si="11"/>
        <v>0</v>
      </c>
      <c r="AK19" s="631"/>
      <c r="AL19" s="632"/>
      <c r="AM19" s="666">
        <f t="shared" si="9"/>
        <v>300</v>
      </c>
    </row>
    <row r="20" spans="1:39" x14ac:dyDescent="0.25">
      <c r="A20" s="119"/>
      <c r="B20" s="779">
        <f t="shared" si="0"/>
        <v>5</v>
      </c>
      <c r="C20" s="717"/>
      <c r="D20" s="1304"/>
      <c r="E20" s="1319"/>
      <c r="F20" s="1304">
        <f t="shared" si="10"/>
        <v>0</v>
      </c>
      <c r="G20" s="1305"/>
      <c r="H20" s="1306"/>
      <c r="I20" s="666">
        <f t="shared" si="6"/>
        <v>50</v>
      </c>
      <c r="J20" s="666"/>
      <c r="K20" s="119"/>
      <c r="L20" s="779">
        <f t="shared" si="1"/>
        <v>7</v>
      </c>
      <c r="M20" s="717"/>
      <c r="N20" s="1304"/>
      <c r="O20" s="1319"/>
      <c r="P20" s="1304">
        <f t="shared" si="2"/>
        <v>0</v>
      </c>
      <c r="Q20" s="1305"/>
      <c r="R20" s="1306"/>
      <c r="S20" s="666">
        <f t="shared" si="7"/>
        <v>70</v>
      </c>
      <c r="T20" s="664"/>
      <c r="U20" s="119"/>
      <c r="V20" s="779">
        <f t="shared" si="3"/>
        <v>15</v>
      </c>
      <c r="W20" s="717"/>
      <c r="X20" s="633"/>
      <c r="Y20" s="662"/>
      <c r="Z20" s="633">
        <f t="shared" si="4"/>
        <v>0</v>
      </c>
      <c r="AA20" s="631"/>
      <c r="AB20" s="632"/>
      <c r="AC20" s="666">
        <f t="shared" si="8"/>
        <v>150</v>
      </c>
      <c r="AE20" s="119"/>
      <c r="AF20" s="779">
        <f t="shared" si="5"/>
        <v>30</v>
      </c>
      <c r="AG20" s="717"/>
      <c r="AH20" s="633"/>
      <c r="AI20" s="662"/>
      <c r="AJ20" s="633">
        <f t="shared" si="11"/>
        <v>0</v>
      </c>
      <c r="AK20" s="631"/>
      <c r="AL20" s="632"/>
      <c r="AM20" s="666">
        <f t="shared" si="9"/>
        <v>300</v>
      </c>
    </row>
    <row r="21" spans="1:39" x14ac:dyDescent="0.25">
      <c r="A21" s="119"/>
      <c r="B21" s="779">
        <f t="shared" si="0"/>
        <v>5</v>
      </c>
      <c r="C21" s="717"/>
      <c r="D21" s="1304"/>
      <c r="E21" s="1319"/>
      <c r="F21" s="1304">
        <f t="shared" si="10"/>
        <v>0</v>
      </c>
      <c r="G21" s="1305"/>
      <c r="H21" s="1306"/>
      <c r="I21" s="666">
        <f t="shared" si="6"/>
        <v>50</v>
      </c>
      <c r="J21" s="666"/>
      <c r="K21" s="119"/>
      <c r="L21" s="779">
        <f t="shared" si="1"/>
        <v>7</v>
      </c>
      <c r="M21" s="717"/>
      <c r="N21" s="1304"/>
      <c r="O21" s="1319"/>
      <c r="P21" s="1304">
        <f t="shared" si="2"/>
        <v>0</v>
      </c>
      <c r="Q21" s="1305"/>
      <c r="R21" s="1306"/>
      <c r="S21" s="666">
        <f t="shared" si="7"/>
        <v>70</v>
      </c>
      <c r="T21" s="664"/>
      <c r="U21" s="119"/>
      <c r="V21" s="779">
        <f t="shared" si="3"/>
        <v>15</v>
      </c>
      <c r="W21" s="717"/>
      <c r="X21" s="633"/>
      <c r="Y21" s="662"/>
      <c r="Z21" s="633">
        <f t="shared" si="4"/>
        <v>0</v>
      </c>
      <c r="AA21" s="631"/>
      <c r="AB21" s="632"/>
      <c r="AC21" s="666">
        <f t="shared" si="8"/>
        <v>150</v>
      </c>
      <c r="AE21" s="119"/>
      <c r="AF21" s="779">
        <f t="shared" si="5"/>
        <v>30</v>
      </c>
      <c r="AG21" s="717"/>
      <c r="AH21" s="633"/>
      <c r="AI21" s="662"/>
      <c r="AJ21" s="633">
        <f t="shared" si="11"/>
        <v>0</v>
      </c>
      <c r="AK21" s="631"/>
      <c r="AL21" s="632"/>
      <c r="AM21" s="666">
        <f t="shared" si="9"/>
        <v>300</v>
      </c>
    </row>
    <row r="22" spans="1:39" x14ac:dyDescent="0.25">
      <c r="A22" s="119"/>
      <c r="B22" s="841">
        <f t="shared" si="0"/>
        <v>5</v>
      </c>
      <c r="C22" s="717"/>
      <c r="D22" s="1304"/>
      <c r="E22" s="1319"/>
      <c r="F22" s="1304">
        <f t="shared" si="10"/>
        <v>0</v>
      </c>
      <c r="G22" s="1305"/>
      <c r="H22" s="1306"/>
      <c r="I22" s="666">
        <f t="shared" si="6"/>
        <v>50</v>
      </c>
      <c r="J22" s="666"/>
      <c r="K22" s="119"/>
      <c r="L22" s="841">
        <f t="shared" si="1"/>
        <v>7</v>
      </c>
      <c r="M22" s="717"/>
      <c r="N22" s="1304"/>
      <c r="O22" s="1319"/>
      <c r="P22" s="1304">
        <f t="shared" si="2"/>
        <v>0</v>
      </c>
      <c r="Q22" s="1305"/>
      <c r="R22" s="1306"/>
      <c r="S22" s="666">
        <f t="shared" si="7"/>
        <v>70</v>
      </c>
      <c r="T22" s="664"/>
      <c r="U22" s="119"/>
      <c r="V22" s="841">
        <f t="shared" si="3"/>
        <v>15</v>
      </c>
      <c r="W22" s="717"/>
      <c r="X22" s="633"/>
      <c r="Y22" s="662"/>
      <c r="Z22" s="633">
        <f t="shared" si="4"/>
        <v>0</v>
      </c>
      <c r="AA22" s="631"/>
      <c r="AB22" s="632"/>
      <c r="AC22" s="666">
        <f t="shared" si="8"/>
        <v>150</v>
      </c>
      <c r="AE22" s="119"/>
      <c r="AF22" s="841">
        <f t="shared" si="5"/>
        <v>30</v>
      </c>
      <c r="AG22" s="717"/>
      <c r="AH22" s="633"/>
      <c r="AI22" s="662"/>
      <c r="AJ22" s="633">
        <f t="shared" si="11"/>
        <v>0</v>
      </c>
      <c r="AK22" s="631"/>
      <c r="AL22" s="632"/>
      <c r="AM22" s="666">
        <f t="shared" si="9"/>
        <v>300</v>
      </c>
    </row>
    <row r="23" spans="1:39" x14ac:dyDescent="0.25">
      <c r="A23" s="120"/>
      <c r="B23" s="841">
        <f t="shared" si="0"/>
        <v>5</v>
      </c>
      <c r="C23" s="645"/>
      <c r="D23" s="633"/>
      <c r="E23" s="662"/>
      <c r="F23" s="633">
        <f t="shared" si="10"/>
        <v>0</v>
      </c>
      <c r="G23" s="631"/>
      <c r="H23" s="632"/>
      <c r="I23" s="666">
        <f t="shared" si="6"/>
        <v>50</v>
      </c>
      <c r="J23" s="666"/>
      <c r="K23" s="120"/>
      <c r="L23" s="226">
        <f t="shared" si="1"/>
        <v>7</v>
      </c>
      <c r="M23" s="15"/>
      <c r="N23" s="1302"/>
      <c r="O23" s="1320"/>
      <c r="P23" s="1302">
        <f t="shared" si="2"/>
        <v>0</v>
      </c>
      <c r="Q23" s="580"/>
      <c r="R23" s="372"/>
      <c r="S23" s="103">
        <f t="shared" si="7"/>
        <v>70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1">
        <f t="shared" si="5"/>
        <v>30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300</v>
      </c>
    </row>
    <row r="24" spans="1:39" x14ac:dyDescent="0.25">
      <c r="A24" s="119"/>
      <c r="B24" s="841">
        <f t="shared" si="0"/>
        <v>5</v>
      </c>
      <c r="C24" s="717"/>
      <c r="D24" s="633"/>
      <c r="E24" s="662"/>
      <c r="F24" s="633">
        <f t="shared" si="10"/>
        <v>0</v>
      </c>
      <c r="G24" s="631"/>
      <c r="H24" s="632"/>
      <c r="I24" s="666">
        <f t="shared" si="6"/>
        <v>50</v>
      </c>
      <c r="J24" s="666"/>
      <c r="K24" s="119"/>
      <c r="L24" s="226">
        <f t="shared" si="1"/>
        <v>7</v>
      </c>
      <c r="M24" s="15"/>
      <c r="N24" s="1302"/>
      <c r="O24" s="1320"/>
      <c r="P24" s="1302">
        <f t="shared" si="2"/>
        <v>0</v>
      </c>
      <c r="Q24" s="580"/>
      <c r="R24" s="372"/>
      <c r="S24" s="103">
        <f t="shared" si="7"/>
        <v>70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1">
        <f t="shared" si="5"/>
        <v>30</v>
      </c>
      <c r="AG24" s="717"/>
      <c r="AH24" s="633"/>
      <c r="AI24" s="662"/>
      <c r="AJ24" s="633">
        <f t="shared" si="11"/>
        <v>0</v>
      </c>
      <c r="AK24" s="631"/>
      <c r="AL24" s="632"/>
      <c r="AM24" s="666">
        <f t="shared" si="9"/>
        <v>300</v>
      </c>
    </row>
    <row r="25" spans="1:39" x14ac:dyDescent="0.25">
      <c r="A25" s="119"/>
      <c r="B25" s="841">
        <f t="shared" si="0"/>
        <v>5</v>
      </c>
      <c r="C25" s="717"/>
      <c r="D25" s="633"/>
      <c r="E25" s="662"/>
      <c r="F25" s="633">
        <f t="shared" si="10"/>
        <v>0</v>
      </c>
      <c r="G25" s="631"/>
      <c r="H25" s="632"/>
      <c r="I25" s="666">
        <f t="shared" si="6"/>
        <v>50</v>
      </c>
      <c r="J25" s="666"/>
      <c r="K25" s="119"/>
      <c r="L25" s="226">
        <f t="shared" si="1"/>
        <v>7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70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1">
        <f t="shared" si="5"/>
        <v>30</v>
      </c>
      <c r="AG25" s="717"/>
      <c r="AH25" s="633"/>
      <c r="AI25" s="662"/>
      <c r="AJ25" s="633">
        <f t="shared" si="11"/>
        <v>0</v>
      </c>
      <c r="AK25" s="631"/>
      <c r="AL25" s="632"/>
      <c r="AM25" s="666">
        <f t="shared" si="9"/>
        <v>300</v>
      </c>
    </row>
    <row r="26" spans="1:39" x14ac:dyDescent="0.25">
      <c r="A26" s="119"/>
      <c r="B26" s="772">
        <f t="shared" si="0"/>
        <v>5</v>
      </c>
      <c r="C26" s="717"/>
      <c r="D26" s="633"/>
      <c r="E26" s="662"/>
      <c r="F26" s="633">
        <f t="shared" si="10"/>
        <v>0</v>
      </c>
      <c r="G26" s="631"/>
      <c r="H26" s="632"/>
      <c r="I26" s="666">
        <f t="shared" si="6"/>
        <v>50</v>
      </c>
      <c r="J26" s="666"/>
      <c r="K26" s="119"/>
      <c r="L26" s="178">
        <f t="shared" si="1"/>
        <v>7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70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2">
        <f t="shared" si="5"/>
        <v>30</v>
      </c>
      <c r="AG26" s="717"/>
      <c r="AH26" s="633"/>
      <c r="AI26" s="662"/>
      <c r="AJ26" s="633">
        <f t="shared" si="11"/>
        <v>0</v>
      </c>
      <c r="AK26" s="631"/>
      <c r="AL26" s="632"/>
      <c r="AM26" s="666">
        <f t="shared" si="9"/>
        <v>300</v>
      </c>
    </row>
    <row r="27" spans="1:39" x14ac:dyDescent="0.25">
      <c r="A27" s="119"/>
      <c r="B27" s="841">
        <f t="shared" si="0"/>
        <v>5</v>
      </c>
      <c r="C27" s="717"/>
      <c r="D27" s="633"/>
      <c r="E27" s="662"/>
      <c r="F27" s="633">
        <f t="shared" si="10"/>
        <v>0</v>
      </c>
      <c r="G27" s="631"/>
      <c r="H27" s="632"/>
      <c r="I27" s="666">
        <f t="shared" si="6"/>
        <v>50</v>
      </c>
      <c r="J27" s="666"/>
      <c r="K27" s="119"/>
      <c r="L27" s="226">
        <f t="shared" si="1"/>
        <v>7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70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1">
        <f t="shared" si="5"/>
        <v>30</v>
      </c>
      <c r="AG27" s="717"/>
      <c r="AH27" s="633"/>
      <c r="AI27" s="662"/>
      <c r="AJ27" s="633">
        <f t="shared" si="11"/>
        <v>0</v>
      </c>
      <c r="AK27" s="631"/>
      <c r="AL27" s="632"/>
      <c r="AM27" s="666">
        <f t="shared" si="9"/>
        <v>300</v>
      </c>
    </row>
    <row r="28" spans="1:39" x14ac:dyDescent="0.25">
      <c r="A28" s="119"/>
      <c r="B28" s="772">
        <f t="shared" si="0"/>
        <v>5</v>
      </c>
      <c r="C28" s="717"/>
      <c r="D28" s="633"/>
      <c r="E28" s="662"/>
      <c r="F28" s="633">
        <f t="shared" si="10"/>
        <v>0</v>
      </c>
      <c r="G28" s="631"/>
      <c r="H28" s="632"/>
      <c r="I28" s="666">
        <f t="shared" si="6"/>
        <v>50</v>
      </c>
      <c r="J28" s="666"/>
      <c r="K28" s="119"/>
      <c r="L28" s="178">
        <f t="shared" si="1"/>
        <v>7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70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2">
        <f t="shared" si="5"/>
        <v>30</v>
      </c>
      <c r="AG28" s="717"/>
      <c r="AH28" s="633"/>
      <c r="AI28" s="662"/>
      <c r="AJ28" s="633">
        <f t="shared" si="11"/>
        <v>0</v>
      </c>
      <c r="AK28" s="631"/>
      <c r="AL28" s="632"/>
      <c r="AM28" s="666">
        <f t="shared" si="9"/>
        <v>300</v>
      </c>
    </row>
    <row r="29" spans="1:39" x14ac:dyDescent="0.25">
      <c r="A29" s="119"/>
      <c r="B29" s="226">
        <f t="shared" si="0"/>
        <v>5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50</v>
      </c>
      <c r="J29" s="103"/>
      <c r="K29" s="119"/>
      <c r="L29" s="226">
        <f t="shared" si="1"/>
        <v>7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70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30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300</v>
      </c>
    </row>
    <row r="30" spans="1:39" x14ac:dyDescent="0.25">
      <c r="A30" s="119"/>
      <c r="B30" s="226">
        <f t="shared" si="0"/>
        <v>5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50</v>
      </c>
      <c r="J30" s="103"/>
      <c r="K30" s="119"/>
      <c r="L30" s="226">
        <f t="shared" si="1"/>
        <v>7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70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30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300</v>
      </c>
    </row>
    <row r="31" spans="1:39" x14ac:dyDescent="0.25">
      <c r="A31" s="119"/>
      <c r="B31" s="226">
        <f t="shared" si="0"/>
        <v>5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50</v>
      </c>
      <c r="J31" s="103"/>
      <c r="K31" s="119"/>
      <c r="L31" s="226">
        <f t="shared" si="1"/>
        <v>7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70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30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300</v>
      </c>
    </row>
    <row r="32" spans="1:39" x14ac:dyDescent="0.25">
      <c r="A32" s="119"/>
      <c r="B32" s="226">
        <f t="shared" si="0"/>
        <v>5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50</v>
      </c>
      <c r="J32" s="103"/>
      <c r="K32" s="119"/>
      <c r="L32" s="226">
        <f t="shared" si="1"/>
        <v>7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70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30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300</v>
      </c>
    </row>
    <row r="33" spans="1:39" x14ac:dyDescent="0.25">
      <c r="A33" s="119"/>
      <c r="B33" s="226">
        <f t="shared" si="0"/>
        <v>5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50</v>
      </c>
      <c r="J33" s="103"/>
      <c r="K33" s="119"/>
      <c r="L33" s="226">
        <f t="shared" si="1"/>
        <v>7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70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30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300</v>
      </c>
    </row>
    <row r="34" spans="1:39" x14ac:dyDescent="0.25">
      <c r="A34" s="119"/>
      <c r="B34" s="226">
        <f t="shared" si="0"/>
        <v>5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50</v>
      </c>
      <c r="J34" s="103"/>
      <c r="K34" s="119"/>
      <c r="L34" s="226">
        <f t="shared" si="1"/>
        <v>7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70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30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300</v>
      </c>
    </row>
    <row r="35" spans="1:39" x14ac:dyDescent="0.25">
      <c r="A35" s="119"/>
      <c r="B35" s="226">
        <f t="shared" si="0"/>
        <v>5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50</v>
      </c>
      <c r="J35" s="103"/>
      <c r="K35" s="119"/>
      <c r="L35" s="226">
        <f t="shared" si="1"/>
        <v>7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70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30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300</v>
      </c>
    </row>
    <row r="36" spans="1:39" x14ac:dyDescent="0.25">
      <c r="A36" s="119" t="s">
        <v>22</v>
      </c>
      <c r="B36" s="226">
        <f t="shared" si="0"/>
        <v>5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50</v>
      </c>
      <c r="J36" s="103"/>
      <c r="K36" s="119" t="s">
        <v>22</v>
      </c>
      <c r="L36" s="226">
        <f t="shared" si="1"/>
        <v>7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70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30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300</v>
      </c>
    </row>
    <row r="37" spans="1:39" x14ac:dyDescent="0.25">
      <c r="A37" s="120"/>
      <c r="B37" s="226">
        <f t="shared" si="0"/>
        <v>5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50</v>
      </c>
      <c r="J37" s="103"/>
      <c r="K37" s="120"/>
      <c r="L37" s="226">
        <f t="shared" si="1"/>
        <v>7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70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30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300</v>
      </c>
    </row>
    <row r="38" spans="1:39" x14ac:dyDescent="0.25">
      <c r="A38" s="119"/>
      <c r="B38" s="226">
        <f t="shared" si="0"/>
        <v>5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50</v>
      </c>
      <c r="J38" s="103"/>
      <c r="K38" s="119"/>
      <c r="L38" s="226">
        <f t="shared" si="1"/>
        <v>7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70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30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300</v>
      </c>
    </row>
    <row r="39" spans="1:39" x14ac:dyDescent="0.25">
      <c r="A39" s="119"/>
      <c r="B39" s="83">
        <f t="shared" si="0"/>
        <v>5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50</v>
      </c>
      <c r="J39" s="103"/>
      <c r="K39" s="119"/>
      <c r="L39" s="83">
        <f t="shared" si="1"/>
        <v>7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70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30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300</v>
      </c>
    </row>
    <row r="40" spans="1:39" x14ac:dyDescent="0.25">
      <c r="A40" s="119"/>
      <c r="B40" s="83">
        <f t="shared" si="0"/>
        <v>5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50</v>
      </c>
      <c r="J40" s="103"/>
      <c r="K40" s="119"/>
      <c r="L40" s="83">
        <f t="shared" si="1"/>
        <v>7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70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30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300</v>
      </c>
    </row>
    <row r="41" spans="1:39" x14ac:dyDescent="0.25">
      <c r="A41" s="119"/>
      <c r="B41" s="83">
        <f t="shared" si="0"/>
        <v>5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50</v>
      </c>
      <c r="J41" s="103"/>
      <c r="K41" s="119"/>
      <c r="L41" s="83">
        <f t="shared" si="1"/>
        <v>7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70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30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300</v>
      </c>
    </row>
    <row r="42" spans="1:39" x14ac:dyDescent="0.25">
      <c r="A42" s="119"/>
      <c r="B42" s="83">
        <f t="shared" si="0"/>
        <v>5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50</v>
      </c>
      <c r="J42" s="103"/>
      <c r="K42" s="119"/>
      <c r="L42" s="83">
        <f t="shared" si="1"/>
        <v>7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70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30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300</v>
      </c>
    </row>
    <row r="43" spans="1:39" x14ac:dyDescent="0.25">
      <c r="A43" s="119"/>
      <c r="B43" s="83">
        <f t="shared" si="0"/>
        <v>5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50</v>
      </c>
      <c r="J43" s="103"/>
      <c r="K43" s="119"/>
      <c r="L43" s="83">
        <f t="shared" si="1"/>
        <v>7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70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30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300</v>
      </c>
    </row>
    <row r="44" spans="1:39" x14ac:dyDescent="0.25">
      <c r="A44" s="119"/>
      <c r="B44" s="83">
        <f t="shared" si="0"/>
        <v>5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50</v>
      </c>
      <c r="J44" s="103"/>
      <c r="K44" s="119"/>
      <c r="L44" s="83">
        <f t="shared" si="1"/>
        <v>7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70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30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300</v>
      </c>
    </row>
    <row r="45" spans="1:39" x14ac:dyDescent="0.25">
      <c r="A45" s="119"/>
      <c r="B45" s="83">
        <f t="shared" si="0"/>
        <v>5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50</v>
      </c>
      <c r="J45" s="103"/>
      <c r="K45" s="119"/>
      <c r="L45" s="83">
        <f t="shared" si="1"/>
        <v>7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70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30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300</v>
      </c>
    </row>
    <row r="46" spans="1:39" x14ac:dyDescent="0.25">
      <c r="A46" s="119"/>
      <c r="B46" s="83">
        <f t="shared" si="0"/>
        <v>5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50</v>
      </c>
      <c r="J46" s="103"/>
      <c r="K46" s="119"/>
      <c r="L46" s="83">
        <f t="shared" si="1"/>
        <v>7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70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30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300</v>
      </c>
    </row>
    <row r="47" spans="1:39" x14ac:dyDescent="0.25">
      <c r="A47" s="119"/>
      <c r="B47" s="83">
        <f t="shared" si="0"/>
        <v>5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50</v>
      </c>
      <c r="J47" s="103"/>
      <c r="K47" s="119"/>
      <c r="L47" s="83">
        <f t="shared" si="1"/>
        <v>7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70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30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300</v>
      </c>
    </row>
    <row r="48" spans="1:39" x14ac:dyDescent="0.25">
      <c r="A48" s="119"/>
      <c r="B48" s="83">
        <f t="shared" si="0"/>
        <v>5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50</v>
      </c>
      <c r="J48" s="103"/>
      <c r="K48" s="119"/>
      <c r="L48" s="83">
        <f t="shared" si="1"/>
        <v>7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70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30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300</v>
      </c>
    </row>
    <row r="49" spans="1:39" x14ac:dyDescent="0.25">
      <c r="A49" s="119"/>
      <c r="B49" s="83">
        <f t="shared" si="0"/>
        <v>5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50</v>
      </c>
      <c r="J49" s="103"/>
      <c r="K49" s="119"/>
      <c r="L49" s="83">
        <f t="shared" si="1"/>
        <v>7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70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30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300</v>
      </c>
    </row>
    <row r="50" spans="1:39" x14ac:dyDescent="0.25">
      <c r="A50" s="119"/>
      <c r="B50" s="83">
        <f t="shared" si="0"/>
        <v>5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50</v>
      </c>
      <c r="J50" s="103"/>
      <c r="K50" s="119"/>
      <c r="L50" s="83">
        <f t="shared" si="1"/>
        <v>7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70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30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300</v>
      </c>
    </row>
    <row r="51" spans="1:39" x14ac:dyDescent="0.25">
      <c r="A51" s="119"/>
      <c r="B51" s="83">
        <f t="shared" si="0"/>
        <v>5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50</v>
      </c>
      <c r="J51" s="103"/>
      <c r="K51" s="119"/>
      <c r="L51" s="83">
        <f t="shared" si="1"/>
        <v>7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70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30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300</v>
      </c>
    </row>
    <row r="52" spans="1:39" x14ac:dyDescent="0.25">
      <c r="A52" s="119"/>
      <c r="B52" s="83">
        <f t="shared" si="0"/>
        <v>5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50</v>
      </c>
      <c r="J52" s="103"/>
      <c r="K52" s="119"/>
      <c r="L52" s="83">
        <f t="shared" si="1"/>
        <v>7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70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30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300</v>
      </c>
    </row>
    <row r="53" spans="1:39" x14ac:dyDescent="0.25">
      <c r="A53" s="119"/>
      <c r="B53" s="83">
        <f t="shared" si="0"/>
        <v>5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50</v>
      </c>
      <c r="J53" s="103"/>
      <c r="K53" s="119"/>
      <c r="L53" s="83">
        <f t="shared" si="1"/>
        <v>7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70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30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300</v>
      </c>
    </row>
    <row r="54" spans="1:39" x14ac:dyDescent="0.25">
      <c r="A54" s="119"/>
      <c r="B54" s="83">
        <f t="shared" si="0"/>
        <v>5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50</v>
      </c>
      <c r="J54" s="103"/>
      <c r="K54" s="119"/>
      <c r="L54" s="83">
        <f t="shared" si="1"/>
        <v>7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70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30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300</v>
      </c>
    </row>
    <row r="55" spans="1:39" x14ac:dyDescent="0.25">
      <c r="A55" s="119"/>
      <c r="B55" s="12">
        <f t="shared" si="0"/>
        <v>5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50</v>
      </c>
      <c r="J55" s="103"/>
      <c r="K55" s="119"/>
      <c r="L55" s="12">
        <f t="shared" si="1"/>
        <v>7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70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30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300</v>
      </c>
    </row>
    <row r="56" spans="1:39" x14ac:dyDescent="0.25">
      <c r="A56" s="119"/>
      <c r="B56" s="12">
        <f t="shared" si="0"/>
        <v>5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50</v>
      </c>
      <c r="J56" s="103"/>
      <c r="K56" s="119"/>
      <c r="L56" s="12">
        <f t="shared" si="1"/>
        <v>7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70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30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300</v>
      </c>
    </row>
    <row r="57" spans="1:39" x14ac:dyDescent="0.25">
      <c r="A57" s="119"/>
      <c r="B57" s="12">
        <f t="shared" si="0"/>
        <v>5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50</v>
      </c>
      <c r="J57" s="103"/>
      <c r="K57" s="119"/>
      <c r="L57" s="12">
        <f t="shared" si="1"/>
        <v>7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70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30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300</v>
      </c>
    </row>
    <row r="58" spans="1:39" x14ac:dyDescent="0.25">
      <c r="A58" s="119"/>
      <c r="B58" s="12">
        <f t="shared" si="0"/>
        <v>5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50</v>
      </c>
      <c r="J58" s="103"/>
      <c r="K58" s="119"/>
      <c r="L58" s="12">
        <f t="shared" si="1"/>
        <v>7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70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30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300</v>
      </c>
    </row>
    <row r="59" spans="1:39" x14ac:dyDescent="0.25">
      <c r="A59" s="119"/>
      <c r="B59" s="12">
        <f t="shared" si="0"/>
        <v>5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50</v>
      </c>
      <c r="J59" s="103"/>
      <c r="K59" s="119"/>
      <c r="L59" s="12">
        <f t="shared" si="1"/>
        <v>7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70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30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300</v>
      </c>
    </row>
    <row r="60" spans="1:39" x14ac:dyDescent="0.25">
      <c r="A60" s="119"/>
      <c r="B60" s="12">
        <f t="shared" si="0"/>
        <v>5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50</v>
      </c>
      <c r="J60" s="103"/>
      <c r="K60" s="119"/>
      <c r="L60" s="12">
        <f t="shared" si="1"/>
        <v>7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70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30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300</v>
      </c>
    </row>
    <row r="61" spans="1:39" x14ac:dyDescent="0.25">
      <c r="A61" s="119"/>
      <c r="B61" s="12">
        <f t="shared" si="0"/>
        <v>5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50</v>
      </c>
      <c r="J61" s="103"/>
      <c r="K61" s="119"/>
      <c r="L61" s="12">
        <f t="shared" si="1"/>
        <v>7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70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30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300</v>
      </c>
    </row>
    <row r="62" spans="1:39" x14ac:dyDescent="0.25">
      <c r="A62" s="119"/>
      <c r="B62" s="12">
        <f t="shared" si="0"/>
        <v>5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50</v>
      </c>
      <c r="J62" s="103"/>
      <c r="K62" s="119"/>
      <c r="L62" s="12">
        <f t="shared" si="1"/>
        <v>7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70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30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300</v>
      </c>
    </row>
    <row r="63" spans="1:39" x14ac:dyDescent="0.25">
      <c r="A63" s="119"/>
      <c r="B63" s="12">
        <f t="shared" si="0"/>
        <v>5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50</v>
      </c>
      <c r="J63" s="103"/>
      <c r="K63" s="119"/>
      <c r="L63" s="12">
        <f t="shared" si="1"/>
        <v>7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70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30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300</v>
      </c>
    </row>
    <row r="64" spans="1:39" x14ac:dyDescent="0.25">
      <c r="A64" s="119"/>
      <c r="B64" s="12">
        <f t="shared" si="0"/>
        <v>5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50</v>
      </c>
      <c r="J64" s="103"/>
      <c r="K64" s="119"/>
      <c r="L64" s="12">
        <f t="shared" si="1"/>
        <v>7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70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30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300</v>
      </c>
    </row>
    <row r="65" spans="1:39" x14ac:dyDescent="0.25">
      <c r="A65" s="119"/>
      <c r="B65" s="12">
        <f t="shared" si="0"/>
        <v>5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50</v>
      </c>
      <c r="J65" s="103"/>
      <c r="K65" s="119"/>
      <c r="L65" s="12">
        <f t="shared" si="1"/>
        <v>7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70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30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300</v>
      </c>
    </row>
    <row r="66" spans="1:39" x14ac:dyDescent="0.25">
      <c r="A66" s="119"/>
      <c r="B66" s="12">
        <f t="shared" si="0"/>
        <v>5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50</v>
      </c>
      <c r="J66" s="103"/>
      <c r="K66" s="119"/>
      <c r="L66" s="12">
        <f t="shared" si="1"/>
        <v>7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70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30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300</v>
      </c>
    </row>
    <row r="67" spans="1:39" x14ac:dyDescent="0.25">
      <c r="A67" s="119"/>
      <c r="B67" s="12">
        <f t="shared" si="0"/>
        <v>5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50</v>
      </c>
      <c r="J67" s="103"/>
      <c r="K67" s="119"/>
      <c r="L67" s="12">
        <f t="shared" si="1"/>
        <v>7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70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30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300</v>
      </c>
    </row>
    <row r="68" spans="1:39" x14ac:dyDescent="0.25">
      <c r="A68" s="119"/>
      <c r="B68" s="12">
        <f t="shared" si="0"/>
        <v>5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50</v>
      </c>
      <c r="J68" s="103"/>
      <c r="K68" s="119"/>
      <c r="L68" s="12">
        <f t="shared" si="1"/>
        <v>7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70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30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300</v>
      </c>
    </row>
    <row r="69" spans="1:39" x14ac:dyDescent="0.25">
      <c r="A69" s="119"/>
      <c r="B69" s="12">
        <f t="shared" si="0"/>
        <v>5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50</v>
      </c>
      <c r="J69" s="103"/>
      <c r="K69" s="119"/>
      <c r="L69" s="12">
        <f t="shared" si="1"/>
        <v>7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70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30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300</v>
      </c>
    </row>
    <row r="70" spans="1:39" x14ac:dyDescent="0.25">
      <c r="A70" s="119"/>
      <c r="B70" s="12">
        <f t="shared" si="0"/>
        <v>5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50</v>
      </c>
      <c r="J70" s="103"/>
      <c r="K70" s="119"/>
      <c r="L70" s="12">
        <f t="shared" si="1"/>
        <v>7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70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30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300</v>
      </c>
    </row>
    <row r="71" spans="1:39" x14ac:dyDescent="0.25">
      <c r="A71" s="119"/>
      <c r="B71" s="12">
        <f t="shared" si="0"/>
        <v>5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50</v>
      </c>
      <c r="J71" s="103"/>
      <c r="K71" s="119"/>
      <c r="L71" s="12">
        <f t="shared" si="1"/>
        <v>7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70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30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300</v>
      </c>
    </row>
    <row r="72" spans="1:39" x14ac:dyDescent="0.25">
      <c r="A72" s="119"/>
      <c r="B72" s="12">
        <f t="shared" si="0"/>
        <v>5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50</v>
      </c>
      <c r="J72" s="103"/>
      <c r="K72" s="119"/>
      <c r="L72" s="12">
        <f t="shared" si="1"/>
        <v>7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70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30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300</v>
      </c>
    </row>
    <row r="73" spans="1:39" x14ac:dyDescent="0.25">
      <c r="A73" s="119"/>
      <c r="B73" s="12">
        <f t="shared" si="0"/>
        <v>5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50</v>
      </c>
      <c r="J73" s="103"/>
      <c r="K73" s="119"/>
      <c r="L73" s="12">
        <f t="shared" si="1"/>
        <v>7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70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30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300</v>
      </c>
    </row>
    <row r="74" spans="1:39" x14ac:dyDescent="0.25">
      <c r="A74" s="119"/>
      <c r="B74" s="12">
        <f t="shared" ref="B74:B75" si="12">B73-C74</f>
        <v>5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50</v>
      </c>
      <c r="J74" s="103"/>
      <c r="K74" s="119"/>
      <c r="L74" s="12">
        <f t="shared" ref="L74:L75" si="13">L73-M74</f>
        <v>7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70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30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300</v>
      </c>
    </row>
    <row r="75" spans="1:39" x14ac:dyDescent="0.25">
      <c r="A75" s="119"/>
      <c r="B75" s="12">
        <f t="shared" si="12"/>
        <v>5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50</v>
      </c>
      <c r="J75" s="103"/>
      <c r="K75" s="119"/>
      <c r="L75" s="12">
        <f t="shared" si="13"/>
        <v>7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70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30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300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50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70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300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30</v>
      </c>
    </row>
    <row r="82" spans="3:36" ht="15.75" thickBot="1" x14ac:dyDescent="0.3"/>
    <row r="83" spans="3:36" ht="15.75" thickBot="1" x14ac:dyDescent="0.3">
      <c r="C83" s="1220" t="s">
        <v>11</v>
      </c>
      <c r="D83" s="1221"/>
      <c r="E83" s="57">
        <f>E5+E6-F78+E7</f>
        <v>50</v>
      </c>
      <c r="F83" s="73"/>
      <c r="M83" s="1220" t="s">
        <v>11</v>
      </c>
      <c r="N83" s="1221"/>
      <c r="O83" s="57">
        <f>O5+O6-P78+O7</f>
        <v>70</v>
      </c>
      <c r="P83" s="73"/>
      <c r="W83" s="1220" t="s">
        <v>11</v>
      </c>
      <c r="X83" s="1221"/>
      <c r="Y83" s="57">
        <f>Y5+Y6-Z78+Y7</f>
        <v>150</v>
      </c>
      <c r="Z83" s="73"/>
      <c r="AG83" s="1220" t="s">
        <v>11</v>
      </c>
      <c r="AH83" s="1221"/>
      <c r="AI83" s="57">
        <f>AI5+AI6-AJ78+AI7</f>
        <v>300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18" t="s">
        <v>288</v>
      </c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226" t="s">
        <v>122</v>
      </c>
      <c r="B5" s="1232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226"/>
      <c r="B6" s="1232"/>
      <c r="C6" s="195"/>
      <c r="D6" s="146" t="s">
        <v>216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1" t="s">
        <v>3</v>
      </c>
    </row>
    <row r="9" spans="1:10" ht="15.75" thickTop="1" x14ac:dyDescent="0.25">
      <c r="A9" s="73"/>
      <c r="B9" s="750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195</v>
      </c>
      <c r="H9" s="71">
        <v>52</v>
      </c>
      <c r="I9" s="751">
        <f>H9*F9</f>
        <v>51994.799999999996</v>
      </c>
      <c r="J9" s="666">
        <f>E4+E5+E6+E7-F9</f>
        <v>17876.75</v>
      </c>
    </row>
    <row r="10" spans="1:10" x14ac:dyDescent="0.25">
      <c r="B10" s="750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196</v>
      </c>
      <c r="H10" s="71">
        <v>50</v>
      </c>
      <c r="I10" s="752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50">
        <f t="shared" ref="B11:B37" si="2">B10-C11</f>
        <v>560</v>
      </c>
      <c r="C11" s="717">
        <v>12</v>
      </c>
      <c r="D11" s="630">
        <v>354.12</v>
      </c>
      <c r="E11" s="746">
        <v>44924</v>
      </c>
      <c r="F11" s="633">
        <f t="shared" si="0"/>
        <v>354.12</v>
      </c>
      <c r="G11" s="631" t="s">
        <v>198</v>
      </c>
      <c r="H11" s="632">
        <v>50</v>
      </c>
      <c r="I11" s="752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50">
        <f t="shared" si="2"/>
        <v>540</v>
      </c>
      <c r="C12" s="717">
        <v>20</v>
      </c>
      <c r="D12" s="630">
        <v>539.1</v>
      </c>
      <c r="E12" s="746">
        <v>44924</v>
      </c>
      <c r="F12" s="633">
        <f t="shared" si="0"/>
        <v>539.1</v>
      </c>
      <c r="G12" s="631" t="s">
        <v>198</v>
      </c>
      <c r="H12" s="632">
        <v>52</v>
      </c>
      <c r="I12" s="752">
        <f t="shared" si="1"/>
        <v>28033.200000000001</v>
      </c>
      <c r="J12" s="666">
        <f t="shared" si="3"/>
        <v>16147.430000000002</v>
      </c>
    </row>
    <row r="13" spans="1:10" x14ac:dyDescent="0.25">
      <c r="B13" s="718">
        <f t="shared" si="2"/>
        <v>510</v>
      </c>
      <c r="C13" s="717">
        <v>30</v>
      </c>
      <c r="D13" s="630">
        <v>886.2</v>
      </c>
      <c r="E13" s="746">
        <v>44929</v>
      </c>
      <c r="F13" s="633">
        <f t="shared" si="0"/>
        <v>886.2</v>
      </c>
      <c r="G13" s="631" t="s">
        <v>206</v>
      </c>
      <c r="H13" s="632">
        <v>52</v>
      </c>
      <c r="I13" s="752">
        <f t="shared" si="1"/>
        <v>46082.400000000001</v>
      </c>
      <c r="J13" s="719">
        <f>J12-F13</f>
        <v>15261.230000000001</v>
      </c>
    </row>
    <row r="14" spans="1:10" x14ac:dyDescent="0.25">
      <c r="A14" s="55" t="s">
        <v>33</v>
      </c>
      <c r="B14" s="750">
        <f t="shared" si="2"/>
        <v>480</v>
      </c>
      <c r="C14" s="717">
        <v>30</v>
      </c>
      <c r="D14" s="821">
        <v>921.9</v>
      </c>
      <c r="E14" s="947">
        <v>44935</v>
      </c>
      <c r="F14" s="926">
        <f t="shared" si="0"/>
        <v>921.9</v>
      </c>
      <c r="G14" s="928" t="s">
        <v>221</v>
      </c>
      <c r="H14" s="663">
        <v>52</v>
      </c>
      <c r="I14" s="752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50">
        <f t="shared" si="2"/>
        <v>450</v>
      </c>
      <c r="C15" s="717">
        <v>30</v>
      </c>
      <c r="D15" s="821">
        <v>884.7</v>
      </c>
      <c r="E15" s="947">
        <v>44938</v>
      </c>
      <c r="F15" s="926">
        <f t="shared" si="0"/>
        <v>884.7</v>
      </c>
      <c r="G15" s="928" t="s">
        <v>226</v>
      </c>
      <c r="H15" s="663">
        <v>52</v>
      </c>
      <c r="I15" s="752">
        <f t="shared" si="1"/>
        <v>46004.4</v>
      </c>
      <c r="J15" s="666">
        <f t="shared" si="4"/>
        <v>13454.630000000001</v>
      </c>
    </row>
    <row r="16" spans="1:10" ht="15.75" x14ac:dyDescent="0.25">
      <c r="A16" s="749"/>
      <c r="B16" s="750">
        <f t="shared" si="2"/>
        <v>438</v>
      </c>
      <c r="C16" s="717">
        <v>12</v>
      </c>
      <c r="D16" s="821">
        <v>349.9</v>
      </c>
      <c r="E16" s="947">
        <v>44943</v>
      </c>
      <c r="F16" s="926">
        <f t="shared" si="0"/>
        <v>349.9</v>
      </c>
      <c r="G16" s="928" t="s">
        <v>234</v>
      </c>
      <c r="H16" s="663">
        <v>52</v>
      </c>
      <c r="I16" s="752">
        <f t="shared" si="1"/>
        <v>18194.8</v>
      </c>
      <c r="J16" s="666">
        <f t="shared" si="4"/>
        <v>13104.730000000001</v>
      </c>
    </row>
    <row r="17" spans="1:10" ht="15.75" x14ac:dyDescent="0.25">
      <c r="A17" s="749"/>
      <c r="B17" s="718">
        <f t="shared" si="2"/>
        <v>420</v>
      </c>
      <c r="C17" s="717">
        <v>18</v>
      </c>
      <c r="D17" s="821">
        <v>549.9</v>
      </c>
      <c r="E17" s="947">
        <v>44944</v>
      </c>
      <c r="F17" s="926">
        <f t="shared" si="0"/>
        <v>549.9</v>
      </c>
      <c r="G17" s="928" t="s">
        <v>236</v>
      </c>
      <c r="H17" s="663">
        <v>52</v>
      </c>
      <c r="I17" s="752">
        <f t="shared" si="1"/>
        <v>28594.799999999999</v>
      </c>
      <c r="J17" s="719">
        <f t="shared" si="4"/>
        <v>12554.830000000002</v>
      </c>
    </row>
    <row r="18" spans="1:10" ht="15.75" x14ac:dyDescent="0.25">
      <c r="A18" s="749"/>
      <c r="B18" s="750">
        <f t="shared" si="2"/>
        <v>420</v>
      </c>
      <c r="C18" s="717"/>
      <c r="D18" s="821"/>
      <c r="E18" s="947"/>
      <c r="F18" s="926">
        <f t="shared" si="0"/>
        <v>0</v>
      </c>
      <c r="G18" s="928"/>
      <c r="H18" s="663"/>
      <c r="I18" s="752">
        <f t="shared" si="1"/>
        <v>0</v>
      </c>
      <c r="J18" s="666">
        <f t="shared" si="4"/>
        <v>12554.830000000002</v>
      </c>
    </row>
    <row r="19" spans="1:10" x14ac:dyDescent="0.25">
      <c r="A19" s="664"/>
      <c r="B19" s="750">
        <f t="shared" si="2"/>
        <v>420</v>
      </c>
      <c r="C19" s="717"/>
      <c r="D19" s="821"/>
      <c r="E19" s="947"/>
      <c r="F19" s="926">
        <f t="shared" si="0"/>
        <v>0</v>
      </c>
      <c r="G19" s="928"/>
      <c r="H19" s="663"/>
      <c r="I19" s="752">
        <f t="shared" si="1"/>
        <v>0</v>
      </c>
      <c r="J19" s="666">
        <f t="shared" si="4"/>
        <v>12554.830000000002</v>
      </c>
    </row>
    <row r="20" spans="1:10" x14ac:dyDescent="0.25">
      <c r="A20" s="664"/>
      <c r="B20" s="750">
        <f t="shared" si="2"/>
        <v>420</v>
      </c>
      <c r="C20" s="717"/>
      <c r="D20" s="821"/>
      <c r="E20" s="947"/>
      <c r="F20" s="926">
        <f t="shared" si="0"/>
        <v>0</v>
      </c>
      <c r="G20" s="928"/>
      <c r="H20" s="663"/>
      <c r="I20" s="752">
        <f t="shared" si="1"/>
        <v>0</v>
      </c>
      <c r="J20" s="666">
        <f t="shared" si="4"/>
        <v>12554.830000000002</v>
      </c>
    </row>
    <row r="21" spans="1:10" x14ac:dyDescent="0.25">
      <c r="B21" s="750">
        <f t="shared" si="2"/>
        <v>420</v>
      </c>
      <c r="C21" s="717"/>
      <c r="D21" s="821"/>
      <c r="E21" s="947"/>
      <c r="F21" s="926">
        <f t="shared" si="0"/>
        <v>0</v>
      </c>
      <c r="G21" s="928"/>
      <c r="H21" s="663"/>
      <c r="I21" s="752">
        <f t="shared" si="1"/>
        <v>0</v>
      </c>
      <c r="J21" s="666">
        <f t="shared" si="4"/>
        <v>12554.830000000002</v>
      </c>
    </row>
    <row r="22" spans="1:10" x14ac:dyDescent="0.25">
      <c r="B22" s="750">
        <f t="shared" si="2"/>
        <v>420</v>
      </c>
      <c r="C22" s="717"/>
      <c r="D22" s="821"/>
      <c r="E22" s="947"/>
      <c r="F22" s="926">
        <f t="shared" si="0"/>
        <v>0</v>
      </c>
      <c r="G22" s="928"/>
      <c r="H22" s="663"/>
      <c r="I22" s="752">
        <f t="shared" si="1"/>
        <v>0</v>
      </c>
      <c r="J22" s="666">
        <f t="shared" si="4"/>
        <v>12554.830000000002</v>
      </c>
    </row>
    <row r="23" spans="1:10" x14ac:dyDescent="0.25">
      <c r="B23" s="750">
        <f t="shared" si="2"/>
        <v>420</v>
      </c>
      <c r="C23" s="717"/>
      <c r="D23" s="821"/>
      <c r="E23" s="947"/>
      <c r="F23" s="926">
        <f t="shared" si="0"/>
        <v>0</v>
      </c>
      <c r="G23" s="928"/>
      <c r="H23" s="663"/>
      <c r="I23" s="752">
        <f t="shared" si="1"/>
        <v>0</v>
      </c>
      <c r="J23" s="666">
        <f t="shared" si="4"/>
        <v>12554.830000000002</v>
      </c>
    </row>
    <row r="24" spans="1:10" x14ac:dyDescent="0.25">
      <c r="B24" s="750">
        <f t="shared" si="2"/>
        <v>420</v>
      </c>
      <c r="C24" s="717"/>
      <c r="D24" s="821"/>
      <c r="E24" s="947"/>
      <c r="F24" s="926">
        <f t="shared" si="0"/>
        <v>0</v>
      </c>
      <c r="G24" s="928"/>
      <c r="H24" s="663"/>
      <c r="I24" s="752">
        <f t="shared" si="1"/>
        <v>0</v>
      </c>
      <c r="J24" s="666">
        <f t="shared" si="4"/>
        <v>12554.830000000002</v>
      </c>
    </row>
    <row r="25" spans="1:10" x14ac:dyDescent="0.25">
      <c r="B25" s="750">
        <f t="shared" si="2"/>
        <v>420</v>
      </c>
      <c r="C25" s="717"/>
      <c r="D25" s="821"/>
      <c r="E25" s="947"/>
      <c r="F25" s="926">
        <f t="shared" si="0"/>
        <v>0</v>
      </c>
      <c r="G25" s="928"/>
      <c r="H25" s="663"/>
      <c r="I25" s="752">
        <f t="shared" si="1"/>
        <v>0</v>
      </c>
      <c r="J25" s="666">
        <f t="shared" si="4"/>
        <v>12554.830000000002</v>
      </c>
    </row>
    <row r="26" spans="1:10" x14ac:dyDescent="0.25">
      <c r="B26" s="750">
        <f t="shared" si="2"/>
        <v>420</v>
      </c>
      <c r="C26" s="717"/>
      <c r="D26" s="821"/>
      <c r="E26" s="947"/>
      <c r="F26" s="926">
        <f t="shared" si="0"/>
        <v>0</v>
      </c>
      <c r="G26" s="928"/>
      <c r="H26" s="663"/>
      <c r="I26" s="752">
        <f t="shared" si="1"/>
        <v>0</v>
      </c>
      <c r="J26" s="666">
        <f t="shared" si="4"/>
        <v>12554.830000000002</v>
      </c>
    </row>
    <row r="27" spans="1:10" x14ac:dyDescent="0.25">
      <c r="B27" s="750">
        <f t="shared" si="2"/>
        <v>420</v>
      </c>
      <c r="C27" s="717"/>
      <c r="D27" s="821"/>
      <c r="E27" s="947"/>
      <c r="F27" s="926">
        <f t="shared" si="0"/>
        <v>0</v>
      </c>
      <c r="G27" s="928"/>
      <c r="H27" s="663"/>
      <c r="I27" s="752">
        <f t="shared" si="1"/>
        <v>0</v>
      </c>
      <c r="J27" s="666">
        <f t="shared" si="4"/>
        <v>12554.830000000002</v>
      </c>
    </row>
    <row r="28" spans="1:10" x14ac:dyDescent="0.25">
      <c r="B28" s="750">
        <f t="shared" si="2"/>
        <v>420</v>
      </c>
      <c r="C28" s="717"/>
      <c r="D28" s="926"/>
      <c r="E28" s="947"/>
      <c r="F28" s="926">
        <f t="shared" si="0"/>
        <v>0</v>
      </c>
      <c r="G28" s="928"/>
      <c r="H28" s="663"/>
      <c r="I28" s="752">
        <f t="shared" si="1"/>
        <v>0</v>
      </c>
      <c r="J28" s="666">
        <f t="shared" si="4"/>
        <v>12554.830000000002</v>
      </c>
    </row>
    <row r="29" spans="1:10" x14ac:dyDescent="0.25">
      <c r="B29" s="750">
        <f t="shared" si="2"/>
        <v>420</v>
      </c>
      <c r="C29" s="717"/>
      <c r="D29" s="926"/>
      <c r="E29" s="947"/>
      <c r="F29" s="926">
        <f t="shared" si="0"/>
        <v>0</v>
      </c>
      <c r="G29" s="928"/>
      <c r="H29" s="663"/>
      <c r="I29" s="752">
        <f t="shared" ref="I29:I36" si="5">H29*F29</f>
        <v>0</v>
      </c>
      <c r="J29" s="666">
        <f t="shared" ref="J29:J36" si="6">J28-F29</f>
        <v>12554.830000000002</v>
      </c>
    </row>
    <row r="30" spans="1:10" x14ac:dyDescent="0.25">
      <c r="B30" s="750">
        <f t="shared" si="2"/>
        <v>420</v>
      </c>
      <c r="C30" s="717"/>
      <c r="D30" s="926"/>
      <c r="E30" s="947"/>
      <c r="F30" s="926">
        <f t="shared" si="0"/>
        <v>0</v>
      </c>
      <c r="G30" s="928"/>
      <c r="H30" s="663"/>
      <c r="I30" s="752">
        <f t="shared" si="5"/>
        <v>0</v>
      </c>
      <c r="J30" s="666">
        <f t="shared" si="6"/>
        <v>12554.830000000002</v>
      </c>
    </row>
    <row r="31" spans="1:10" x14ac:dyDescent="0.25">
      <c r="B31" s="750">
        <f t="shared" si="2"/>
        <v>420</v>
      </c>
      <c r="C31" s="717"/>
      <c r="D31" s="926"/>
      <c r="E31" s="947"/>
      <c r="F31" s="926">
        <f t="shared" si="0"/>
        <v>0</v>
      </c>
      <c r="G31" s="928"/>
      <c r="H31" s="663"/>
      <c r="I31" s="752">
        <f t="shared" si="5"/>
        <v>0</v>
      </c>
      <c r="J31" s="666">
        <f t="shared" si="6"/>
        <v>12554.830000000002</v>
      </c>
    </row>
    <row r="32" spans="1:10" x14ac:dyDescent="0.25">
      <c r="B32" s="750">
        <f t="shared" si="2"/>
        <v>420</v>
      </c>
      <c r="C32" s="717"/>
      <c r="D32" s="926"/>
      <c r="E32" s="947"/>
      <c r="F32" s="926">
        <f t="shared" si="0"/>
        <v>0</v>
      </c>
      <c r="G32" s="928"/>
      <c r="H32" s="663"/>
      <c r="I32" s="752">
        <f t="shared" si="5"/>
        <v>0</v>
      </c>
      <c r="J32" s="666">
        <f t="shared" si="6"/>
        <v>12554.830000000002</v>
      </c>
    </row>
    <row r="33" spans="2:10" x14ac:dyDescent="0.25">
      <c r="B33" s="750">
        <f t="shared" si="2"/>
        <v>420</v>
      </c>
      <c r="C33" s="717"/>
      <c r="D33" s="633"/>
      <c r="E33" s="746"/>
      <c r="F33" s="633">
        <f t="shared" si="0"/>
        <v>0</v>
      </c>
      <c r="G33" s="631"/>
      <c r="H33" s="825"/>
      <c r="I33" s="752">
        <f t="shared" si="5"/>
        <v>0</v>
      </c>
      <c r="J33" s="666">
        <f t="shared" si="6"/>
        <v>12554.830000000002</v>
      </c>
    </row>
    <row r="34" spans="2:10" x14ac:dyDescent="0.25">
      <c r="B34" s="750">
        <f t="shared" si="2"/>
        <v>420</v>
      </c>
      <c r="C34" s="717"/>
      <c r="D34" s="633"/>
      <c r="E34" s="746"/>
      <c r="F34" s="633">
        <f t="shared" si="0"/>
        <v>0</v>
      </c>
      <c r="G34" s="631"/>
      <c r="H34" s="825"/>
      <c r="I34" s="752">
        <f t="shared" si="5"/>
        <v>0</v>
      </c>
      <c r="J34" s="666">
        <f t="shared" si="6"/>
        <v>12554.830000000002</v>
      </c>
    </row>
    <row r="35" spans="2:10" x14ac:dyDescent="0.25">
      <c r="B35" s="750">
        <f t="shared" si="2"/>
        <v>420</v>
      </c>
      <c r="C35" s="717"/>
      <c r="D35" s="633"/>
      <c r="E35" s="746"/>
      <c r="F35" s="633">
        <f t="shared" si="0"/>
        <v>0</v>
      </c>
      <c r="G35" s="631"/>
      <c r="H35" s="825"/>
      <c r="I35" s="752">
        <f t="shared" si="5"/>
        <v>0</v>
      </c>
      <c r="J35" s="666">
        <f t="shared" si="6"/>
        <v>12554.830000000002</v>
      </c>
    </row>
    <row r="36" spans="2:10" x14ac:dyDescent="0.25">
      <c r="B36" s="750">
        <f t="shared" si="2"/>
        <v>420</v>
      </c>
      <c r="C36" s="717"/>
      <c r="D36" s="633"/>
      <c r="E36" s="746"/>
      <c r="F36" s="633">
        <f t="shared" si="0"/>
        <v>0</v>
      </c>
      <c r="G36" s="631"/>
      <c r="H36" s="825"/>
      <c r="I36" s="752">
        <f t="shared" si="5"/>
        <v>0</v>
      </c>
      <c r="J36" s="666">
        <f t="shared" si="6"/>
        <v>12554.830000000002</v>
      </c>
    </row>
    <row r="37" spans="2:10" ht="15.75" thickBot="1" x14ac:dyDescent="0.3">
      <c r="B37" s="750">
        <f t="shared" si="2"/>
        <v>420</v>
      </c>
      <c r="C37" s="753"/>
      <c r="D37" s="857">
        <f t="shared" ref="D37" si="7">C37*B37</f>
        <v>0</v>
      </c>
      <c r="E37" s="858"/>
      <c r="F37" s="857">
        <f t="shared" si="0"/>
        <v>0</v>
      </c>
      <c r="G37" s="859"/>
      <c r="H37" s="828"/>
      <c r="I37" s="754">
        <f t="shared" si="1"/>
        <v>0</v>
      </c>
      <c r="J37" s="666">
        <f t="shared" si="4"/>
        <v>12554.830000000002</v>
      </c>
    </row>
    <row r="38" spans="2:10" ht="16.5" thickTop="1" x14ac:dyDescent="0.25">
      <c r="B38" s="664"/>
      <c r="C38" s="717">
        <f>SUM(C9:C37)</f>
        <v>212</v>
      </c>
      <c r="D38" s="755">
        <f>SUM(D9:D37)</f>
        <v>6321.8199999999988</v>
      </c>
      <c r="E38" s="756"/>
      <c r="F38" s="633">
        <f>SUM(F9:F37)</f>
        <v>6321.8199999999988</v>
      </c>
      <c r="G38" s="757"/>
      <c r="H38" s="754"/>
      <c r="I38" s="758">
        <f>SUM(I9:I37)</f>
        <v>326354.19999999995</v>
      </c>
      <c r="J38" s="664"/>
    </row>
    <row r="39" spans="2:10" ht="15.75" thickBot="1" x14ac:dyDescent="0.3">
      <c r="B39" s="664"/>
      <c r="C39" s="717"/>
      <c r="D39" s="759"/>
      <c r="E39" s="756"/>
      <c r="F39" s="759"/>
      <c r="G39" s="757"/>
      <c r="H39" s="754"/>
      <c r="I39" s="664"/>
      <c r="J39" s="664"/>
    </row>
    <row r="40" spans="2:10" x14ac:dyDescent="0.25">
      <c r="B40" s="664"/>
      <c r="C40" s="760" t="s">
        <v>4</v>
      </c>
      <c r="D40" s="761">
        <f>F4+F5+F6+F7-C38</f>
        <v>420</v>
      </c>
      <c r="E40" s="762"/>
      <c r="F40" s="759"/>
      <c r="G40" s="757"/>
      <c r="H40" s="754"/>
      <c r="I40" s="664"/>
      <c r="J40" s="664"/>
    </row>
    <row r="41" spans="2:10" x14ac:dyDescent="0.25">
      <c r="B41" s="664"/>
      <c r="C41" s="1270" t="s">
        <v>19</v>
      </c>
      <c r="D41" s="1271"/>
      <c r="E41" s="763">
        <f>E4+E5+E6+E7-F38</f>
        <v>12554.830000000002</v>
      </c>
      <c r="F41" s="759"/>
      <c r="G41" s="759"/>
      <c r="H41" s="754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2"/>
      <c r="B1" s="1222"/>
      <c r="C1" s="1222"/>
      <c r="D1" s="1222"/>
      <c r="E1" s="1222"/>
      <c r="F1" s="1222"/>
      <c r="G1" s="1222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274"/>
      <c r="B5" s="1276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275"/>
      <c r="B6" s="1277"/>
      <c r="C6" s="219"/>
      <c r="D6" s="115"/>
      <c r="E6" s="475"/>
      <c r="F6" s="233"/>
      <c r="I6" s="1278" t="s">
        <v>3</v>
      </c>
      <c r="J6" s="127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79"/>
      <c r="J7" s="1273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56" t="s">
        <v>11</v>
      </c>
      <c r="D100" s="1257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2" t="s">
        <v>275</v>
      </c>
      <c r="B1" s="1222"/>
      <c r="C1" s="1222"/>
      <c r="D1" s="1222"/>
      <c r="E1" s="1222"/>
      <c r="F1" s="1222"/>
      <c r="G1" s="1222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252" t="s">
        <v>95</v>
      </c>
      <c r="B5" s="1280" t="s">
        <v>312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253"/>
      <c r="B6" s="1281"/>
      <c r="C6" s="219"/>
      <c r="D6" s="115"/>
      <c r="E6" s="141"/>
      <c r="F6" s="234"/>
      <c r="I6" s="1278" t="s">
        <v>3</v>
      </c>
      <c r="J6" s="127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79"/>
      <c r="J7" s="1273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56" t="s">
        <v>11</v>
      </c>
      <c r="D33" s="1257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84" t="s">
        <v>289</v>
      </c>
      <c r="B1" s="1284"/>
      <c r="C1" s="1284"/>
      <c r="D1" s="1284"/>
      <c r="E1" s="1284"/>
      <c r="F1" s="1284"/>
      <c r="G1" s="1284"/>
      <c r="H1" s="1284"/>
      <c r="I1" s="1284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1"/>
      <c r="B4" s="664"/>
      <c r="C4" s="767"/>
      <c r="D4" s="768"/>
      <c r="E4" s="769"/>
      <c r="F4" s="770"/>
      <c r="G4" s="73"/>
    </row>
    <row r="5" spans="1:10" ht="15" customHeight="1" x14ac:dyDescent="0.25">
      <c r="A5" s="1285" t="s">
        <v>122</v>
      </c>
      <c r="B5" s="1286" t="s">
        <v>85</v>
      </c>
      <c r="C5" s="767">
        <v>62.51</v>
      </c>
      <c r="D5" s="768">
        <v>44867</v>
      </c>
      <c r="E5" s="769">
        <v>18564</v>
      </c>
      <c r="F5" s="770">
        <v>922</v>
      </c>
      <c r="G5" s="144">
        <f>F102</f>
        <v>15371.3</v>
      </c>
      <c r="H5" s="58">
        <f>E4+E5+E6-G5+E7+E8</f>
        <v>3192.7000000000007</v>
      </c>
    </row>
    <row r="6" spans="1:10" ht="16.5" customHeight="1" x14ac:dyDescent="0.25">
      <c r="A6" s="1285"/>
      <c r="B6" s="1192"/>
      <c r="C6" s="767"/>
      <c r="D6" s="768"/>
      <c r="E6" s="769"/>
      <c r="F6" s="770"/>
      <c r="G6" s="73"/>
    </row>
    <row r="7" spans="1:10" ht="15.75" customHeight="1" thickBot="1" x14ac:dyDescent="0.35">
      <c r="A7" s="1285"/>
      <c r="B7" s="1193"/>
      <c r="C7" s="767"/>
      <c r="D7" s="768"/>
      <c r="E7" s="769"/>
      <c r="F7" s="770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265" t="s">
        <v>47</v>
      </c>
      <c r="J8" s="128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66"/>
      <c r="J9" s="1283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152</v>
      </c>
      <c r="H10" s="71">
        <v>85</v>
      </c>
      <c r="I10" s="732">
        <f>E4+E5+E6-F10+E7+E8</f>
        <v>18491.900000000001</v>
      </c>
      <c r="J10" s="733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153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154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156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157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158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159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160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161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164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167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168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169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171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172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177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178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178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180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181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182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184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185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186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188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189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190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191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192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203</v>
      </c>
      <c r="H39" s="71">
        <v>85</v>
      </c>
      <c r="I39" s="732">
        <f t="shared" si="0"/>
        <v>3192.7000000000012</v>
      </c>
      <c r="J39" s="733">
        <f t="shared" si="1"/>
        <v>155</v>
      </c>
    </row>
    <row r="40" spans="1:10" x14ac:dyDescent="0.25">
      <c r="A40" s="2"/>
      <c r="B40" s="83"/>
      <c r="C40" s="15"/>
      <c r="D40" s="620"/>
      <c r="E40" s="618"/>
      <c r="F40" s="617">
        <f t="shared" si="2"/>
        <v>0</v>
      </c>
      <c r="G40" s="619"/>
      <c r="H40" s="201"/>
      <c r="I40" s="204">
        <f t="shared" si="0"/>
        <v>3192.7000000000012</v>
      </c>
      <c r="J40" s="124">
        <f t="shared" si="1"/>
        <v>155</v>
      </c>
    </row>
    <row r="41" spans="1:10" x14ac:dyDescent="0.25">
      <c r="A41" s="2"/>
      <c r="B41" s="83"/>
      <c r="C41" s="15"/>
      <c r="D41" s="620"/>
      <c r="E41" s="618"/>
      <c r="F41" s="617">
        <f t="shared" si="2"/>
        <v>0</v>
      </c>
      <c r="G41" s="619"/>
      <c r="H41" s="201"/>
      <c r="I41" s="204">
        <f t="shared" si="0"/>
        <v>3192.7000000000012</v>
      </c>
      <c r="J41" s="124">
        <f t="shared" si="1"/>
        <v>155</v>
      </c>
    </row>
    <row r="42" spans="1:10" x14ac:dyDescent="0.25">
      <c r="A42" s="2"/>
      <c r="B42" s="83"/>
      <c r="C42" s="15"/>
      <c r="D42" s="620"/>
      <c r="E42" s="618"/>
      <c r="F42" s="617">
        <f t="shared" si="2"/>
        <v>0</v>
      </c>
      <c r="G42" s="619"/>
      <c r="H42" s="201"/>
      <c r="I42" s="204">
        <f t="shared" si="0"/>
        <v>3192.7000000000012</v>
      </c>
      <c r="J42" s="124">
        <f t="shared" si="1"/>
        <v>155</v>
      </c>
    </row>
    <row r="43" spans="1:10" x14ac:dyDescent="0.25">
      <c r="A43" s="2"/>
      <c r="B43" s="83"/>
      <c r="C43" s="15"/>
      <c r="D43" s="620"/>
      <c r="E43" s="618"/>
      <c r="F43" s="617">
        <f t="shared" si="2"/>
        <v>0</v>
      </c>
      <c r="G43" s="619"/>
      <c r="H43" s="201"/>
      <c r="I43" s="204">
        <f t="shared" si="0"/>
        <v>3192.7000000000012</v>
      </c>
      <c r="J43" s="124">
        <f t="shared" si="1"/>
        <v>155</v>
      </c>
    </row>
    <row r="44" spans="1:10" x14ac:dyDescent="0.25">
      <c r="A44" s="2"/>
      <c r="B44" s="83"/>
      <c r="C44" s="15"/>
      <c r="D44" s="620"/>
      <c r="E44" s="618"/>
      <c r="F44" s="617">
        <f t="shared" si="2"/>
        <v>0</v>
      </c>
      <c r="G44" s="619"/>
      <c r="H44" s="201"/>
      <c r="I44" s="204">
        <f t="shared" si="0"/>
        <v>3192.7000000000012</v>
      </c>
      <c r="J44" s="124">
        <f t="shared" si="1"/>
        <v>155</v>
      </c>
    </row>
    <row r="45" spans="1:10" x14ac:dyDescent="0.25">
      <c r="A45" s="2"/>
      <c r="B45" s="83"/>
      <c r="C45" s="15"/>
      <c r="D45" s="620"/>
      <c r="E45" s="618"/>
      <c r="F45" s="617">
        <f t="shared" si="2"/>
        <v>0</v>
      </c>
      <c r="G45" s="619"/>
      <c r="H45" s="201"/>
      <c r="I45" s="204">
        <f t="shared" si="0"/>
        <v>3192.7000000000012</v>
      </c>
      <c r="J45" s="124">
        <f t="shared" si="1"/>
        <v>155</v>
      </c>
    </row>
    <row r="46" spans="1:10" x14ac:dyDescent="0.25">
      <c r="A46" s="2"/>
      <c r="B46" s="83"/>
      <c r="C46" s="15"/>
      <c r="D46" s="620"/>
      <c r="E46" s="618"/>
      <c r="F46" s="617">
        <f t="shared" si="2"/>
        <v>0</v>
      </c>
      <c r="G46" s="619"/>
      <c r="H46" s="201"/>
      <c r="I46" s="204">
        <f t="shared" si="0"/>
        <v>3192.7000000000012</v>
      </c>
      <c r="J46" s="124">
        <f t="shared" si="1"/>
        <v>155</v>
      </c>
    </row>
    <row r="47" spans="1:10" x14ac:dyDescent="0.25">
      <c r="A47" s="2"/>
      <c r="B47" s="83"/>
      <c r="C47" s="15"/>
      <c r="D47" s="620"/>
      <c r="E47" s="618"/>
      <c r="F47" s="617">
        <f t="shared" si="2"/>
        <v>0</v>
      </c>
      <c r="G47" s="619"/>
      <c r="H47" s="201"/>
      <c r="I47" s="204">
        <f t="shared" si="0"/>
        <v>3192.7000000000012</v>
      </c>
      <c r="J47" s="124">
        <f t="shared" si="1"/>
        <v>155</v>
      </c>
    </row>
    <row r="48" spans="1:10" x14ac:dyDescent="0.25">
      <c r="A48" s="2"/>
      <c r="B48" s="83"/>
      <c r="C48" s="15"/>
      <c r="D48" s="620"/>
      <c r="E48" s="618"/>
      <c r="F48" s="617">
        <f t="shared" si="2"/>
        <v>0</v>
      </c>
      <c r="G48" s="619"/>
      <c r="H48" s="201"/>
      <c r="I48" s="204">
        <f t="shared" si="0"/>
        <v>3192.7000000000012</v>
      </c>
      <c r="J48" s="124">
        <f t="shared" si="1"/>
        <v>155</v>
      </c>
    </row>
    <row r="49" spans="1:10" x14ac:dyDescent="0.25">
      <c r="A49" s="2"/>
      <c r="B49" s="83"/>
      <c r="C49" s="15"/>
      <c r="D49" s="620"/>
      <c r="E49" s="618"/>
      <c r="F49" s="617">
        <f t="shared" si="2"/>
        <v>0</v>
      </c>
      <c r="G49" s="619"/>
      <c r="H49" s="201"/>
      <c r="I49" s="204">
        <f t="shared" si="0"/>
        <v>3192.7000000000012</v>
      </c>
      <c r="J49" s="124">
        <f t="shared" si="1"/>
        <v>155</v>
      </c>
    </row>
    <row r="50" spans="1:10" x14ac:dyDescent="0.25">
      <c r="A50" s="2"/>
      <c r="B50" s="83"/>
      <c r="C50" s="15"/>
      <c r="D50" s="620"/>
      <c r="E50" s="618"/>
      <c r="F50" s="617">
        <f t="shared" si="2"/>
        <v>0</v>
      </c>
      <c r="G50" s="619"/>
      <c r="H50" s="201"/>
      <c r="I50" s="204">
        <f t="shared" si="0"/>
        <v>3192.7000000000012</v>
      </c>
      <c r="J50" s="124">
        <f t="shared" si="1"/>
        <v>155</v>
      </c>
    </row>
    <row r="51" spans="1:10" x14ac:dyDescent="0.25">
      <c r="A51" s="2"/>
      <c r="B51" s="83"/>
      <c r="C51" s="15"/>
      <c r="D51" s="620"/>
      <c r="E51" s="618"/>
      <c r="F51" s="617">
        <f t="shared" si="2"/>
        <v>0</v>
      </c>
      <c r="G51" s="619"/>
      <c r="H51" s="201"/>
      <c r="I51" s="204">
        <f t="shared" si="0"/>
        <v>3192.7000000000012</v>
      </c>
      <c r="J51" s="124">
        <f t="shared" si="1"/>
        <v>155</v>
      </c>
    </row>
    <row r="52" spans="1:10" x14ac:dyDescent="0.25">
      <c r="A52" s="2"/>
      <c r="B52" s="83"/>
      <c r="C52" s="15"/>
      <c r="D52" s="620"/>
      <c r="E52" s="618"/>
      <c r="F52" s="617">
        <f t="shared" si="2"/>
        <v>0</v>
      </c>
      <c r="G52" s="619"/>
      <c r="H52" s="201"/>
      <c r="I52" s="204">
        <f t="shared" si="0"/>
        <v>3192.7000000000012</v>
      </c>
      <c r="J52" s="124">
        <f t="shared" si="1"/>
        <v>155</v>
      </c>
    </row>
    <row r="53" spans="1:10" x14ac:dyDescent="0.25">
      <c r="A53" s="2"/>
      <c r="B53" s="83"/>
      <c r="C53" s="15"/>
      <c r="D53" s="620"/>
      <c r="E53" s="618"/>
      <c r="F53" s="617">
        <f t="shared" si="2"/>
        <v>0</v>
      </c>
      <c r="G53" s="619"/>
      <c r="H53" s="201"/>
      <c r="I53" s="204">
        <f t="shared" si="0"/>
        <v>3192.7000000000012</v>
      </c>
      <c r="J53" s="124">
        <f t="shared" si="1"/>
        <v>155</v>
      </c>
    </row>
    <row r="54" spans="1:10" x14ac:dyDescent="0.25">
      <c r="A54" s="2"/>
      <c r="B54" s="83"/>
      <c r="C54" s="15"/>
      <c r="D54" s="620"/>
      <c r="E54" s="618"/>
      <c r="F54" s="617">
        <f t="shared" si="2"/>
        <v>0</v>
      </c>
      <c r="G54" s="619"/>
      <c r="H54" s="201"/>
      <c r="I54" s="204">
        <f t="shared" si="0"/>
        <v>3192.7000000000012</v>
      </c>
      <c r="J54" s="124">
        <f t="shared" si="1"/>
        <v>155</v>
      </c>
    </row>
    <row r="55" spans="1:10" x14ac:dyDescent="0.25">
      <c r="A55" s="2"/>
      <c r="B55" s="83"/>
      <c r="C55" s="15"/>
      <c r="D55" s="620"/>
      <c r="E55" s="618"/>
      <c r="F55" s="617">
        <f t="shared" si="2"/>
        <v>0</v>
      </c>
      <c r="G55" s="619"/>
      <c r="H55" s="201"/>
      <c r="I55" s="204">
        <f t="shared" si="0"/>
        <v>3192.7000000000012</v>
      </c>
      <c r="J55" s="124">
        <f t="shared" si="1"/>
        <v>155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3192.7000000000012</v>
      </c>
      <c r="J56" s="124">
        <f t="shared" si="1"/>
        <v>155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3192.7000000000012</v>
      </c>
      <c r="J57" s="124">
        <f t="shared" si="1"/>
        <v>155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3192.7000000000012</v>
      </c>
      <c r="J58" s="124">
        <f t="shared" si="1"/>
        <v>155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3192.7000000000012</v>
      </c>
      <c r="J59" s="124">
        <f t="shared" si="1"/>
        <v>155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3192.7000000000012</v>
      </c>
      <c r="J60" s="124">
        <f t="shared" si="1"/>
        <v>155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3192.7000000000012</v>
      </c>
      <c r="J61" s="124">
        <f t="shared" si="1"/>
        <v>155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3192.7000000000012</v>
      </c>
      <c r="J62" s="124">
        <f t="shared" si="1"/>
        <v>155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3192.7000000000012</v>
      </c>
      <c r="J63" s="124">
        <f t="shared" si="1"/>
        <v>155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3192.7000000000012</v>
      </c>
      <c r="J64" s="124">
        <f t="shared" si="1"/>
        <v>155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3192.7000000000012</v>
      </c>
      <c r="J65" s="124">
        <f t="shared" si="1"/>
        <v>155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3192.7000000000012</v>
      </c>
      <c r="J66" s="124">
        <f t="shared" si="1"/>
        <v>155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3192.7000000000012</v>
      </c>
      <c r="J67" s="124">
        <f t="shared" si="1"/>
        <v>155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3192.7000000000012</v>
      </c>
      <c r="J68" s="124">
        <f t="shared" si="1"/>
        <v>155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3192.7000000000012</v>
      </c>
      <c r="J69" s="124">
        <f t="shared" ref="J69:J91" si="4">J68-C69</f>
        <v>155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3192.7000000000012</v>
      </c>
      <c r="J70" s="124">
        <f t="shared" si="4"/>
        <v>155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3192.7000000000012</v>
      </c>
      <c r="J71" s="124">
        <f t="shared" si="4"/>
        <v>155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3192.7000000000012</v>
      </c>
      <c r="J72" s="124">
        <f t="shared" si="4"/>
        <v>155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3192.7000000000012</v>
      </c>
      <c r="J73" s="124">
        <f t="shared" si="4"/>
        <v>155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3192.7000000000012</v>
      </c>
      <c r="J74" s="124">
        <f t="shared" si="4"/>
        <v>155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3192.7000000000012</v>
      </c>
      <c r="J75" s="124">
        <f t="shared" si="4"/>
        <v>155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3192.7000000000012</v>
      </c>
      <c r="J76" s="124">
        <f t="shared" si="4"/>
        <v>155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3192.7000000000012</v>
      </c>
      <c r="J77" s="124">
        <f t="shared" si="4"/>
        <v>155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3192.7000000000012</v>
      </c>
      <c r="J78" s="124">
        <f t="shared" si="4"/>
        <v>155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3192.7000000000012</v>
      </c>
      <c r="J79" s="124">
        <f t="shared" si="4"/>
        <v>155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3192.7000000000012</v>
      </c>
      <c r="J80" s="124">
        <f t="shared" si="4"/>
        <v>155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3192.7000000000012</v>
      </c>
      <c r="J81" s="124">
        <f t="shared" si="4"/>
        <v>155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3192.7000000000012</v>
      </c>
      <c r="J82" s="124">
        <f t="shared" si="4"/>
        <v>155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3192.7000000000012</v>
      </c>
      <c r="J83" s="124">
        <f t="shared" si="4"/>
        <v>155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3192.7000000000012</v>
      </c>
      <c r="J84" s="124">
        <f t="shared" si="4"/>
        <v>155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3192.7000000000012</v>
      </c>
      <c r="J85" s="124">
        <f t="shared" si="4"/>
        <v>155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3192.7000000000012</v>
      </c>
      <c r="J86" s="124">
        <f t="shared" si="4"/>
        <v>155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3192.7000000000012</v>
      </c>
      <c r="J87" s="124">
        <f t="shared" si="4"/>
        <v>155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3192.7000000000012</v>
      </c>
      <c r="J88" s="124">
        <f t="shared" si="4"/>
        <v>155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3192.7000000000012</v>
      </c>
      <c r="J89" s="124">
        <f t="shared" si="4"/>
        <v>155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3192.7000000000012</v>
      </c>
      <c r="J90" s="124">
        <f t="shared" si="4"/>
        <v>155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3192.7000000000012</v>
      </c>
      <c r="J91" s="124">
        <f t="shared" si="4"/>
        <v>155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767</v>
      </c>
      <c r="D102" s="148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48">
        <v>0</v>
      </c>
      <c r="E103" s="68">
        <f>F4+F5+F6-+C102+F7</f>
        <v>155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56" t="s">
        <v>11</v>
      </c>
      <c r="D105" s="1257"/>
      <c r="E105" s="142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C57" sqref="C5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84" t="s">
        <v>290</v>
      </c>
      <c r="B1" s="1284"/>
      <c r="C1" s="1284"/>
      <c r="D1" s="1284"/>
      <c r="E1" s="1284"/>
      <c r="F1" s="1284"/>
      <c r="G1" s="1284"/>
      <c r="H1" s="1284"/>
      <c r="I1" s="1284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287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115</v>
      </c>
      <c r="B6" s="1288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288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265" t="s">
        <v>47</v>
      </c>
      <c r="J8" s="128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66"/>
      <c r="J9" s="1283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126</v>
      </c>
      <c r="H10" s="71">
        <v>93</v>
      </c>
      <c r="I10" s="732">
        <f>E4+E5+E6-F10+E7+E8</f>
        <v>1950</v>
      </c>
      <c r="J10" s="73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128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56" si="1">B12*C12</f>
        <v>10</v>
      </c>
      <c r="E12" s="238">
        <v>44870</v>
      </c>
      <c r="F12" s="69">
        <f t="shared" si="0"/>
        <v>10</v>
      </c>
      <c r="G12" s="70" t="s">
        <v>129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130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131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132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133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134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136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137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138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139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140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141</v>
      </c>
      <c r="H23" s="71">
        <v>93</v>
      </c>
      <c r="I23" s="732">
        <f t="shared" si="2"/>
        <v>1550</v>
      </c>
      <c r="J23" s="73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146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147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148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149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150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151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155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163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166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173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174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175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176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179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187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196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204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205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210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211</v>
      </c>
      <c r="H43" s="324">
        <v>93</v>
      </c>
      <c r="I43" s="732">
        <f t="shared" si="4"/>
        <v>790</v>
      </c>
      <c r="J43" s="733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223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225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228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229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230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232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247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254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257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260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270</v>
      </c>
      <c r="H54" s="201">
        <v>93</v>
      </c>
      <c r="I54" s="732">
        <f t="shared" si="4"/>
        <v>430</v>
      </c>
      <c r="J54" s="733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317">
        <f t="shared" si="1"/>
        <v>100</v>
      </c>
      <c r="E55" s="1318">
        <v>44956</v>
      </c>
      <c r="F55" s="1302">
        <f t="shared" si="0"/>
        <v>100</v>
      </c>
      <c r="G55" s="580" t="s">
        <v>446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317">
        <f t="shared" si="1"/>
        <v>20</v>
      </c>
      <c r="E56" s="1318">
        <v>44956</v>
      </c>
      <c r="F56" s="1302">
        <f t="shared" si="0"/>
        <v>20</v>
      </c>
      <c r="G56" s="580" t="s">
        <v>487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/>
      <c r="D57" s="1317"/>
      <c r="E57" s="1318"/>
      <c r="F57" s="1302">
        <f t="shared" si="0"/>
        <v>0</v>
      </c>
      <c r="G57" s="580"/>
      <c r="H57" s="372"/>
      <c r="I57" s="204">
        <f t="shared" si="4"/>
        <v>310</v>
      </c>
      <c r="J57" s="124">
        <f t="shared" si="5"/>
        <v>31</v>
      </c>
    </row>
    <row r="58" spans="1:10" x14ac:dyDescent="0.25">
      <c r="A58" s="2"/>
      <c r="B58" s="83">
        <v>10</v>
      </c>
      <c r="C58" s="15"/>
      <c r="D58" s="1317"/>
      <c r="E58" s="1318"/>
      <c r="F58" s="1302">
        <f t="shared" si="0"/>
        <v>0</v>
      </c>
      <c r="G58" s="580"/>
      <c r="H58" s="372"/>
      <c r="I58" s="204">
        <f t="shared" si="4"/>
        <v>310</v>
      </c>
      <c r="J58" s="124">
        <f t="shared" si="5"/>
        <v>31</v>
      </c>
    </row>
    <row r="59" spans="1:10" x14ac:dyDescent="0.25">
      <c r="A59" s="2"/>
      <c r="B59" s="83">
        <v>10</v>
      </c>
      <c r="C59" s="15"/>
      <c r="D59" s="1317"/>
      <c r="E59" s="1318"/>
      <c r="F59" s="1302">
        <f t="shared" si="0"/>
        <v>0</v>
      </c>
      <c r="G59" s="580"/>
      <c r="H59" s="372"/>
      <c r="I59" s="204">
        <f t="shared" si="4"/>
        <v>310</v>
      </c>
      <c r="J59" s="124">
        <f t="shared" si="5"/>
        <v>31</v>
      </c>
    </row>
    <row r="60" spans="1:10" x14ac:dyDescent="0.25">
      <c r="A60" s="2"/>
      <c r="B60" s="83">
        <v>10</v>
      </c>
      <c r="C60" s="15"/>
      <c r="D60" s="1317"/>
      <c r="E60" s="1318"/>
      <c r="F60" s="1302">
        <f t="shared" si="0"/>
        <v>0</v>
      </c>
      <c r="G60" s="580"/>
      <c r="H60" s="372"/>
      <c r="I60" s="204">
        <f t="shared" si="4"/>
        <v>310</v>
      </c>
      <c r="J60" s="124">
        <f t="shared" si="5"/>
        <v>31</v>
      </c>
    </row>
    <row r="61" spans="1:10" x14ac:dyDescent="0.25">
      <c r="A61" s="2"/>
      <c r="B61" s="83">
        <v>10</v>
      </c>
      <c r="C61" s="15"/>
      <c r="D61" s="1317"/>
      <c r="E61" s="1318"/>
      <c r="F61" s="1302">
        <f t="shared" si="0"/>
        <v>0</v>
      </c>
      <c r="G61" s="580"/>
      <c r="H61" s="372"/>
      <c r="I61" s="204">
        <f t="shared" si="4"/>
        <v>310</v>
      </c>
      <c r="J61" s="124">
        <f t="shared" si="5"/>
        <v>31</v>
      </c>
    </row>
    <row r="62" spans="1:10" x14ac:dyDescent="0.25">
      <c r="A62" s="2"/>
      <c r="B62" s="83">
        <v>10</v>
      </c>
      <c r="C62" s="15"/>
      <c r="D62" s="1317"/>
      <c r="E62" s="1318"/>
      <c r="F62" s="1302">
        <f t="shared" si="0"/>
        <v>0</v>
      </c>
      <c r="G62" s="580"/>
      <c r="H62" s="372"/>
      <c r="I62" s="204">
        <f t="shared" si="4"/>
        <v>310</v>
      </c>
      <c r="J62" s="124">
        <f t="shared" si="5"/>
        <v>31</v>
      </c>
    </row>
    <row r="63" spans="1:10" x14ac:dyDescent="0.25">
      <c r="A63" s="2"/>
      <c r="B63" s="83">
        <v>10</v>
      </c>
      <c r="C63" s="15"/>
      <c r="D63" s="1317"/>
      <c r="E63" s="1318"/>
      <c r="F63" s="1302">
        <f t="shared" si="0"/>
        <v>0</v>
      </c>
      <c r="G63" s="580"/>
      <c r="H63" s="372"/>
      <c r="I63" s="204">
        <f t="shared" si="4"/>
        <v>310</v>
      </c>
      <c r="J63" s="124">
        <f t="shared" si="5"/>
        <v>31</v>
      </c>
    </row>
    <row r="64" spans="1:10" x14ac:dyDescent="0.25">
      <c r="A64" s="2"/>
      <c r="B64" s="83">
        <v>10</v>
      </c>
      <c r="C64" s="15"/>
      <c r="D64" s="1317"/>
      <c r="E64" s="1318"/>
      <c r="F64" s="1302">
        <f t="shared" si="0"/>
        <v>0</v>
      </c>
      <c r="G64" s="580"/>
      <c r="H64" s="372"/>
      <c r="I64" s="204">
        <f t="shared" si="4"/>
        <v>310</v>
      </c>
      <c r="J64" s="124">
        <f t="shared" si="5"/>
        <v>31</v>
      </c>
    </row>
    <row r="65" spans="1:10" x14ac:dyDescent="0.25">
      <c r="A65" s="2"/>
      <c r="B65" s="83">
        <v>10</v>
      </c>
      <c r="C65" s="15"/>
      <c r="D65" s="1317"/>
      <c r="E65" s="1318"/>
      <c r="F65" s="1302">
        <f t="shared" si="0"/>
        <v>0</v>
      </c>
      <c r="G65" s="580"/>
      <c r="H65" s="372"/>
      <c r="I65" s="204">
        <f t="shared" si="4"/>
        <v>310</v>
      </c>
      <c r="J65" s="124">
        <f t="shared" si="5"/>
        <v>31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310</v>
      </c>
      <c r="J66" s="124">
        <f t="shared" si="5"/>
        <v>31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619"/>
      <c r="H67" s="201"/>
      <c r="I67" s="204">
        <f t="shared" si="4"/>
        <v>310</v>
      </c>
      <c r="J67" s="124">
        <f t="shared" si="5"/>
        <v>31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619"/>
      <c r="H68" s="201"/>
      <c r="I68" s="204">
        <f t="shared" si="4"/>
        <v>310</v>
      </c>
      <c r="J68" s="124">
        <f t="shared" si="5"/>
        <v>31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619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48">
        <v>0</v>
      </c>
      <c r="E70" s="949"/>
      <c r="F70" s="617">
        <f t="shared" si="0"/>
        <v>0</v>
      </c>
      <c r="G70" s="940"/>
      <c r="H70" s="201"/>
    </row>
    <row r="71" spans="1:10" ht="16.5" thickTop="1" thickBot="1" x14ac:dyDescent="0.3">
      <c r="B71" s="83"/>
      <c r="C71" s="90">
        <f>SUM(C10:C70)</f>
        <v>169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31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56" t="s">
        <v>11</v>
      </c>
      <c r="D74" s="1257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215"/>
      <c r="B5" s="1215"/>
      <c r="C5" s="379"/>
      <c r="D5" s="647"/>
      <c r="E5" s="831"/>
      <c r="F5" s="766"/>
      <c r="G5" s="5"/>
    </row>
    <row r="6" spans="1:9" x14ac:dyDescent="0.25">
      <c r="A6" s="1215"/>
      <c r="B6" s="1215"/>
      <c r="C6" s="223"/>
      <c r="D6" s="647"/>
      <c r="E6" s="745"/>
      <c r="F6" s="76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0" t="s">
        <v>11</v>
      </c>
      <c r="D83" s="1221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2"/>
      <c r="B1" s="1212"/>
      <c r="C1" s="1212"/>
      <c r="D1" s="1212"/>
      <c r="E1" s="1212"/>
      <c r="F1" s="1212"/>
      <c r="G1" s="1212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8"/>
      <c r="H4" s="145"/>
      <c r="I4" s="387"/>
    </row>
    <row r="5" spans="1:10" ht="15" customHeight="1" x14ac:dyDescent="0.25">
      <c r="A5" s="1231" t="s">
        <v>125</v>
      </c>
      <c r="B5" s="1235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231"/>
      <c r="B6" s="1289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72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6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7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7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7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1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7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208" t="s">
        <v>21</v>
      </c>
      <c r="E75" s="1209"/>
      <c r="F75" s="138">
        <f>G5-F73</f>
        <v>0</v>
      </c>
    </row>
    <row r="76" spans="1:10" ht="15.75" thickBot="1" x14ac:dyDescent="0.3">
      <c r="A76" s="122"/>
      <c r="D76" s="844" t="s">
        <v>4</v>
      </c>
      <c r="E76" s="845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226"/>
      <c r="B5" s="1290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26"/>
      <c r="B6" s="1290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20" t="s">
        <v>11</v>
      </c>
      <c r="D60" s="122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2"/>
      <c r="B1" s="1212"/>
      <c r="C1" s="1212"/>
      <c r="D1" s="1212"/>
      <c r="E1" s="1212"/>
      <c r="F1" s="1212"/>
      <c r="G1" s="1212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226"/>
      <c r="B5" s="1235" t="s">
        <v>194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226"/>
      <c r="B6" s="1235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235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2">
        <f t="shared" si="2"/>
        <v>0</v>
      </c>
      <c r="C14" s="717"/>
      <c r="D14" s="633">
        <v>0</v>
      </c>
      <c r="E14" s="747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72">
        <f t="shared" si="2"/>
        <v>0</v>
      </c>
      <c r="C15" s="717"/>
      <c r="D15" s="633">
        <v>0</v>
      </c>
      <c r="E15" s="747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72">
        <f t="shared" si="2"/>
        <v>0</v>
      </c>
      <c r="C16" s="717"/>
      <c r="D16" s="633">
        <v>0</v>
      </c>
      <c r="E16" s="747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72">
        <f t="shared" si="2"/>
        <v>0</v>
      </c>
      <c r="C17" s="717"/>
      <c r="D17" s="633">
        <v>0</v>
      </c>
      <c r="E17" s="747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72">
        <f t="shared" si="2"/>
        <v>0</v>
      </c>
      <c r="C18" s="717"/>
      <c r="D18" s="633">
        <v>0</v>
      </c>
      <c r="E18" s="747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72">
        <f t="shared" si="2"/>
        <v>0</v>
      </c>
      <c r="C19" s="717"/>
      <c r="D19" s="633">
        <v>0</v>
      </c>
      <c r="E19" s="990"/>
      <c r="F19" s="821">
        <f t="shared" si="0"/>
        <v>0</v>
      </c>
      <c r="G19" s="928"/>
      <c r="H19" s="663"/>
      <c r="I19" s="951">
        <f t="shared" si="3"/>
        <v>0</v>
      </c>
      <c r="J19" s="665">
        <f t="shared" si="1"/>
        <v>0</v>
      </c>
    </row>
    <row r="20" spans="1:10" x14ac:dyDescent="0.25">
      <c r="A20" s="75"/>
      <c r="B20" s="772">
        <f t="shared" si="2"/>
        <v>0</v>
      </c>
      <c r="C20" s="717"/>
      <c r="D20" s="633">
        <v>0</v>
      </c>
      <c r="E20" s="990"/>
      <c r="F20" s="821">
        <f t="shared" si="0"/>
        <v>0</v>
      </c>
      <c r="G20" s="928"/>
      <c r="H20" s="663"/>
      <c r="I20" s="951">
        <f t="shared" si="3"/>
        <v>0</v>
      </c>
      <c r="J20" s="665">
        <f t="shared" si="1"/>
        <v>0</v>
      </c>
    </row>
    <row r="21" spans="1:10" x14ac:dyDescent="0.25">
      <c r="A21" s="75"/>
      <c r="B21" s="772">
        <f t="shared" si="2"/>
        <v>0</v>
      </c>
      <c r="C21" s="717"/>
      <c r="D21" s="633">
        <v>0</v>
      </c>
      <c r="E21" s="990"/>
      <c r="F21" s="821">
        <f t="shared" si="0"/>
        <v>0</v>
      </c>
      <c r="G21" s="928"/>
      <c r="H21" s="663"/>
      <c r="I21" s="951">
        <f t="shared" si="3"/>
        <v>0</v>
      </c>
      <c r="J21" s="665">
        <f t="shared" si="1"/>
        <v>0</v>
      </c>
    </row>
    <row r="22" spans="1:10" x14ac:dyDescent="0.25">
      <c r="A22" s="75"/>
      <c r="B22" s="772">
        <f t="shared" si="2"/>
        <v>0</v>
      </c>
      <c r="C22" s="717"/>
      <c r="D22" s="633">
        <v>0</v>
      </c>
      <c r="E22" s="990"/>
      <c r="F22" s="821">
        <f t="shared" si="0"/>
        <v>0</v>
      </c>
      <c r="G22" s="928"/>
      <c r="H22" s="663"/>
      <c r="I22" s="951">
        <f t="shared" si="3"/>
        <v>0</v>
      </c>
      <c r="J22" s="665">
        <f t="shared" si="1"/>
        <v>0</v>
      </c>
    </row>
    <row r="23" spans="1:10" x14ac:dyDescent="0.25">
      <c r="A23" s="19"/>
      <c r="B23" s="772">
        <f t="shared" si="2"/>
        <v>0</v>
      </c>
      <c r="C23" s="645"/>
      <c r="D23" s="633">
        <v>0</v>
      </c>
      <c r="E23" s="991"/>
      <c r="F23" s="821">
        <f t="shared" si="0"/>
        <v>0</v>
      </c>
      <c r="G23" s="928"/>
      <c r="H23" s="663"/>
      <c r="I23" s="951">
        <f t="shared" si="3"/>
        <v>0</v>
      </c>
      <c r="J23" s="665">
        <f t="shared" si="1"/>
        <v>0</v>
      </c>
    </row>
    <row r="24" spans="1:10" x14ac:dyDescent="0.25">
      <c r="A24" s="19"/>
      <c r="B24" s="772">
        <f t="shared" si="2"/>
        <v>0</v>
      </c>
      <c r="C24" s="645"/>
      <c r="D24" s="633">
        <v>0</v>
      </c>
      <c r="E24" s="991"/>
      <c r="F24" s="821">
        <f t="shared" si="0"/>
        <v>0</v>
      </c>
      <c r="G24" s="928"/>
      <c r="H24" s="663"/>
      <c r="I24" s="951">
        <f t="shared" si="3"/>
        <v>0</v>
      </c>
      <c r="J24" s="665">
        <f t="shared" si="1"/>
        <v>0</v>
      </c>
    </row>
    <row r="25" spans="1:10" x14ac:dyDescent="0.25">
      <c r="A25" s="19"/>
      <c r="B25" s="772">
        <f t="shared" si="2"/>
        <v>0</v>
      </c>
      <c r="C25" s="645"/>
      <c r="D25" s="633">
        <v>0</v>
      </c>
      <c r="E25" s="991"/>
      <c r="F25" s="821">
        <f t="shared" si="0"/>
        <v>0</v>
      </c>
      <c r="G25" s="928"/>
      <c r="H25" s="663"/>
      <c r="I25" s="951">
        <f t="shared" si="3"/>
        <v>0</v>
      </c>
      <c r="J25" s="665">
        <f t="shared" si="1"/>
        <v>0</v>
      </c>
    </row>
    <row r="26" spans="1:10" x14ac:dyDescent="0.25">
      <c r="A26" s="19"/>
      <c r="B26" s="772">
        <f t="shared" si="2"/>
        <v>0</v>
      </c>
      <c r="C26" s="717"/>
      <c r="D26" s="633">
        <v>0</v>
      </c>
      <c r="E26" s="991"/>
      <c r="F26" s="821">
        <f t="shared" si="0"/>
        <v>0</v>
      </c>
      <c r="G26" s="928"/>
      <c r="H26" s="663"/>
      <c r="I26" s="951">
        <f t="shared" si="3"/>
        <v>0</v>
      </c>
      <c r="J26" s="665">
        <f t="shared" si="1"/>
        <v>0</v>
      </c>
    </row>
    <row r="27" spans="1:10" x14ac:dyDescent="0.25">
      <c r="A27" s="19"/>
      <c r="B27" s="772">
        <f t="shared" si="2"/>
        <v>0</v>
      </c>
      <c r="C27" s="717"/>
      <c r="D27" s="633">
        <v>0</v>
      </c>
      <c r="E27" s="991"/>
      <c r="F27" s="821">
        <f t="shared" si="0"/>
        <v>0</v>
      </c>
      <c r="G27" s="928"/>
      <c r="H27" s="663"/>
      <c r="I27" s="951">
        <f t="shared" si="3"/>
        <v>0</v>
      </c>
      <c r="J27" s="665">
        <f t="shared" si="1"/>
        <v>0</v>
      </c>
    </row>
    <row r="28" spans="1:10" x14ac:dyDescent="0.25">
      <c r="A28" s="19"/>
      <c r="B28" s="772">
        <f t="shared" si="2"/>
        <v>0</v>
      </c>
      <c r="C28" s="717"/>
      <c r="D28" s="633">
        <v>0</v>
      </c>
      <c r="E28" s="991"/>
      <c r="F28" s="821">
        <f t="shared" si="0"/>
        <v>0</v>
      </c>
      <c r="G28" s="928"/>
      <c r="H28" s="663"/>
      <c r="I28" s="951">
        <f t="shared" si="3"/>
        <v>0</v>
      </c>
      <c r="J28" s="665">
        <f t="shared" si="1"/>
        <v>0</v>
      </c>
    </row>
    <row r="29" spans="1:10" x14ac:dyDescent="0.25">
      <c r="A29" s="19"/>
      <c r="B29" s="772">
        <f t="shared" si="2"/>
        <v>0</v>
      </c>
      <c r="C29" s="717"/>
      <c r="D29" s="633">
        <v>0</v>
      </c>
      <c r="E29" s="991"/>
      <c r="F29" s="821">
        <f t="shared" si="0"/>
        <v>0</v>
      </c>
      <c r="G29" s="928"/>
      <c r="H29" s="663"/>
      <c r="I29" s="951">
        <f t="shared" si="3"/>
        <v>0</v>
      </c>
      <c r="J29" s="665">
        <f t="shared" si="1"/>
        <v>0</v>
      </c>
    </row>
    <row r="30" spans="1:10" x14ac:dyDescent="0.25">
      <c r="A30" s="19"/>
      <c r="B30" s="772">
        <f t="shared" si="2"/>
        <v>0</v>
      </c>
      <c r="C30" s="717"/>
      <c r="D30" s="633">
        <v>0</v>
      </c>
      <c r="E30" s="991"/>
      <c r="F30" s="821">
        <f t="shared" si="0"/>
        <v>0</v>
      </c>
      <c r="G30" s="928"/>
      <c r="H30" s="663"/>
      <c r="I30" s="951">
        <f t="shared" si="3"/>
        <v>0</v>
      </c>
      <c r="J30" s="665">
        <f t="shared" si="1"/>
        <v>0</v>
      </c>
    </row>
    <row r="31" spans="1:10" x14ac:dyDescent="0.25">
      <c r="A31" s="19"/>
      <c r="B31" s="772">
        <f t="shared" si="2"/>
        <v>0</v>
      </c>
      <c r="C31" s="717"/>
      <c r="D31" s="633">
        <v>0</v>
      </c>
      <c r="E31" s="991"/>
      <c r="F31" s="821">
        <f t="shared" si="0"/>
        <v>0</v>
      </c>
      <c r="G31" s="928"/>
      <c r="H31" s="663"/>
      <c r="I31" s="951">
        <f t="shared" si="3"/>
        <v>0</v>
      </c>
      <c r="J31" s="665">
        <f t="shared" si="1"/>
        <v>0</v>
      </c>
    </row>
    <row r="32" spans="1:10" x14ac:dyDescent="0.25">
      <c r="A32" s="19"/>
      <c r="B32" s="772">
        <f t="shared" si="2"/>
        <v>0</v>
      </c>
      <c r="C32" s="717"/>
      <c r="D32" s="633">
        <v>0</v>
      </c>
      <c r="E32" s="991"/>
      <c r="F32" s="821">
        <f t="shared" si="0"/>
        <v>0</v>
      </c>
      <c r="G32" s="928"/>
      <c r="H32" s="663"/>
      <c r="I32" s="951">
        <f t="shared" si="3"/>
        <v>0</v>
      </c>
      <c r="J32" s="665">
        <f t="shared" si="1"/>
        <v>0</v>
      </c>
    </row>
    <row r="33" spans="1:10" x14ac:dyDescent="0.25">
      <c r="A33" s="19"/>
      <c r="B33" s="772">
        <f t="shared" si="2"/>
        <v>0</v>
      </c>
      <c r="C33" s="717"/>
      <c r="D33" s="633">
        <v>0</v>
      </c>
      <c r="E33" s="991"/>
      <c r="F33" s="821">
        <f t="shared" si="0"/>
        <v>0</v>
      </c>
      <c r="G33" s="928"/>
      <c r="H33" s="663"/>
      <c r="I33" s="951">
        <f t="shared" si="3"/>
        <v>0</v>
      </c>
      <c r="J33" s="665">
        <f t="shared" si="1"/>
        <v>0</v>
      </c>
    </row>
    <row r="34" spans="1:10" x14ac:dyDescent="0.25">
      <c r="A34" s="19"/>
      <c r="B34" s="772">
        <f t="shared" si="2"/>
        <v>0</v>
      </c>
      <c r="C34" s="717"/>
      <c r="D34" s="633">
        <v>0</v>
      </c>
      <c r="E34" s="991"/>
      <c r="F34" s="821">
        <f t="shared" si="0"/>
        <v>0</v>
      </c>
      <c r="G34" s="928"/>
      <c r="H34" s="663"/>
      <c r="I34" s="951">
        <f t="shared" si="3"/>
        <v>0</v>
      </c>
      <c r="J34" s="665">
        <f t="shared" si="1"/>
        <v>0</v>
      </c>
    </row>
    <row r="35" spans="1:10" x14ac:dyDescent="0.25">
      <c r="A35" s="19"/>
      <c r="B35" s="772">
        <f t="shared" si="2"/>
        <v>0</v>
      </c>
      <c r="C35" s="717"/>
      <c r="D35" s="633">
        <v>0</v>
      </c>
      <c r="E35" s="991"/>
      <c r="F35" s="821">
        <f t="shared" si="0"/>
        <v>0</v>
      </c>
      <c r="G35" s="928"/>
      <c r="H35" s="663"/>
      <c r="I35" s="951">
        <f t="shared" si="3"/>
        <v>0</v>
      </c>
      <c r="J35" s="665">
        <f t="shared" si="1"/>
        <v>0</v>
      </c>
    </row>
    <row r="36" spans="1:10" x14ac:dyDescent="0.25">
      <c r="A36" s="19"/>
      <c r="B36" s="772">
        <f t="shared" si="2"/>
        <v>0</v>
      </c>
      <c r="C36" s="717"/>
      <c r="D36" s="633">
        <v>0</v>
      </c>
      <c r="E36" s="991"/>
      <c r="F36" s="821">
        <f t="shared" si="0"/>
        <v>0</v>
      </c>
      <c r="G36" s="928"/>
      <c r="H36" s="663"/>
      <c r="I36" s="951">
        <f t="shared" si="3"/>
        <v>0</v>
      </c>
      <c r="J36" s="665">
        <f t="shared" si="1"/>
        <v>0</v>
      </c>
    </row>
    <row r="37" spans="1:10" x14ac:dyDescent="0.25">
      <c r="B37" s="772">
        <f>B27-C37</f>
        <v>0</v>
      </c>
      <c r="C37" s="717"/>
      <c r="D37" s="633">
        <v>0</v>
      </c>
      <c r="E37" s="991"/>
      <c r="F37" s="821">
        <f t="shared" si="0"/>
        <v>0</v>
      </c>
      <c r="G37" s="928"/>
      <c r="H37" s="663"/>
      <c r="I37" s="951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72">
        <f t="shared" ref="B38" si="4">B37-C38</f>
        <v>0</v>
      </c>
      <c r="C38" s="753"/>
      <c r="D38" s="633">
        <v>0</v>
      </c>
      <c r="E38" s="992"/>
      <c r="F38" s="630">
        <f t="shared" si="0"/>
        <v>0</v>
      </c>
      <c r="G38" s="859"/>
      <c r="H38" s="993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208" t="s">
        <v>21</v>
      </c>
      <c r="E41" s="1209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zoomScaleNormal="100"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218" t="s">
        <v>291</v>
      </c>
      <c r="B1" s="1218"/>
      <c r="C1" s="1218"/>
      <c r="D1" s="1218"/>
      <c r="E1" s="1218"/>
      <c r="F1" s="1218"/>
      <c r="G1" s="1218"/>
      <c r="H1" s="11">
        <v>1</v>
      </c>
      <c r="K1" s="1218" t="str">
        <f>A1</f>
        <v>INVENTARIO  DEL MES DE   ENERO  2023</v>
      </c>
      <c r="L1" s="1218"/>
      <c r="M1" s="1218"/>
      <c r="N1" s="1218"/>
      <c r="O1" s="1218"/>
      <c r="P1" s="1218"/>
      <c r="Q1" s="1218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91" t="s">
        <v>52</v>
      </c>
      <c r="B4" s="469"/>
      <c r="C4" s="125"/>
      <c r="D4" s="132"/>
      <c r="E4" s="86"/>
      <c r="F4" s="73"/>
      <c r="G4" s="792"/>
      <c r="K4" s="1291" t="s">
        <v>52</v>
      </c>
      <c r="L4" s="469"/>
      <c r="M4" s="125"/>
      <c r="N4" s="132"/>
      <c r="O4" s="86"/>
      <c r="P4" s="73"/>
      <c r="Q4" s="854"/>
    </row>
    <row r="5" spans="1:20" ht="15" customHeight="1" x14ac:dyDescent="0.25">
      <c r="A5" s="1292"/>
      <c r="B5" s="1294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1209.4899999999998</v>
      </c>
      <c r="H5" s="135">
        <f>E5-G5+E4+E6+E7+E8</f>
        <v>1706.1200000000003</v>
      </c>
      <c r="K5" s="1292"/>
      <c r="L5" s="1294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293"/>
      <c r="B6" s="1295"/>
      <c r="C6" s="526"/>
      <c r="D6" s="132"/>
      <c r="E6" s="86">
        <v>104.98</v>
      </c>
      <c r="F6" s="73">
        <v>2</v>
      </c>
      <c r="G6" s="73"/>
      <c r="K6" s="1293"/>
      <c r="L6" s="1295"/>
      <c r="M6" s="526">
        <v>28</v>
      </c>
      <c r="N6" s="132">
        <v>44925</v>
      </c>
      <c r="O6" s="952">
        <v>5922.77</v>
      </c>
      <c r="P6" s="729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6"/>
      <c r="B10" s="740">
        <f>F4+F5+F6+F7+F8-C10</f>
        <v>89</v>
      </c>
      <c r="C10" s="980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238</v>
      </c>
      <c r="H10" s="622">
        <v>30</v>
      </c>
      <c r="I10" s="724">
        <f>E6+E5+E4-F10+E7+E8</f>
        <v>2714.11</v>
      </c>
      <c r="K10" s="716"/>
      <c r="L10" s="740">
        <f>P4+P5+P6+P7+P8-M10</f>
        <v>205</v>
      </c>
      <c r="M10" s="793">
        <v>0</v>
      </c>
      <c r="N10" s="669"/>
      <c r="O10" s="794"/>
      <c r="P10" s="669">
        <f t="shared" ref="P10:P57" si="1">N10</f>
        <v>0</v>
      </c>
      <c r="Q10" s="795"/>
      <c r="R10" s="796"/>
      <c r="S10" s="724">
        <f>O6+O5+O4-P10+O7+O8</f>
        <v>5922.77</v>
      </c>
      <c r="T10" s="664"/>
    </row>
    <row r="11" spans="1:20" x14ac:dyDescent="0.25">
      <c r="A11" s="75"/>
      <c r="B11" s="797">
        <f>B10-C11</f>
        <v>87</v>
      </c>
      <c r="C11" s="980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253</v>
      </c>
      <c r="H11" s="622">
        <v>30</v>
      </c>
      <c r="I11" s="628">
        <f>I10-F11</f>
        <v>2651.8</v>
      </c>
      <c r="K11" s="75"/>
      <c r="L11" s="797">
        <f>L10-M11</f>
        <v>205</v>
      </c>
      <c r="M11" s="793"/>
      <c r="N11" s="669"/>
      <c r="O11" s="794"/>
      <c r="P11" s="669">
        <f t="shared" si="1"/>
        <v>0</v>
      </c>
      <c r="Q11" s="795"/>
      <c r="R11" s="796"/>
      <c r="S11" s="628">
        <f>S10-P11</f>
        <v>5922.77</v>
      </c>
    </row>
    <row r="12" spans="1:20" x14ac:dyDescent="0.25">
      <c r="A12" s="75"/>
      <c r="B12" s="797">
        <f t="shared" ref="B12:B58" si="2">B11-C12</f>
        <v>86</v>
      </c>
      <c r="C12" s="793">
        <v>1</v>
      </c>
      <c r="D12" s="669">
        <v>29.91</v>
      </c>
      <c r="E12" s="794">
        <v>44950</v>
      </c>
      <c r="F12" s="669">
        <f t="shared" ref="F12:F57" si="3">D12</f>
        <v>29.91</v>
      </c>
      <c r="G12" s="795" t="s">
        <v>261</v>
      </c>
      <c r="H12" s="796">
        <v>30</v>
      </c>
      <c r="I12" s="628">
        <f t="shared" ref="I12:I13" si="4">I11-F12</f>
        <v>2621.8900000000003</v>
      </c>
      <c r="K12" s="75"/>
      <c r="L12" s="797">
        <f t="shared" ref="L12:L58" si="5">L11-M12</f>
        <v>205</v>
      </c>
      <c r="M12" s="793"/>
      <c r="N12" s="669"/>
      <c r="O12" s="794"/>
      <c r="P12" s="669">
        <f t="shared" si="1"/>
        <v>0</v>
      </c>
      <c r="Q12" s="795"/>
      <c r="R12" s="796"/>
      <c r="S12" s="628">
        <f t="shared" ref="S12:S13" si="6">S11-P12</f>
        <v>5922.77</v>
      </c>
    </row>
    <row r="13" spans="1:20" x14ac:dyDescent="0.25">
      <c r="A13" s="55"/>
      <c r="B13" s="797">
        <f t="shared" si="2"/>
        <v>76</v>
      </c>
      <c r="C13" s="793">
        <v>10</v>
      </c>
      <c r="D13" s="669">
        <v>307.33999999999997</v>
      </c>
      <c r="E13" s="794">
        <v>44950</v>
      </c>
      <c r="F13" s="669">
        <f t="shared" si="3"/>
        <v>307.33999999999997</v>
      </c>
      <c r="G13" s="795" t="s">
        <v>263</v>
      </c>
      <c r="H13" s="796">
        <v>30</v>
      </c>
      <c r="I13" s="628">
        <f t="shared" si="4"/>
        <v>2314.5500000000002</v>
      </c>
      <c r="K13" s="55"/>
      <c r="L13" s="797">
        <f t="shared" si="5"/>
        <v>205</v>
      </c>
      <c r="M13" s="793"/>
      <c r="N13" s="669"/>
      <c r="O13" s="794"/>
      <c r="P13" s="669">
        <f t="shared" si="1"/>
        <v>0</v>
      </c>
      <c r="Q13" s="795"/>
      <c r="R13" s="796"/>
      <c r="S13" s="628">
        <f t="shared" si="6"/>
        <v>5922.77</v>
      </c>
    </row>
    <row r="14" spans="1:20" x14ac:dyDescent="0.25">
      <c r="A14" s="75"/>
      <c r="B14" s="797">
        <f t="shared" si="2"/>
        <v>66</v>
      </c>
      <c r="C14" s="793">
        <v>10</v>
      </c>
      <c r="D14" s="669">
        <v>304.64</v>
      </c>
      <c r="E14" s="794">
        <v>44951</v>
      </c>
      <c r="F14" s="669">
        <f t="shared" si="3"/>
        <v>304.64</v>
      </c>
      <c r="G14" s="795" t="s">
        <v>242</v>
      </c>
      <c r="H14" s="796">
        <v>30</v>
      </c>
      <c r="I14" s="628">
        <f>I13-F14</f>
        <v>2009.9100000000003</v>
      </c>
      <c r="K14" s="75"/>
      <c r="L14" s="797">
        <f t="shared" si="5"/>
        <v>205</v>
      </c>
      <c r="M14" s="793"/>
      <c r="N14" s="669"/>
      <c r="O14" s="794"/>
      <c r="P14" s="669">
        <f t="shared" si="1"/>
        <v>0</v>
      </c>
      <c r="Q14" s="795"/>
      <c r="R14" s="796"/>
      <c r="S14" s="628">
        <f>S13-P14</f>
        <v>5922.77</v>
      </c>
    </row>
    <row r="15" spans="1:20" x14ac:dyDescent="0.25">
      <c r="A15" s="75"/>
      <c r="B15" s="730">
        <f t="shared" si="2"/>
        <v>65</v>
      </c>
      <c r="C15" s="793">
        <v>1</v>
      </c>
      <c r="D15" s="669">
        <v>31.52</v>
      </c>
      <c r="E15" s="794">
        <v>44953</v>
      </c>
      <c r="F15" s="669">
        <f t="shared" si="3"/>
        <v>31.52</v>
      </c>
      <c r="G15" s="795" t="s">
        <v>269</v>
      </c>
      <c r="H15" s="796">
        <v>30</v>
      </c>
      <c r="I15" s="724">
        <f t="shared" ref="I15:I58" si="7">I14-F15</f>
        <v>1978.3900000000003</v>
      </c>
      <c r="K15" s="75"/>
      <c r="L15" s="797">
        <f t="shared" si="5"/>
        <v>205</v>
      </c>
      <c r="M15" s="793"/>
      <c r="N15" s="669"/>
      <c r="O15" s="794"/>
      <c r="P15" s="669">
        <f t="shared" si="1"/>
        <v>0</v>
      </c>
      <c r="Q15" s="795"/>
      <c r="R15" s="796"/>
      <c r="S15" s="628">
        <f t="shared" ref="S15:S58" si="8">S14-P15</f>
        <v>5922.77</v>
      </c>
    </row>
    <row r="16" spans="1:20" x14ac:dyDescent="0.25">
      <c r="B16" s="797">
        <f t="shared" si="2"/>
        <v>58</v>
      </c>
      <c r="C16" s="793">
        <v>7</v>
      </c>
      <c r="D16" s="1307">
        <v>212.18</v>
      </c>
      <c r="E16" s="1308">
        <v>44956</v>
      </c>
      <c r="F16" s="1307">
        <f t="shared" si="3"/>
        <v>212.18</v>
      </c>
      <c r="G16" s="1309" t="s">
        <v>446</v>
      </c>
      <c r="H16" s="1310">
        <v>30</v>
      </c>
      <c r="I16" s="628">
        <f t="shared" si="7"/>
        <v>1766.2100000000003</v>
      </c>
      <c r="L16" s="797">
        <f t="shared" si="5"/>
        <v>205</v>
      </c>
      <c r="M16" s="793"/>
      <c r="N16" s="669"/>
      <c r="O16" s="794"/>
      <c r="P16" s="669">
        <f t="shared" si="1"/>
        <v>0</v>
      </c>
      <c r="Q16" s="795"/>
      <c r="R16" s="796"/>
      <c r="S16" s="628">
        <f t="shared" si="8"/>
        <v>5922.77</v>
      </c>
    </row>
    <row r="17" spans="2:19" x14ac:dyDescent="0.25">
      <c r="B17" s="797">
        <f t="shared" si="2"/>
        <v>56</v>
      </c>
      <c r="C17" s="793">
        <v>2</v>
      </c>
      <c r="D17" s="1307">
        <f>30.47+29.62</f>
        <v>60.09</v>
      </c>
      <c r="E17" s="1308">
        <v>44956</v>
      </c>
      <c r="F17" s="1307">
        <f t="shared" si="3"/>
        <v>60.09</v>
      </c>
      <c r="G17" s="1309" t="s">
        <v>486</v>
      </c>
      <c r="H17" s="1310">
        <v>30</v>
      </c>
      <c r="I17" s="628">
        <f t="shared" si="7"/>
        <v>1706.1200000000003</v>
      </c>
      <c r="L17" s="797">
        <f t="shared" si="5"/>
        <v>205</v>
      </c>
      <c r="M17" s="793"/>
      <c r="N17" s="669"/>
      <c r="O17" s="794"/>
      <c r="P17" s="669">
        <f t="shared" si="1"/>
        <v>0</v>
      </c>
      <c r="Q17" s="795"/>
      <c r="R17" s="796"/>
      <c r="S17" s="628">
        <f t="shared" si="8"/>
        <v>5922.77</v>
      </c>
    </row>
    <row r="18" spans="2:19" x14ac:dyDescent="0.25">
      <c r="B18" s="797">
        <f t="shared" si="2"/>
        <v>56</v>
      </c>
      <c r="C18" s="793"/>
      <c r="D18" s="1307"/>
      <c r="E18" s="1308"/>
      <c r="F18" s="1307">
        <f t="shared" si="3"/>
        <v>0</v>
      </c>
      <c r="G18" s="1309"/>
      <c r="H18" s="1310"/>
      <c r="I18" s="628">
        <f t="shared" si="7"/>
        <v>1706.1200000000003</v>
      </c>
      <c r="L18" s="797">
        <f t="shared" si="5"/>
        <v>205</v>
      </c>
      <c r="M18" s="793"/>
      <c r="N18" s="669"/>
      <c r="O18" s="794"/>
      <c r="P18" s="669">
        <f t="shared" si="1"/>
        <v>0</v>
      </c>
      <c r="Q18" s="795"/>
      <c r="R18" s="796"/>
      <c r="S18" s="628">
        <f t="shared" si="8"/>
        <v>5922.77</v>
      </c>
    </row>
    <row r="19" spans="2:19" x14ac:dyDescent="0.25">
      <c r="B19" s="797">
        <f t="shared" si="2"/>
        <v>56</v>
      </c>
      <c r="C19" s="793"/>
      <c r="D19" s="1307"/>
      <c r="E19" s="1308"/>
      <c r="F19" s="1307">
        <f t="shared" si="3"/>
        <v>0</v>
      </c>
      <c r="G19" s="1309"/>
      <c r="H19" s="1310"/>
      <c r="I19" s="628">
        <f t="shared" si="7"/>
        <v>1706.1200000000003</v>
      </c>
      <c r="L19" s="797">
        <f t="shared" si="5"/>
        <v>205</v>
      </c>
      <c r="M19" s="793"/>
      <c r="N19" s="669"/>
      <c r="O19" s="794"/>
      <c r="P19" s="669">
        <f t="shared" si="1"/>
        <v>0</v>
      </c>
      <c r="Q19" s="795"/>
      <c r="R19" s="796"/>
      <c r="S19" s="628">
        <f t="shared" si="8"/>
        <v>5922.77</v>
      </c>
    </row>
    <row r="20" spans="2:19" x14ac:dyDescent="0.25">
      <c r="B20" s="797">
        <f t="shared" si="2"/>
        <v>56</v>
      </c>
      <c r="C20" s="793"/>
      <c r="D20" s="1307"/>
      <c r="E20" s="1308"/>
      <c r="F20" s="1307">
        <f t="shared" si="3"/>
        <v>0</v>
      </c>
      <c r="G20" s="1309"/>
      <c r="H20" s="1310"/>
      <c r="I20" s="628">
        <f t="shared" si="7"/>
        <v>1706.1200000000003</v>
      </c>
      <c r="L20" s="797">
        <f t="shared" si="5"/>
        <v>205</v>
      </c>
      <c r="M20" s="793"/>
      <c r="N20" s="669"/>
      <c r="O20" s="794"/>
      <c r="P20" s="669">
        <f t="shared" si="1"/>
        <v>0</v>
      </c>
      <c r="Q20" s="795"/>
      <c r="R20" s="796"/>
      <c r="S20" s="628">
        <f t="shared" si="8"/>
        <v>5922.77</v>
      </c>
    </row>
    <row r="21" spans="2:19" x14ac:dyDescent="0.25">
      <c r="B21" s="797">
        <f t="shared" si="2"/>
        <v>56</v>
      </c>
      <c r="C21" s="793"/>
      <c r="D21" s="1307"/>
      <c r="E21" s="1311"/>
      <c r="F21" s="1307">
        <f t="shared" si="3"/>
        <v>0</v>
      </c>
      <c r="G21" s="1309"/>
      <c r="H21" s="1310"/>
      <c r="I21" s="628">
        <f t="shared" si="7"/>
        <v>1706.1200000000003</v>
      </c>
      <c r="L21" s="797">
        <f t="shared" si="5"/>
        <v>205</v>
      </c>
      <c r="M21" s="793"/>
      <c r="N21" s="669"/>
      <c r="O21" s="798"/>
      <c r="P21" s="669">
        <f t="shared" si="1"/>
        <v>0</v>
      </c>
      <c r="Q21" s="795"/>
      <c r="R21" s="796"/>
      <c r="S21" s="628">
        <f t="shared" si="8"/>
        <v>5922.77</v>
      </c>
    </row>
    <row r="22" spans="2:19" x14ac:dyDescent="0.25">
      <c r="B22" s="797">
        <f t="shared" si="2"/>
        <v>56</v>
      </c>
      <c r="C22" s="793"/>
      <c r="D22" s="1307"/>
      <c r="E22" s="1311"/>
      <c r="F22" s="1307">
        <f t="shared" si="3"/>
        <v>0</v>
      </c>
      <c r="G22" s="1309"/>
      <c r="H22" s="1310"/>
      <c r="I22" s="628">
        <f t="shared" si="7"/>
        <v>1706.1200000000003</v>
      </c>
      <c r="L22" s="797">
        <f t="shared" si="5"/>
        <v>205</v>
      </c>
      <c r="M22" s="793"/>
      <c r="N22" s="669"/>
      <c r="O22" s="798"/>
      <c r="P22" s="669">
        <f t="shared" si="1"/>
        <v>0</v>
      </c>
      <c r="Q22" s="795"/>
      <c r="R22" s="796"/>
      <c r="S22" s="628">
        <f t="shared" si="8"/>
        <v>5922.77</v>
      </c>
    </row>
    <row r="23" spans="2:19" x14ac:dyDescent="0.25">
      <c r="B23" s="797">
        <f t="shared" si="2"/>
        <v>56</v>
      </c>
      <c r="C23" s="793"/>
      <c r="D23" s="1307"/>
      <c r="E23" s="1311"/>
      <c r="F23" s="1307">
        <f t="shared" si="3"/>
        <v>0</v>
      </c>
      <c r="G23" s="1309"/>
      <c r="H23" s="1310"/>
      <c r="I23" s="628">
        <f t="shared" si="7"/>
        <v>1706.1200000000003</v>
      </c>
      <c r="L23" s="797">
        <f t="shared" si="5"/>
        <v>205</v>
      </c>
      <c r="M23" s="793"/>
      <c r="N23" s="669"/>
      <c r="O23" s="798"/>
      <c r="P23" s="669">
        <f t="shared" si="1"/>
        <v>0</v>
      </c>
      <c r="Q23" s="795"/>
      <c r="R23" s="796"/>
      <c r="S23" s="628">
        <f t="shared" si="8"/>
        <v>5922.77</v>
      </c>
    </row>
    <row r="24" spans="2:19" x14ac:dyDescent="0.25">
      <c r="B24" s="797">
        <f t="shared" si="2"/>
        <v>56</v>
      </c>
      <c r="C24" s="793"/>
      <c r="D24" s="1307"/>
      <c r="E24" s="1311"/>
      <c r="F24" s="1307">
        <f t="shared" si="3"/>
        <v>0</v>
      </c>
      <c r="G24" s="1309"/>
      <c r="H24" s="1310"/>
      <c r="I24" s="628">
        <f t="shared" si="7"/>
        <v>1706.1200000000003</v>
      </c>
      <c r="L24" s="797">
        <f t="shared" si="5"/>
        <v>205</v>
      </c>
      <c r="M24" s="793"/>
      <c r="N24" s="669"/>
      <c r="O24" s="798"/>
      <c r="P24" s="669">
        <f t="shared" si="1"/>
        <v>0</v>
      </c>
      <c r="Q24" s="795"/>
      <c r="R24" s="796"/>
      <c r="S24" s="628">
        <f t="shared" si="8"/>
        <v>5922.77</v>
      </c>
    </row>
    <row r="25" spans="2:19" x14ac:dyDescent="0.25">
      <c r="B25" s="797">
        <f t="shared" si="2"/>
        <v>56</v>
      </c>
      <c r="C25" s="793"/>
      <c r="D25" s="1307"/>
      <c r="E25" s="1311"/>
      <c r="F25" s="1307">
        <f t="shared" si="3"/>
        <v>0</v>
      </c>
      <c r="G25" s="1309"/>
      <c r="H25" s="1310"/>
      <c r="I25" s="628">
        <f t="shared" si="7"/>
        <v>1706.1200000000003</v>
      </c>
      <c r="L25" s="797">
        <f t="shared" si="5"/>
        <v>205</v>
      </c>
      <c r="M25" s="793"/>
      <c r="N25" s="669"/>
      <c r="O25" s="798"/>
      <c r="P25" s="669">
        <f t="shared" si="1"/>
        <v>0</v>
      </c>
      <c r="Q25" s="795"/>
      <c r="R25" s="796"/>
      <c r="S25" s="628">
        <f t="shared" si="8"/>
        <v>5922.77</v>
      </c>
    </row>
    <row r="26" spans="2:19" x14ac:dyDescent="0.25">
      <c r="B26" s="797">
        <f t="shared" si="2"/>
        <v>56</v>
      </c>
      <c r="C26" s="793"/>
      <c r="D26" s="1307"/>
      <c r="E26" s="1311"/>
      <c r="F26" s="1307">
        <f t="shared" si="3"/>
        <v>0</v>
      </c>
      <c r="G26" s="1309"/>
      <c r="H26" s="1310"/>
      <c r="I26" s="628">
        <f t="shared" si="7"/>
        <v>1706.1200000000003</v>
      </c>
      <c r="L26" s="797">
        <f t="shared" si="5"/>
        <v>205</v>
      </c>
      <c r="M26" s="793"/>
      <c r="N26" s="669"/>
      <c r="O26" s="798"/>
      <c r="P26" s="669">
        <f t="shared" si="1"/>
        <v>0</v>
      </c>
      <c r="Q26" s="795"/>
      <c r="R26" s="796"/>
      <c r="S26" s="628">
        <f t="shared" si="8"/>
        <v>5922.77</v>
      </c>
    </row>
    <row r="27" spans="2:19" x14ac:dyDescent="0.25">
      <c r="B27" s="797">
        <f t="shared" si="2"/>
        <v>56</v>
      </c>
      <c r="C27" s="793"/>
      <c r="D27" s="1307"/>
      <c r="E27" s="1311"/>
      <c r="F27" s="1307">
        <f t="shared" si="3"/>
        <v>0</v>
      </c>
      <c r="G27" s="1309"/>
      <c r="H27" s="1310"/>
      <c r="I27" s="628">
        <f t="shared" si="7"/>
        <v>1706.1200000000003</v>
      </c>
      <c r="L27" s="797">
        <f t="shared" si="5"/>
        <v>205</v>
      </c>
      <c r="M27" s="793"/>
      <c r="N27" s="669"/>
      <c r="O27" s="798"/>
      <c r="P27" s="669">
        <f t="shared" si="1"/>
        <v>0</v>
      </c>
      <c r="Q27" s="795"/>
      <c r="R27" s="796"/>
      <c r="S27" s="628">
        <f t="shared" si="8"/>
        <v>5922.77</v>
      </c>
    </row>
    <row r="28" spans="2:19" x14ac:dyDescent="0.25">
      <c r="B28" s="341">
        <f t="shared" si="2"/>
        <v>56</v>
      </c>
      <c r="C28" s="330"/>
      <c r="D28" s="1312"/>
      <c r="E28" s="1313"/>
      <c r="F28" s="1312">
        <f t="shared" si="3"/>
        <v>0</v>
      </c>
      <c r="G28" s="1314"/>
      <c r="H28" s="1315"/>
      <c r="I28" s="129">
        <f t="shared" si="7"/>
        <v>1706.1200000000003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5922.77</v>
      </c>
    </row>
    <row r="29" spans="2:19" x14ac:dyDescent="0.25">
      <c r="B29" s="341">
        <f t="shared" si="2"/>
        <v>56</v>
      </c>
      <c r="C29" s="330"/>
      <c r="D29" s="1312"/>
      <c r="E29" s="1313"/>
      <c r="F29" s="1312">
        <f t="shared" si="3"/>
        <v>0</v>
      </c>
      <c r="G29" s="1314"/>
      <c r="H29" s="1315"/>
      <c r="I29" s="129">
        <f t="shared" si="7"/>
        <v>1706.1200000000003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5922.77</v>
      </c>
    </row>
    <row r="30" spans="2:19" x14ac:dyDescent="0.25">
      <c r="B30" s="341">
        <f t="shared" si="2"/>
        <v>56</v>
      </c>
      <c r="C30" s="330"/>
      <c r="D30" s="331"/>
      <c r="E30" s="343"/>
      <c r="F30" s="331">
        <f t="shared" si="3"/>
        <v>0</v>
      </c>
      <c r="G30" s="616"/>
      <c r="H30" s="622"/>
      <c r="I30" s="129">
        <f t="shared" si="7"/>
        <v>1706.1200000000003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5922.77</v>
      </c>
    </row>
    <row r="31" spans="2:19" x14ac:dyDescent="0.25">
      <c r="B31" s="341">
        <f t="shared" si="2"/>
        <v>56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1706.1200000000003</v>
      </c>
      <c r="L31" s="341">
        <f t="shared" si="5"/>
        <v>205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5922.77</v>
      </c>
    </row>
    <row r="32" spans="2:19" x14ac:dyDescent="0.25">
      <c r="B32" s="341">
        <f t="shared" si="2"/>
        <v>56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1706.1200000000003</v>
      </c>
      <c r="L32" s="341">
        <f t="shared" si="5"/>
        <v>205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5922.77</v>
      </c>
    </row>
    <row r="33" spans="1:19" x14ac:dyDescent="0.25">
      <c r="B33" s="341">
        <f t="shared" si="2"/>
        <v>56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1706.1200000000003</v>
      </c>
      <c r="L33" s="341">
        <f t="shared" si="5"/>
        <v>205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5922.77</v>
      </c>
    </row>
    <row r="34" spans="1:19" x14ac:dyDescent="0.25">
      <c r="B34" s="341">
        <f t="shared" si="2"/>
        <v>56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1706.1200000000003</v>
      </c>
      <c r="L34" s="341">
        <f t="shared" si="5"/>
        <v>205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5922.77</v>
      </c>
    </row>
    <row r="35" spans="1:19" x14ac:dyDescent="0.25">
      <c r="B35" s="341">
        <f t="shared" si="2"/>
        <v>56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1706.1200000000003</v>
      </c>
      <c r="L35" s="341">
        <f t="shared" si="5"/>
        <v>205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5922.77</v>
      </c>
    </row>
    <row r="36" spans="1:19" x14ac:dyDescent="0.25">
      <c r="B36" s="341">
        <f t="shared" si="2"/>
        <v>56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1706.1200000000003</v>
      </c>
      <c r="L36" s="341">
        <f t="shared" si="5"/>
        <v>205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5922.77</v>
      </c>
    </row>
    <row r="37" spans="1:19" x14ac:dyDescent="0.25">
      <c r="B37" s="341">
        <f t="shared" si="2"/>
        <v>56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1706.1200000000003</v>
      </c>
      <c r="L37" s="341">
        <f t="shared" si="5"/>
        <v>205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5922.77</v>
      </c>
    </row>
    <row r="38" spans="1:19" x14ac:dyDescent="0.25">
      <c r="B38" s="341">
        <f t="shared" si="2"/>
        <v>56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1706.1200000000003</v>
      </c>
      <c r="L38" s="341">
        <f t="shared" si="5"/>
        <v>205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5922.77</v>
      </c>
    </row>
    <row r="39" spans="1:19" x14ac:dyDescent="0.25">
      <c r="B39" s="341">
        <f t="shared" si="2"/>
        <v>56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1706.1200000000003</v>
      </c>
      <c r="L39" s="341">
        <f t="shared" si="5"/>
        <v>205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5922.77</v>
      </c>
    </row>
    <row r="40" spans="1:19" x14ac:dyDescent="0.25">
      <c r="A40" s="75"/>
      <c r="B40" s="341">
        <f t="shared" si="2"/>
        <v>56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1706.1200000000003</v>
      </c>
      <c r="K40" s="75"/>
      <c r="L40" s="341">
        <f t="shared" si="5"/>
        <v>205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5922.77</v>
      </c>
    </row>
    <row r="41" spans="1:19" x14ac:dyDescent="0.25">
      <c r="B41" s="341">
        <f t="shared" si="2"/>
        <v>56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1706.1200000000003</v>
      </c>
      <c r="L41" s="341">
        <f t="shared" si="5"/>
        <v>205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5922.77</v>
      </c>
    </row>
    <row r="42" spans="1:19" x14ac:dyDescent="0.25">
      <c r="B42" s="341">
        <f t="shared" si="2"/>
        <v>56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1706.1200000000003</v>
      </c>
      <c r="L42" s="341">
        <f t="shared" si="5"/>
        <v>205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5922.77</v>
      </c>
    </row>
    <row r="43" spans="1:19" x14ac:dyDescent="0.25">
      <c r="B43" s="341">
        <f t="shared" si="2"/>
        <v>56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1706.1200000000003</v>
      </c>
      <c r="L43" s="341">
        <f t="shared" si="5"/>
        <v>205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5922.77</v>
      </c>
    </row>
    <row r="44" spans="1:19" x14ac:dyDescent="0.25">
      <c r="B44" s="341">
        <f t="shared" si="2"/>
        <v>56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1706.1200000000003</v>
      </c>
      <c r="L44" s="341">
        <f t="shared" si="5"/>
        <v>205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5922.77</v>
      </c>
    </row>
    <row r="45" spans="1:19" x14ac:dyDescent="0.25">
      <c r="B45" s="341">
        <f t="shared" si="2"/>
        <v>56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1706.1200000000003</v>
      </c>
      <c r="L45" s="341">
        <f t="shared" si="5"/>
        <v>205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5922.77</v>
      </c>
    </row>
    <row r="46" spans="1:19" x14ac:dyDescent="0.25">
      <c r="B46" s="341">
        <f t="shared" si="2"/>
        <v>56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1706.1200000000003</v>
      </c>
      <c r="L46" s="341">
        <f t="shared" si="5"/>
        <v>205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5922.77</v>
      </c>
    </row>
    <row r="47" spans="1:19" x14ac:dyDescent="0.25">
      <c r="B47" s="341">
        <f t="shared" si="2"/>
        <v>56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1706.1200000000003</v>
      </c>
      <c r="L47" s="341">
        <f t="shared" si="5"/>
        <v>205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5922.77</v>
      </c>
    </row>
    <row r="48" spans="1:19" x14ac:dyDescent="0.25">
      <c r="B48" s="341">
        <f t="shared" si="2"/>
        <v>56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1706.1200000000003</v>
      </c>
      <c r="L48" s="341">
        <f t="shared" si="5"/>
        <v>205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5922.77</v>
      </c>
    </row>
    <row r="49" spans="1:19" x14ac:dyDescent="0.25">
      <c r="B49" s="341">
        <f t="shared" si="2"/>
        <v>56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1706.1200000000003</v>
      </c>
      <c r="L49" s="341">
        <f t="shared" si="5"/>
        <v>205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5922.77</v>
      </c>
    </row>
    <row r="50" spans="1:19" x14ac:dyDescent="0.25">
      <c r="B50" s="341">
        <f t="shared" si="2"/>
        <v>56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1706.1200000000003</v>
      </c>
      <c r="L50" s="341">
        <f t="shared" si="5"/>
        <v>205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5922.77</v>
      </c>
    </row>
    <row r="51" spans="1:19" x14ac:dyDescent="0.25">
      <c r="B51" s="341">
        <f t="shared" si="2"/>
        <v>56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1706.1200000000003</v>
      </c>
      <c r="L51" s="341">
        <f t="shared" si="5"/>
        <v>205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5922.77</v>
      </c>
    </row>
    <row r="52" spans="1:19" x14ac:dyDescent="0.25">
      <c r="B52" s="341">
        <f t="shared" si="2"/>
        <v>56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1706.1200000000003</v>
      </c>
      <c r="L52" s="341">
        <f t="shared" si="5"/>
        <v>205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5922.77</v>
      </c>
    </row>
    <row r="53" spans="1:19" x14ac:dyDescent="0.25">
      <c r="B53" s="341">
        <f t="shared" si="2"/>
        <v>56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1706.1200000000003</v>
      </c>
      <c r="L53" s="341">
        <f t="shared" si="5"/>
        <v>205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5922.77</v>
      </c>
    </row>
    <row r="54" spans="1:19" x14ac:dyDescent="0.25">
      <c r="B54" s="341">
        <f t="shared" si="2"/>
        <v>56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1706.1200000000003</v>
      </c>
      <c r="L54" s="341">
        <f t="shared" si="5"/>
        <v>205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5922.77</v>
      </c>
    </row>
    <row r="55" spans="1:19" x14ac:dyDescent="0.25">
      <c r="B55" s="341">
        <f t="shared" si="2"/>
        <v>56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1706.1200000000003</v>
      </c>
      <c r="L55" s="341">
        <f t="shared" si="5"/>
        <v>205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5922.77</v>
      </c>
    </row>
    <row r="56" spans="1:19" x14ac:dyDescent="0.25">
      <c r="B56" s="341">
        <f t="shared" si="2"/>
        <v>56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1706.1200000000003</v>
      </c>
      <c r="L56" s="341">
        <f t="shared" si="5"/>
        <v>205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5922.77</v>
      </c>
    </row>
    <row r="57" spans="1:19" x14ac:dyDescent="0.25">
      <c r="B57" s="341">
        <f t="shared" si="2"/>
        <v>56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1706.1200000000003</v>
      </c>
      <c r="L57" s="341">
        <f t="shared" si="5"/>
        <v>205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5922.77</v>
      </c>
    </row>
    <row r="58" spans="1:19" x14ac:dyDescent="0.25">
      <c r="B58" s="341">
        <f t="shared" si="2"/>
        <v>56</v>
      </c>
      <c r="C58" s="330"/>
      <c r="D58" s="331"/>
      <c r="E58" s="471"/>
      <c r="F58" s="331"/>
      <c r="G58" s="616"/>
      <c r="H58" s="622"/>
      <c r="I58" s="129">
        <f t="shared" si="7"/>
        <v>1706.1200000000003</v>
      </c>
      <c r="L58" s="341">
        <f t="shared" si="5"/>
        <v>205</v>
      </c>
      <c r="M58" s="330"/>
      <c r="N58" s="331"/>
      <c r="O58" s="471"/>
      <c r="P58" s="331"/>
      <c r="Q58" s="616"/>
      <c r="R58" s="622"/>
      <c r="S58" s="129">
        <f t="shared" si="8"/>
        <v>5922.77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40</v>
      </c>
      <c r="D62" s="103">
        <f>SUM(D10:D61)</f>
        <v>1209.4899999999998</v>
      </c>
      <c r="E62" s="75"/>
      <c r="F62" s="103">
        <f>SUM(F10:F61)</f>
        <v>1209.4899999999998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1706.1200000000003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56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18" t="s">
        <v>289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6" t="s">
        <v>106</v>
      </c>
      <c r="C4" s="100"/>
      <c r="D4" s="132"/>
      <c r="E4" s="86">
        <v>363.31</v>
      </c>
      <c r="F4" s="73">
        <v>5</v>
      </c>
      <c r="G4" s="848"/>
    </row>
    <row r="5" spans="1:9" x14ac:dyDescent="0.25">
      <c r="A5" s="75" t="s">
        <v>52</v>
      </c>
      <c r="B5" s="1297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1202.97</v>
      </c>
      <c r="H5" s="135">
        <f>E5-G5+E6</f>
        <v>1633.01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3">
        <f>F4+F5+F6-C8</f>
        <v>117</v>
      </c>
      <c r="C8" s="976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252</v>
      </c>
      <c r="H8" s="237">
        <v>78</v>
      </c>
      <c r="I8" s="724">
        <f>E4+E5+E6-F8</f>
        <v>3005.66</v>
      </c>
    </row>
    <row r="9" spans="1:9" x14ac:dyDescent="0.25">
      <c r="A9" s="75"/>
      <c r="B9" s="743">
        <f>B8-C9</f>
        <v>74</v>
      </c>
      <c r="C9" s="976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266</v>
      </c>
      <c r="H9" s="237">
        <v>72</v>
      </c>
      <c r="I9" s="724">
        <f>I8-F9</f>
        <v>1996.3199999999997</v>
      </c>
    </row>
    <row r="10" spans="1:9" x14ac:dyDescent="0.25">
      <c r="A10" s="75"/>
      <c r="B10" s="404">
        <f t="shared" ref="B10:B28" si="2">B9-C10</f>
        <v>74</v>
      </c>
      <c r="C10" s="575"/>
      <c r="D10" s="331"/>
      <c r="E10" s="131"/>
      <c r="F10" s="92">
        <f t="shared" ref="F10:F28" si="3">D10</f>
        <v>0</v>
      </c>
      <c r="G10" s="282"/>
      <c r="H10" s="237"/>
      <c r="I10" s="129">
        <f t="shared" ref="I10:I28" si="4">I9-F10</f>
        <v>1996.3199999999997</v>
      </c>
    </row>
    <row r="11" spans="1:9" x14ac:dyDescent="0.25">
      <c r="A11" s="55"/>
      <c r="B11" s="404">
        <f t="shared" si="2"/>
        <v>74</v>
      </c>
      <c r="C11" s="575"/>
      <c r="D11" s="331"/>
      <c r="E11" s="131"/>
      <c r="F11" s="92">
        <f t="shared" si="3"/>
        <v>0</v>
      </c>
      <c r="G11" s="282"/>
      <c r="H11" s="237"/>
      <c r="I11" s="129">
        <f t="shared" si="4"/>
        <v>1996.3199999999997</v>
      </c>
    </row>
    <row r="12" spans="1:9" x14ac:dyDescent="0.25">
      <c r="A12" s="75"/>
      <c r="B12" s="404">
        <f t="shared" si="2"/>
        <v>74</v>
      </c>
      <c r="C12" s="575"/>
      <c r="D12" s="331"/>
      <c r="E12" s="131"/>
      <c r="F12" s="92">
        <f t="shared" si="3"/>
        <v>0</v>
      </c>
      <c r="G12" s="282"/>
      <c r="H12" s="237"/>
      <c r="I12" s="129">
        <f t="shared" si="4"/>
        <v>1996.3199999999997</v>
      </c>
    </row>
    <row r="13" spans="1:9" x14ac:dyDescent="0.25">
      <c r="A13" s="75"/>
      <c r="B13" s="404">
        <f t="shared" si="2"/>
        <v>74</v>
      </c>
      <c r="C13" s="575"/>
      <c r="D13" s="331"/>
      <c r="E13" s="131"/>
      <c r="F13" s="92">
        <f t="shared" si="3"/>
        <v>0</v>
      </c>
      <c r="G13" s="282"/>
      <c r="H13" s="237"/>
      <c r="I13" s="129">
        <f t="shared" si="4"/>
        <v>1996.3199999999997</v>
      </c>
    </row>
    <row r="14" spans="1:9" x14ac:dyDescent="0.25">
      <c r="B14" s="404">
        <f t="shared" si="2"/>
        <v>74</v>
      </c>
      <c r="C14" s="575"/>
      <c r="D14" s="331"/>
      <c r="E14" s="131"/>
      <c r="F14" s="92">
        <f t="shared" si="3"/>
        <v>0</v>
      </c>
      <c r="G14" s="282"/>
      <c r="H14" s="237"/>
      <c r="I14" s="129">
        <f t="shared" si="4"/>
        <v>1996.3199999999997</v>
      </c>
    </row>
    <row r="15" spans="1:9" x14ac:dyDescent="0.25">
      <c r="B15" s="404">
        <f t="shared" si="2"/>
        <v>74</v>
      </c>
      <c r="C15" s="575"/>
      <c r="D15" s="331"/>
      <c r="E15" s="131"/>
      <c r="F15" s="92">
        <f t="shared" si="3"/>
        <v>0</v>
      </c>
      <c r="G15" s="282"/>
      <c r="H15" s="237"/>
      <c r="I15" s="129">
        <f t="shared" si="4"/>
        <v>1996.3199999999997</v>
      </c>
    </row>
    <row r="16" spans="1:9" x14ac:dyDescent="0.25">
      <c r="B16" s="404">
        <f t="shared" si="2"/>
        <v>74</v>
      </c>
      <c r="C16" s="575"/>
      <c r="D16" s="331"/>
      <c r="E16" s="131"/>
      <c r="F16" s="92">
        <f t="shared" si="3"/>
        <v>0</v>
      </c>
      <c r="G16" s="282"/>
      <c r="H16" s="381"/>
      <c r="I16" s="129">
        <f t="shared" si="4"/>
        <v>1996.3199999999997</v>
      </c>
    </row>
    <row r="17" spans="1:9" x14ac:dyDescent="0.25">
      <c r="B17" s="404">
        <f t="shared" si="2"/>
        <v>74</v>
      </c>
      <c r="C17" s="575"/>
      <c r="D17" s="331"/>
      <c r="E17" s="131"/>
      <c r="F17" s="92">
        <f t="shared" si="3"/>
        <v>0</v>
      </c>
      <c r="G17" s="282"/>
      <c r="H17" s="381"/>
      <c r="I17" s="129">
        <f t="shared" si="4"/>
        <v>1996.3199999999997</v>
      </c>
    </row>
    <row r="18" spans="1:9" x14ac:dyDescent="0.25">
      <c r="B18" s="404">
        <f t="shared" si="2"/>
        <v>74</v>
      </c>
      <c r="C18" s="575"/>
      <c r="D18" s="331"/>
      <c r="E18" s="131"/>
      <c r="F18" s="92">
        <f t="shared" si="3"/>
        <v>0</v>
      </c>
      <c r="G18" s="282"/>
      <c r="H18" s="381"/>
      <c r="I18" s="129">
        <f t="shared" si="4"/>
        <v>1996.3199999999997</v>
      </c>
    </row>
    <row r="19" spans="1:9" x14ac:dyDescent="0.25">
      <c r="B19" s="404">
        <f t="shared" si="2"/>
        <v>74</v>
      </c>
      <c r="C19" s="575"/>
      <c r="D19" s="331"/>
      <c r="E19" s="131"/>
      <c r="F19" s="92">
        <f t="shared" si="3"/>
        <v>0</v>
      </c>
      <c r="G19" s="282"/>
      <c r="H19" s="381"/>
      <c r="I19" s="129">
        <f t="shared" si="4"/>
        <v>1996.3199999999997</v>
      </c>
    </row>
    <row r="20" spans="1:9" x14ac:dyDescent="0.25">
      <c r="B20" s="404">
        <f t="shared" si="2"/>
        <v>74</v>
      </c>
      <c r="C20" s="575"/>
      <c r="D20" s="331"/>
      <c r="E20" s="131"/>
      <c r="F20" s="92">
        <f t="shared" si="3"/>
        <v>0</v>
      </c>
      <c r="G20" s="282"/>
      <c r="H20" s="381"/>
      <c r="I20" s="129">
        <f t="shared" si="4"/>
        <v>1996.3199999999997</v>
      </c>
    </row>
    <row r="21" spans="1:9" x14ac:dyDescent="0.25">
      <c r="B21" s="404">
        <f t="shared" si="2"/>
        <v>74</v>
      </c>
      <c r="C21" s="575"/>
      <c r="D21" s="331"/>
      <c r="E21" s="131"/>
      <c r="F21" s="92">
        <f t="shared" si="3"/>
        <v>0</v>
      </c>
      <c r="G21" s="282"/>
      <c r="H21" s="149"/>
      <c r="I21" s="129">
        <f t="shared" si="4"/>
        <v>1996.3199999999997</v>
      </c>
    </row>
    <row r="22" spans="1:9" x14ac:dyDescent="0.25">
      <c r="B22" s="404">
        <f t="shared" si="2"/>
        <v>74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1996.3199999999997</v>
      </c>
    </row>
    <row r="23" spans="1:9" x14ac:dyDescent="0.25">
      <c r="B23" s="404">
        <f t="shared" si="2"/>
        <v>74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1996.3199999999997</v>
      </c>
    </row>
    <row r="24" spans="1:9" x14ac:dyDescent="0.25">
      <c r="B24" s="404">
        <f t="shared" si="2"/>
        <v>74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1996.3199999999997</v>
      </c>
    </row>
    <row r="25" spans="1:9" x14ac:dyDescent="0.25">
      <c r="B25" s="404">
        <f t="shared" si="2"/>
        <v>74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1996.3199999999997</v>
      </c>
    </row>
    <row r="26" spans="1:9" x14ac:dyDescent="0.25">
      <c r="B26" s="404">
        <f t="shared" si="2"/>
        <v>74</v>
      </c>
      <c r="C26" s="575"/>
      <c r="D26" s="331"/>
      <c r="E26" s="131"/>
      <c r="F26" s="92">
        <f t="shared" si="3"/>
        <v>0</v>
      </c>
      <c r="G26" s="977"/>
      <c r="H26" s="149"/>
      <c r="I26" s="129">
        <f t="shared" si="4"/>
        <v>1996.3199999999997</v>
      </c>
    </row>
    <row r="27" spans="1:9" x14ac:dyDescent="0.25">
      <c r="B27" s="404">
        <f t="shared" si="2"/>
        <v>74</v>
      </c>
      <c r="C27" s="575"/>
      <c r="D27" s="978"/>
      <c r="E27" s="131"/>
      <c r="F27" s="92">
        <f t="shared" si="3"/>
        <v>0</v>
      </c>
      <c r="G27" s="95"/>
      <c r="H27" s="65"/>
      <c r="I27" s="129">
        <f t="shared" si="4"/>
        <v>1996.3199999999997</v>
      </c>
    </row>
    <row r="28" spans="1:9" x14ac:dyDescent="0.25">
      <c r="B28" s="404">
        <f t="shared" si="2"/>
        <v>74</v>
      </c>
      <c r="C28" s="575"/>
      <c r="D28" s="978"/>
      <c r="E28" s="979"/>
      <c r="F28" s="92">
        <f t="shared" si="3"/>
        <v>0</v>
      </c>
      <c r="G28" s="95"/>
      <c r="H28" s="65"/>
      <c r="I28" s="129">
        <f t="shared" si="4"/>
        <v>1996.3199999999997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51</v>
      </c>
      <c r="D32" s="103">
        <f>SUM(C8:C31)</f>
        <v>51</v>
      </c>
      <c r="E32" s="75"/>
      <c r="F32" s="103">
        <f>SUM(F8:F31)</f>
        <v>1202.97</v>
      </c>
      <c r="G32" s="75"/>
      <c r="H32" s="75"/>
    </row>
    <row r="33" spans="1:8" x14ac:dyDescent="0.25">
      <c r="A33" s="75"/>
      <c r="B33" s="75"/>
      <c r="C33" s="75"/>
      <c r="D33" s="842" t="s">
        <v>21</v>
      </c>
      <c r="E33" s="843"/>
      <c r="F33" s="138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44" t="s">
        <v>4</v>
      </c>
      <c r="E34" s="845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8" t="s">
        <v>292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6" t="s">
        <v>111</v>
      </c>
      <c r="C4" s="100"/>
      <c r="D4" s="132"/>
      <c r="E4" s="86"/>
      <c r="F4" s="73"/>
      <c r="G4" s="231"/>
    </row>
    <row r="5" spans="1:9" x14ac:dyDescent="0.25">
      <c r="A5" s="1231" t="s">
        <v>95</v>
      </c>
      <c r="B5" s="1297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1878.1799999999998</v>
      </c>
      <c r="H5" s="135">
        <f>E5-G5</f>
        <v>122.49000000000024</v>
      </c>
    </row>
    <row r="6" spans="1:9" ht="15.75" thickBot="1" x14ac:dyDescent="0.3">
      <c r="A6" s="123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113</v>
      </c>
      <c r="H8" s="71">
        <v>57</v>
      </c>
      <c r="I8" s="724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116</v>
      </c>
      <c r="H9" s="324">
        <v>57</v>
      </c>
      <c r="I9" s="129">
        <f>I8-D9</f>
        <v>1946.2300000000002</v>
      </c>
    </row>
    <row r="10" spans="1:9" x14ac:dyDescent="0.25">
      <c r="A10" s="75"/>
      <c r="B10" s="748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117</v>
      </c>
      <c r="H10" s="679">
        <v>57</v>
      </c>
      <c r="I10" s="724">
        <f t="shared" ref="I10:I28" si="2">I9-D10</f>
        <v>1919.0100000000002</v>
      </c>
    </row>
    <row r="11" spans="1:9" x14ac:dyDescent="0.25">
      <c r="A11" s="55"/>
      <c r="B11" s="748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9" t="s">
        <v>165</v>
      </c>
      <c r="H11" s="372">
        <v>57</v>
      </c>
      <c r="I11" s="724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0">
        <v>762.16</v>
      </c>
      <c r="E12" s="955">
        <v>44940</v>
      </c>
      <c r="F12" s="950">
        <f t="shared" si="0"/>
        <v>762.16</v>
      </c>
      <c r="G12" s="929" t="s">
        <v>230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0">
        <v>13.61</v>
      </c>
      <c r="E13" s="955">
        <v>44943</v>
      </c>
      <c r="F13" s="950">
        <f t="shared" si="0"/>
        <v>13.61</v>
      </c>
      <c r="G13" s="929" t="s">
        <v>233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0">
        <v>13.61</v>
      </c>
      <c r="E14" s="955">
        <v>44944</v>
      </c>
      <c r="F14" s="950">
        <f t="shared" si="0"/>
        <v>13.61</v>
      </c>
      <c r="G14" s="929" t="s">
        <v>235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0">
        <v>13.61</v>
      </c>
      <c r="E15" s="955">
        <v>44947</v>
      </c>
      <c r="F15" s="950">
        <f t="shared" si="0"/>
        <v>13.61</v>
      </c>
      <c r="G15" s="929" t="s">
        <v>254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0">
        <v>81.66</v>
      </c>
      <c r="E16" s="955">
        <v>44947</v>
      </c>
      <c r="F16" s="950">
        <f t="shared" si="0"/>
        <v>81.66</v>
      </c>
      <c r="G16" s="929" t="s">
        <v>255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55">
        <v>44949</v>
      </c>
      <c r="F17" s="950">
        <f t="shared" si="0"/>
        <v>68.05</v>
      </c>
      <c r="G17" s="929" t="s">
        <v>253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0">
        <v>666.89</v>
      </c>
      <c r="E18" s="955">
        <v>44949</v>
      </c>
      <c r="F18" s="950">
        <f t="shared" si="0"/>
        <v>666.89</v>
      </c>
      <c r="G18" s="929" t="s">
        <v>260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0">
        <v>68.05</v>
      </c>
      <c r="E19" s="955">
        <v>44951</v>
      </c>
      <c r="F19" s="950">
        <f t="shared" si="0"/>
        <v>68.05</v>
      </c>
      <c r="G19" s="929" t="s">
        <v>265</v>
      </c>
      <c r="H19" s="201">
        <v>57</v>
      </c>
      <c r="I19" s="129">
        <f t="shared" si="2"/>
        <v>204.15000000000049</v>
      </c>
    </row>
    <row r="20" spans="1:9" x14ac:dyDescent="0.25">
      <c r="B20" s="748">
        <f t="shared" si="1"/>
        <v>9</v>
      </c>
      <c r="C20" s="15">
        <v>6</v>
      </c>
      <c r="D20" s="950">
        <v>81.66</v>
      </c>
      <c r="E20" s="955">
        <v>44954</v>
      </c>
      <c r="F20" s="950">
        <f t="shared" si="0"/>
        <v>81.66</v>
      </c>
      <c r="G20" s="929" t="s">
        <v>274</v>
      </c>
      <c r="H20" s="201">
        <v>57</v>
      </c>
      <c r="I20" s="724">
        <f t="shared" si="2"/>
        <v>122.49000000000049</v>
      </c>
    </row>
    <row r="21" spans="1:9" x14ac:dyDescent="0.25">
      <c r="B21" s="104">
        <f t="shared" si="1"/>
        <v>9</v>
      </c>
      <c r="C21" s="15"/>
      <c r="D21" s="950"/>
      <c r="E21" s="955"/>
      <c r="F21" s="950">
        <f t="shared" si="0"/>
        <v>0</v>
      </c>
      <c r="G21" s="929"/>
      <c r="H21" s="201"/>
      <c r="I21" s="129">
        <f t="shared" si="2"/>
        <v>122.49000000000049</v>
      </c>
    </row>
    <row r="22" spans="1:9" x14ac:dyDescent="0.25">
      <c r="B22" s="104">
        <f t="shared" si="1"/>
        <v>9</v>
      </c>
      <c r="C22" s="15"/>
      <c r="D22" s="950"/>
      <c r="E22" s="955"/>
      <c r="F22" s="950">
        <f t="shared" si="0"/>
        <v>0</v>
      </c>
      <c r="G22" s="929"/>
      <c r="H22" s="201"/>
      <c r="I22" s="129">
        <f t="shared" si="2"/>
        <v>122.49000000000049</v>
      </c>
    </row>
    <row r="23" spans="1:9" x14ac:dyDescent="0.25">
      <c r="B23" s="104">
        <f t="shared" si="1"/>
        <v>9</v>
      </c>
      <c r="C23" s="15"/>
      <c r="D23" s="950"/>
      <c r="E23" s="955"/>
      <c r="F23" s="950">
        <f t="shared" si="0"/>
        <v>0</v>
      </c>
      <c r="G23" s="929"/>
      <c r="H23" s="201"/>
      <c r="I23" s="129">
        <f t="shared" si="2"/>
        <v>122.49000000000049</v>
      </c>
    </row>
    <row r="24" spans="1:9" x14ac:dyDescent="0.25">
      <c r="B24" s="104">
        <f t="shared" si="1"/>
        <v>9</v>
      </c>
      <c r="C24" s="15"/>
      <c r="D24" s="950"/>
      <c r="E24" s="955"/>
      <c r="F24" s="950">
        <f t="shared" si="0"/>
        <v>0</v>
      </c>
      <c r="G24" s="954"/>
      <c r="H24" s="201"/>
      <c r="I24" s="129">
        <f t="shared" si="2"/>
        <v>122.49000000000049</v>
      </c>
    </row>
    <row r="25" spans="1:9" x14ac:dyDescent="0.25">
      <c r="B25" s="104">
        <f t="shared" si="1"/>
        <v>9</v>
      </c>
      <c r="C25" s="15"/>
      <c r="D25" s="950"/>
      <c r="E25" s="955"/>
      <c r="F25" s="950">
        <f t="shared" si="0"/>
        <v>0</v>
      </c>
      <c r="G25" s="954"/>
      <c r="H25" s="201"/>
      <c r="I25" s="129">
        <f t="shared" si="2"/>
        <v>122.49000000000049</v>
      </c>
    </row>
    <row r="26" spans="1:9" x14ac:dyDescent="0.25">
      <c r="B26" s="104">
        <f t="shared" si="1"/>
        <v>9</v>
      </c>
      <c r="C26" s="15"/>
      <c r="D26" s="950"/>
      <c r="E26" s="955"/>
      <c r="F26" s="950">
        <f t="shared" si="0"/>
        <v>0</v>
      </c>
      <c r="G26" s="954"/>
      <c r="H26" s="201"/>
      <c r="I26" s="129">
        <f t="shared" si="2"/>
        <v>122.49000000000049</v>
      </c>
    </row>
    <row r="27" spans="1:9" x14ac:dyDescent="0.25">
      <c r="B27" s="104"/>
      <c r="C27" s="15"/>
      <c r="D27" s="950"/>
      <c r="E27" s="955"/>
      <c r="F27" s="950">
        <f t="shared" si="0"/>
        <v>0</v>
      </c>
      <c r="G27" s="954"/>
      <c r="H27" s="956"/>
      <c r="I27" s="129">
        <f t="shared" si="2"/>
        <v>122.49000000000049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122.49000000000049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4"/>
      <c r="F30" s="6"/>
    </row>
    <row r="31" spans="1:9" ht="15.75" thickBot="1" x14ac:dyDescent="0.3">
      <c r="B31" s="74"/>
      <c r="C31" s="87"/>
      <c r="D31" s="76"/>
      <c r="E31" s="715"/>
      <c r="F31" s="76"/>
      <c r="G31" s="24"/>
    </row>
    <row r="32" spans="1:9" ht="16.5" thickTop="1" thickBot="1" x14ac:dyDescent="0.3">
      <c r="A32" s="75"/>
      <c r="B32" s="75"/>
      <c r="C32" s="124">
        <f>SUM(C8:C31)</f>
        <v>138</v>
      </c>
      <c r="D32" s="103">
        <f>SUM(D8:D31)</f>
        <v>1878.1799999999998</v>
      </c>
      <c r="E32" s="75"/>
      <c r="F32" s="103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8" t="s">
        <v>81</v>
      </c>
      <c r="C4" s="100"/>
      <c r="D4" s="132"/>
      <c r="E4" s="86"/>
      <c r="F4" s="73"/>
      <c r="G4" s="231"/>
    </row>
    <row r="5" spans="1:9" x14ac:dyDescent="0.25">
      <c r="A5" s="75"/>
      <c r="B5" s="1299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2"/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6" t="s">
        <v>99</v>
      </c>
      <c r="C4" s="100"/>
      <c r="D4" s="132"/>
      <c r="E4" s="86"/>
      <c r="F4" s="73"/>
      <c r="G4" s="231"/>
    </row>
    <row r="5" spans="1:9" x14ac:dyDescent="0.25">
      <c r="A5" s="1226"/>
      <c r="B5" s="1297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226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4" sqref="G14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8" t="s">
        <v>293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0" t="s">
        <v>100</v>
      </c>
      <c r="C4" s="100"/>
      <c r="D4" s="132"/>
      <c r="E4" s="86"/>
      <c r="F4" s="73"/>
      <c r="G4" s="231"/>
    </row>
    <row r="5" spans="1:9" x14ac:dyDescent="0.25">
      <c r="A5" s="1226" t="s">
        <v>144</v>
      </c>
      <c r="B5" s="1301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1206.7199999999998</v>
      </c>
      <c r="H5" s="135">
        <f>E5-G5</f>
        <v>84.3900000000001</v>
      </c>
    </row>
    <row r="6" spans="1:9" ht="15.75" thickBot="1" x14ac:dyDescent="0.3">
      <c r="A6" s="1226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3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230</v>
      </c>
      <c r="H8" s="71">
        <v>42</v>
      </c>
      <c r="I8" s="724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231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238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94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243</v>
      </c>
      <c r="H11" s="71">
        <v>42</v>
      </c>
      <c r="I11" s="724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321">
        <v>44957</v>
      </c>
      <c r="F12" s="582">
        <f t="shared" si="0"/>
        <v>207.4</v>
      </c>
      <c r="G12" s="1322" t="s">
        <v>490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321">
        <v>44957</v>
      </c>
      <c r="F13" s="582">
        <f t="shared" si="0"/>
        <v>238</v>
      </c>
      <c r="G13" s="1322" t="s">
        <v>491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3</v>
      </c>
      <c r="C14" s="15"/>
      <c r="D14" s="582"/>
      <c r="E14" s="1321"/>
      <c r="F14" s="582">
        <f t="shared" si="0"/>
        <v>0</v>
      </c>
      <c r="G14" s="1322"/>
      <c r="H14" s="372"/>
      <c r="I14" s="129">
        <f t="shared" si="2"/>
        <v>84.389999999999873</v>
      </c>
    </row>
    <row r="15" spans="1:9" x14ac:dyDescent="0.25">
      <c r="B15" s="2">
        <f t="shared" si="1"/>
        <v>3</v>
      </c>
      <c r="C15" s="15"/>
      <c r="D15" s="582"/>
      <c r="E15" s="1321"/>
      <c r="F15" s="582">
        <f t="shared" si="0"/>
        <v>0</v>
      </c>
      <c r="G15" s="1322"/>
      <c r="H15" s="372"/>
      <c r="I15" s="129">
        <f t="shared" si="2"/>
        <v>84.389999999999873</v>
      </c>
    </row>
    <row r="16" spans="1:9" x14ac:dyDescent="0.25">
      <c r="B16" s="2">
        <f t="shared" si="1"/>
        <v>3</v>
      </c>
      <c r="C16" s="15"/>
      <c r="D16" s="582"/>
      <c r="E16" s="1321"/>
      <c r="F16" s="582">
        <f t="shared" si="0"/>
        <v>0</v>
      </c>
      <c r="G16" s="1322"/>
      <c r="H16" s="372"/>
      <c r="I16" s="129">
        <f t="shared" si="2"/>
        <v>84.389999999999873</v>
      </c>
    </row>
    <row r="17" spans="1:9" x14ac:dyDescent="0.25">
      <c r="B17" s="2">
        <f t="shared" si="1"/>
        <v>3</v>
      </c>
      <c r="C17" s="15"/>
      <c r="D17" s="1302"/>
      <c r="E17" s="1321"/>
      <c r="F17" s="582">
        <f t="shared" si="0"/>
        <v>0</v>
      </c>
      <c r="G17" s="1322"/>
      <c r="H17" s="372"/>
      <c r="I17" s="129">
        <f t="shared" si="2"/>
        <v>84.389999999999873</v>
      </c>
    </row>
    <row r="18" spans="1:9" x14ac:dyDescent="0.25">
      <c r="B18" s="2">
        <f t="shared" si="1"/>
        <v>3</v>
      </c>
      <c r="C18" s="15"/>
      <c r="D18" s="582"/>
      <c r="E18" s="1321"/>
      <c r="F18" s="582">
        <f t="shared" si="0"/>
        <v>0</v>
      </c>
      <c r="G18" s="1322"/>
      <c r="H18" s="372"/>
      <c r="I18" s="129">
        <f t="shared" si="2"/>
        <v>84.389999999999873</v>
      </c>
    </row>
    <row r="19" spans="1:9" x14ac:dyDescent="0.25">
      <c r="B19" s="2">
        <f t="shared" si="1"/>
        <v>3</v>
      </c>
      <c r="C19" s="15"/>
      <c r="D19" s="582"/>
      <c r="E19" s="1321"/>
      <c r="F19" s="582">
        <f t="shared" si="0"/>
        <v>0</v>
      </c>
      <c r="G19" s="1322"/>
      <c r="H19" s="372"/>
      <c r="I19" s="129">
        <f t="shared" si="2"/>
        <v>84.389999999999873</v>
      </c>
    </row>
    <row r="20" spans="1:9" x14ac:dyDescent="0.25">
      <c r="B20" s="2">
        <f t="shared" si="1"/>
        <v>3</v>
      </c>
      <c r="C20" s="15"/>
      <c r="D20" s="582"/>
      <c r="E20" s="1321"/>
      <c r="F20" s="582">
        <f t="shared" si="0"/>
        <v>0</v>
      </c>
      <c r="G20" s="1322"/>
      <c r="H20" s="372"/>
      <c r="I20" s="129">
        <f t="shared" si="2"/>
        <v>84.389999999999873</v>
      </c>
    </row>
    <row r="21" spans="1:9" x14ac:dyDescent="0.25">
      <c r="B21" s="2">
        <f t="shared" si="1"/>
        <v>3</v>
      </c>
      <c r="C21" s="15"/>
      <c r="D21" s="582"/>
      <c r="E21" s="1321"/>
      <c r="F21" s="582">
        <f t="shared" si="0"/>
        <v>0</v>
      </c>
      <c r="G21" s="1322"/>
      <c r="H21" s="372"/>
      <c r="I21" s="129">
        <f t="shared" si="2"/>
        <v>84.389999999999873</v>
      </c>
    </row>
    <row r="22" spans="1:9" x14ac:dyDescent="0.25">
      <c r="B22" s="2">
        <f t="shared" si="1"/>
        <v>3</v>
      </c>
      <c r="C22" s="15"/>
      <c r="D22" s="1323"/>
      <c r="E22" s="1324"/>
      <c r="F22" s="582">
        <f t="shared" si="0"/>
        <v>0</v>
      </c>
      <c r="G22" s="1322"/>
      <c r="H22" s="372"/>
      <c r="I22" s="129">
        <f t="shared" si="2"/>
        <v>84.389999999999873</v>
      </c>
    </row>
    <row r="23" spans="1:9" x14ac:dyDescent="0.25">
      <c r="B23" s="2">
        <f t="shared" si="1"/>
        <v>3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84.389999999999873</v>
      </c>
    </row>
    <row r="24" spans="1:9" x14ac:dyDescent="0.25">
      <c r="B24" s="2">
        <f t="shared" si="1"/>
        <v>3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84.389999999999873</v>
      </c>
    </row>
    <row r="25" spans="1:9" x14ac:dyDescent="0.25">
      <c r="B25" s="2">
        <f t="shared" si="1"/>
        <v>3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84.389999999999873</v>
      </c>
    </row>
    <row r="26" spans="1:9" x14ac:dyDescent="0.25">
      <c r="B26" s="2">
        <f t="shared" si="1"/>
        <v>3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84.389999999999873</v>
      </c>
    </row>
    <row r="27" spans="1:9" x14ac:dyDescent="0.25">
      <c r="B27" s="2">
        <f t="shared" si="1"/>
        <v>3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84.389999999999873</v>
      </c>
    </row>
    <row r="28" spans="1:9" x14ac:dyDescent="0.25">
      <c r="B28" s="2">
        <f t="shared" si="1"/>
        <v>3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41</v>
      </c>
      <c r="D32" s="103">
        <f>SUM(D8:D31)</f>
        <v>1206.7199999999998</v>
      </c>
      <c r="E32" s="75"/>
      <c r="F32" s="103">
        <f>SUM(F8:F31)</f>
        <v>1206.7199999999998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84.3900000000001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3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18" t="s">
        <v>276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223" t="s">
        <v>145</v>
      </c>
      <c r="C5" s="379"/>
      <c r="D5" s="131"/>
      <c r="E5" s="204"/>
      <c r="F5" s="62"/>
      <c r="G5" s="5"/>
    </row>
    <row r="6" spans="1:9" ht="20.25" x14ac:dyDescent="0.3">
      <c r="A6" s="860" t="s">
        <v>52</v>
      </c>
      <c r="B6" s="1223"/>
      <c r="C6" s="223">
        <v>72</v>
      </c>
      <c r="D6" s="131">
        <v>44925</v>
      </c>
      <c r="E6" s="725">
        <v>713.92</v>
      </c>
      <c r="F6" s="957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20" t="s">
        <v>11</v>
      </c>
      <c r="D83" s="1221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activeCell="K1" sqref="K1"/>
      <selection pane="bottomLeft" activeCell="G16" sqref="G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34"/>
  </cols>
  <sheetData>
    <row r="1" spans="1:19" ht="40.5" x14ac:dyDescent="0.55000000000000004">
      <c r="A1" s="1218" t="s">
        <v>277</v>
      </c>
      <c r="B1" s="1218"/>
      <c r="C1" s="1218"/>
      <c r="D1" s="1218"/>
      <c r="E1" s="1218"/>
      <c r="F1" s="1218"/>
      <c r="G1" s="1218"/>
      <c r="H1" s="11">
        <v>1</v>
      </c>
      <c r="K1" s="1222" t="s">
        <v>392</v>
      </c>
      <c r="L1" s="1222"/>
      <c r="M1" s="1222"/>
      <c r="N1" s="1222"/>
      <c r="O1" s="1222"/>
      <c r="P1" s="1222"/>
      <c r="Q1" s="122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224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224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224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523.58000000000004</v>
      </c>
      <c r="H6" s="7">
        <f>E6-G6+E7+E5-G5</f>
        <v>496.39</v>
      </c>
      <c r="K6" s="392"/>
      <c r="L6" s="1224"/>
      <c r="M6" s="468"/>
      <c r="N6" s="131"/>
      <c r="O6" s="69"/>
      <c r="P6" s="73"/>
      <c r="Q6" s="47">
        <f>P48</f>
        <v>0</v>
      </c>
      <c r="R6" s="7">
        <f>O6-Q6+O7+O5-Q5</f>
        <v>596.09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9">
        <f>F6-C9+F5+F7+F4</f>
        <v>78</v>
      </c>
      <c r="C9" s="958">
        <v>15</v>
      </c>
      <c r="D9" s="633">
        <v>180.93</v>
      </c>
      <c r="E9" s="662">
        <v>44925</v>
      </c>
      <c r="F9" s="633">
        <f>D9</f>
        <v>180.93</v>
      </c>
      <c r="G9" s="631" t="s">
        <v>199</v>
      </c>
      <c r="H9" s="632">
        <v>98</v>
      </c>
      <c r="I9" s="719">
        <f>E6-F9+E5+E7+E4</f>
        <v>946.1099999999999</v>
      </c>
      <c r="K9" s="80" t="s">
        <v>32</v>
      </c>
      <c r="L9" s="779">
        <f>P6-M9+P5+P7+P4</f>
        <v>50</v>
      </c>
      <c r="M9" s="717"/>
      <c r="N9" s="633"/>
      <c r="O9" s="662"/>
      <c r="P9" s="633">
        <f>N9</f>
        <v>0</v>
      </c>
      <c r="Q9" s="631"/>
      <c r="R9" s="632"/>
      <c r="S9" s="666">
        <f>O6-P9+O5+O7+O4</f>
        <v>596.09</v>
      </c>
    </row>
    <row r="10" spans="1:19" x14ac:dyDescent="0.25">
      <c r="A10" s="190"/>
      <c r="B10" s="83">
        <f>B9-C10</f>
        <v>77</v>
      </c>
      <c r="C10" s="717">
        <v>1</v>
      </c>
      <c r="D10" s="617">
        <v>12.24</v>
      </c>
      <c r="E10" s="925">
        <v>44935</v>
      </c>
      <c r="F10" s="617">
        <f>D10</f>
        <v>12.24</v>
      </c>
      <c r="G10" s="619" t="s">
        <v>222</v>
      </c>
      <c r="H10" s="201">
        <v>98</v>
      </c>
      <c r="I10" s="103">
        <f>I9-F10</f>
        <v>933.86999999999989</v>
      </c>
      <c r="K10" s="190"/>
      <c r="L10" s="83">
        <f>L9-M10</f>
        <v>50</v>
      </c>
      <c r="M10" s="717"/>
      <c r="N10" s="926"/>
      <c r="O10" s="927"/>
      <c r="P10" s="617">
        <f>N10</f>
        <v>0</v>
      </c>
      <c r="Q10" s="619"/>
      <c r="R10" s="201"/>
      <c r="S10" s="666">
        <f>S9-P10</f>
        <v>596.09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25">
        <v>44937</v>
      </c>
      <c r="F11" s="617">
        <f>D11</f>
        <v>121.66</v>
      </c>
      <c r="G11" s="619" t="s">
        <v>224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50</v>
      </c>
      <c r="M11" s="717"/>
      <c r="N11" s="926"/>
      <c r="O11" s="927"/>
      <c r="P11" s="617">
        <f>N11</f>
        <v>0</v>
      </c>
      <c r="Q11" s="619"/>
      <c r="R11" s="201"/>
      <c r="S11" s="666">
        <f t="shared" ref="S11:S45" si="3">S10-P11</f>
        <v>596.09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25">
        <v>44947</v>
      </c>
      <c r="F12" s="617">
        <f>D12</f>
        <v>12.57</v>
      </c>
      <c r="G12" s="619" t="s">
        <v>255</v>
      </c>
      <c r="H12" s="201">
        <v>98</v>
      </c>
      <c r="I12" s="103">
        <f t="shared" si="1"/>
        <v>799.63999999999987</v>
      </c>
      <c r="K12" s="178"/>
      <c r="L12" s="83">
        <f t="shared" si="2"/>
        <v>50</v>
      </c>
      <c r="M12" s="717"/>
      <c r="N12" s="926"/>
      <c r="O12" s="927"/>
      <c r="P12" s="617">
        <f>N12</f>
        <v>0</v>
      </c>
      <c r="Q12" s="619"/>
      <c r="R12" s="201"/>
      <c r="S12" s="666">
        <f t="shared" si="3"/>
        <v>596.09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25">
        <v>44952</v>
      </c>
      <c r="F13" s="617">
        <f t="shared" ref="F13:F45" si="4">D13</f>
        <v>123.17</v>
      </c>
      <c r="G13" s="619" t="s">
        <v>271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50</v>
      </c>
      <c r="M13" s="717"/>
      <c r="N13" s="926"/>
      <c r="O13" s="927"/>
      <c r="P13" s="617">
        <f t="shared" ref="P13:P45" si="5">N13</f>
        <v>0</v>
      </c>
      <c r="Q13" s="619"/>
      <c r="R13" s="201"/>
      <c r="S13" s="666">
        <f t="shared" si="3"/>
        <v>596.09</v>
      </c>
    </row>
    <row r="14" spans="1:19" x14ac:dyDescent="0.25">
      <c r="A14" s="73"/>
      <c r="B14" s="83">
        <f t="shared" si="0"/>
        <v>51</v>
      </c>
      <c r="C14" s="958">
        <v>5</v>
      </c>
      <c r="D14" s="617">
        <v>60.81</v>
      </c>
      <c r="E14" s="925">
        <v>44953</v>
      </c>
      <c r="F14" s="617">
        <f t="shared" si="4"/>
        <v>60.81</v>
      </c>
      <c r="G14" s="619" t="s">
        <v>268</v>
      </c>
      <c r="H14" s="201">
        <v>98</v>
      </c>
      <c r="I14" s="719">
        <f t="shared" si="1"/>
        <v>615.65999999999985</v>
      </c>
      <c r="K14" s="73"/>
      <c r="L14" s="83">
        <f t="shared" si="2"/>
        <v>50</v>
      </c>
      <c r="M14" s="717"/>
      <c r="N14" s="926"/>
      <c r="O14" s="927"/>
      <c r="P14" s="617">
        <f t="shared" si="5"/>
        <v>0</v>
      </c>
      <c r="Q14" s="619"/>
      <c r="R14" s="201"/>
      <c r="S14" s="666">
        <f t="shared" si="3"/>
        <v>596.09</v>
      </c>
    </row>
    <row r="15" spans="1:19" x14ac:dyDescent="0.25">
      <c r="A15" s="73"/>
      <c r="B15" s="83">
        <f t="shared" si="0"/>
        <v>50</v>
      </c>
      <c r="C15" s="15">
        <v>1</v>
      </c>
      <c r="D15" s="1302">
        <v>12.2</v>
      </c>
      <c r="E15" s="1320">
        <v>44956</v>
      </c>
      <c r="F15" s="1302">
        <f t="shared" si="4"/>
        <v>12.2</v>
      </c>
      <c r="G15" s="580" t="s">
        <v>487</v>
      </c>
      <c r="H15" s="372">
        <v>98</v>
      </c>
      <c r="I15" s="103">
        <f t="shared" si="1"/>
        <v>603.45999999999981</v>
      </c>
      <c r="K15" s="73"/>
      <c r="L15" s="83">
        <f t="shared" si="2"/>
        <v>50</v>
      </c>
      <c r="M15" s="717"/>
      <c r="N15" s="926"/>
      <c r="O15" s="927"/>
      <c r="P15" s="617">
        <f t="shared" si="5"/>
        <v>0</v>
      </c>
      <c r="Q15" s="619"/>
      <c r="R15" s="201"/>
      <c r="S15" s="666">
        <f t="shared" si="3"/>
        <v>596.09</v>
      </c>
    </row>
    <row r="16" spans="1:19" x14ac:dyDescent="0.25">
      <c r="B16" s="83">
        <f t="shared" si="0"/>
        <v>50</v>
      </c>
      <c r="C16" s="15"/>
      <c r="D16" s="1302"/>
      <c r="E16" s="1320"/>
      <c r="F16" s="1302">
        <f t="shared" si="4"/>
        <v>0</v>
      </c>
      <c r="G16" s="580"/>
      <c r="H16" s="372"/>
      <c r="I16" s="103">
        <f t="shared" si="1"/>
        <v>603.45999999999981</v>
      </c>
      <c r="L16" s="83">
        <f t="shared" si="2"/>
        <v>50</v>
      </c>
      <c r="M16" s="15"/>
      <c r="N16" s="617"/>
      <c r="O16" s="925"/>
      <c r="P16" s="617">
        <f t="shared" si="5"/>
        <v>0</v>
      </c>
      <c r="Q16" s="619"/>
      <c r="R16" s="201"/>
      <c r="S16" s="666">
        <f t="shared" si="3"/>
        <v>596.09</v>
      </c>
    </row>
    <row r="17" spans="1:19" x14ac:dyDescent="0.25">
      <c r="B17" s="83">
        <f t="shared" si="0"/>
        <v>50</v>
      </c>
      <c r="C17" s="15"/>
      <c r="D17" s="1302"/>
      <c r="E17" s="1320"/>
      <c r="F17" s="1302">
        <f t="shared" si="4"/>
        <v>0</v>
      </c>
      <c r="G17" s="580"/>
      <c r="H17" s="372"/>
      <c r="I17" s="103">
        <f t="shared" si="1"/>
        <v>603.45999999999981</v>
      </c>
      <c r="L17" s="83">
        <f t="shared" si="2"/>
        <v>50</v>
      </c>
      <c r="M17" s="15"/>
      <c r="N17" s="617"/>
      <c r="O17" s="925"/>
      <c r="P17" s="617">
        <f t="shared" si="5"/>
        <v>0</v>
      </c>
      <c r="Q17" s="619"/>
      <c r="R17" s="201"/>
      <c r="S17" s="666">
        <f t="shared" si="3"/>
        <v>596.09</v>
      </c>
    </row>
    <row r="18" spans="1:19" x14ac:dyDescent="0.25">
      <c r="A18" s="119"/>
      <c r="B18" s="83">
        <f t="shared" si="0"/>
        <v>50</v>
      </c>
      <c r="C18" s="15"/>
      <c r="D18" s="1302"/>
      <c r="E18" s="1320"/>
      <c r="F18" s="1302">
        <f t="shared" si="4"/>
        <v>0</v>
      </c>
      <c r="G18" s="580"/>
      <c r="H18" s="372"/>
      <c r="I18" s="103">
        <f t="shared" si="1"/>
        <v>603.45999999999981</v>
      </c>
      <c r="K18" s="119"/>
      <c r="L18" s="83">
        <f t="shared" si="2"/>
        <v>50</v>
      </c>
      <c r="M18" s="15"/>
      <c r="N18" s="617"/>
      <c r="O18" s="925"/>
      <c r="P18" s="617">
        <f t="shared" si="5"/>
        <v>0</v>
      </c>
      <c r="Q18" s="619"/>
      <c r="R18" s="201"/>
      <c r="S18" s="666">
        <f t="shared" si="3"/>
        <v>596.09</v>
      </c>
    </row>
    <row r="19" spans="1:19" x14ac:dyDescent="0.25">
      <c r="A19" s="119"/>
      <c r="B19" s="83">
        <f t="shared" si="0"/>
        <v>50</v>
      </c>
      <c r="C19" s="15"/>
      <c r="D19" s="1302"/>
      <c r="E19" s="1320"/>
      <c r="F19" s="1302">
        <f t="shared" si="4"/>
        <v>0</v>
      </c>
      <c r="G19" s="580"/>
      <c r="H19" s="372"/>
      <c r="I19" s="103">
        <f t="shared" si="1"/>
        <v>603.45999999999981</v>
      </c>
      <c r="K19" s="119"/>
      <c r="L19" s="83">
        <f t="shared" si="2"/>
        <v>50</v>
      </c>
      <c r="M19" s="15"/>
      <c r="N19" s="617"/>
      <c r="O19" s="925"/>
      <c r="P19" s="617">
        <f t="shared" si="5"/>
        <v>0</v>
      </c>
      <c r="Q19" s="619"/>
      <c r="R19" s="201"/>
      <c r="S19" s="666">
        <f t="shared" si="3"/>
        <v>596.09</v>
      </c>
    </row>
    <row r="20" spans="1:19" x14ac:dyDescent="0.25">
      <c r="A20" s="119"/>
      <c r="B20" s="83">
        <f t="shared" si="0"/>
        <v>50</v>
      </c>
      <c r="C20" s="15"/>
      <c r="D20" s="1302"/>
      <c r="E20" s="1320"/>
      <c r="F20" s="1302">
        <f t="shared" si="4"/>
        <v>0</v>
      </c>
      <c r="G20" s="580"/>
      <c r="H20" s="372"/>
      <c r="I20" s="103">
        <f t="shared" si="1"/>
        <v>603.45999999999981</v>
      </c>
      <c r="K20" s="119"/>
      <c r="L20" s="83">
        <f t="shared" si="2"/>
        <v>50</v>
      </c>
      <c r="M20" s="15"/>
      <c r="N20" s="617"/>
      <c r="O20" s="925"/>
      <c r="P20" s="617">
        <f t="shared" si="5"/>
        <v>0</v>
      </c>
      <c r="Q20" s="619"/>
      <c r="R20" s="201"/>
      <c r="S20" s="666">
        <f t="shared" si="3"/>
        <v>596.09</v>
      </c>
    </row>
    <row r="21" spans="1:19" x14ac:dyDescent="0.25">
      <c r="A21" s="119"/>
      <c r="B21" s="83">
        <f t="shared" si="0"/>
        <v>50</v>
      </c>
      <c r="C21" s="15"/>
      <c r="D21" s="1302"/>
      <c r="E21" s="1320"/>
      <c r="F21" s="1302">
        <f t="shared" si="4"/>
        <v>0</v>
      </c>
      <c r="G21" s="580"/>
      <c r="H21" s="372"/>
      <c r="I21" s="103">
        <f t="shared" si="1"/>
        <v>603.45999999999981</v>
      </c>
      <c r="K21" s="119"/>
      <c r="L21" s="83">
        <f t="shared" si="2"/>
        <v>50</v>
      </c>
      <c r="M21" s="15"/>
      <c r="N21" s="617"/>
      <c r="O21" s="925"/>
      <c r="P21" s="617">
        <f t="shared" si="5"/>
        <v>0</v>
      </c>
      <c r="Q21" s="619"/>
      <c r="R21" s="201"/>
      <c r="S21" s="666">
        <f t="shared" si="3"/>
        <v>596.09</v>
      </c>
    </row>
    <row r="22" spans="1:19" x14ac:dyDescent="0.25">
      <c r="A22" s="119"/>
      <c r="B22" s="226">
        <f t="shared" si="0"/>
        <v>50</v>
      </c>
      <c r="C22" s="15"/>
      <c r="D22" s="1302"/>
      <c r="E22" s="1320"/>
      <c r="F22" s="1302">
        <f t="shared" si="4"/>
        <v>0</v>
      </c>
      <c r="G22" s="580"/>
      <c r="H22" s="372"/>
      <c r="I22" s="103">
        <f t="shared" si="1"/>
        <v>603.45999999999981</v>
      </c>
      <c r="K22" s="119"/>
      <c r="L22" s="226">
        <f t="shared" si="2"/>
        <v>50</v>
      </c>
      <c r="M22" s="15"/>
      <c r="N22" s="617"/>
      <c r="O22" s="925"/>
      <c r="P22" s="617">
        <f t="shared" si="5"/>
        <v>0</v>
      </c>
      <c r="Q22" s="619"/>
      <c r="R22" s="201"/>
      <c r="S22" s="666">
        <f t="shared" si="3"/>
        <v>596.09</v>
      </c>
    </row>
    <row r="23" spans="1:19" x14ac:dyDescent="0.25">
      <c r="A23" s="120"/>
      <c r="B23" s="226">
        <f t="shared" si="0"/>
        <v>50</v>
      </c>
      <c r="C23" s="15"/>
      <c r="D23" s="1302"/>
      <c r="E23" s="1320"/>
      <c r="F23" s="1302">
        <f t="shared" si="4"/>
        <v>0</v>
      </c>
      <c r="G23" s="580"/>
      <c r="H23" s="372"/>
      <c r="I23" s="103">
        <f t="shared" si="1"/>
        <v>603.45999999999981</v>
      </c>
      <c r="K23" s="120"/>
      <c r="L23" s="226">
        <f t="shared" si="2"/>
        <v>50</v>
      </c>
      <c r="M23" s="15"/>
      <c r="N23" s="617"/>
      <c r="O23" s="925"/>
      <c r="P23" s="617">
        <f t="shared" si="5"/>
        <v>0</v>
      </c>
      <c r="Q23" s="619"/>
      <c r="R23" s="201"/>
      <c r="S23" s="666">
        <f t="shared" si="3"/>
        <v>596.09</v>
      </c>
    </row>
    <row r="24" spans="1:19" x14ac:dyDescent="0.25">
      <c r="A24" s="119"/>
      <c r="B24" s="226">
        <f t="shared" si="0"/>
        <v>50</v>
      </c>
      <c r="C24" s="15"/>
      <c r="D24" s="1302"/>
      <c r="E24" s="1320"/>
      <c r="F24" s="1302">
        <f t="shared" si="4"/>
        <v>0</v>
      </c>
      <c r="G24" s="580"/>
      <c r="H24" s="372"/>
      <c r="I24" s="103">
        <f t="shared" si="1"/>
        <v>603.45999999999981</v>
      </c>
      <c r="K24" s="119"/>
      <c r="L24" s="226">
        <f t="shared" si="2"/>
        <v>50</v>
      </c>
      <c r="M24" s="15"/>
      <c r="N24" s="617"/>
      <c r="O24" s="925"/>
      <c r="P24" s="617">
        <f t="shared" si="5"/>
        <v>0</v>
      </c>
      <c r="Q24" s="619"/>
      <c r="R24" s="201"/>
      <c r="S24" s="666">
        <f t="shared" si="3"/>
        <v>596.09</v>
      </c>
    </row>
    <row r="25" spans="1:19" x14ac:dyDescent="0.25">
      <c r="A25" s="119"/>
      <c r="B25" s="226">
        <f t="shared" si="0"/>
        <v>50</v>
      </c>
      <c r="C25" s="15"/>
      <c r="D25" s="1302"/>
      <c r="E25" s="1320"/>
      <c r="F25" s="1302">
        <f t="shared" si="4"/>
        <v>0</v>
      </c>
      <c r="G25" s="580"/>
      <c r="H25" s="372"/>
      <c r="I25" s="103">
        <f t="shared" si="1"/>
        <v>603.45999999999981</v>
      </c>
      <c r="K25" s="119"/>
      <c r="L25" s="226">
        <f t="shared" si="2"/>
        <v>50</v>
      </c>
      <c r="M25" s="15"/>
      <c r="N25" s="617"/>
      <c r="O25" s="925"/>
      <c r="P25" s="617">
        <f t="shared" si="5"/>
        <v>0</v>
      </c>
      <c r="Q25" s="619"/>
      <c r="R25" s="201"/>
      <c r="S25" s="666">
        <f t="shared" si="3"/>
        <v>596.09</v>
      </c>
    </row>
    <row r="26" spans="1:19" x14ac:dyDescent="0.25">
      <c r="A26" s="119"/>
      <c r="B26" s="178">
        <f t="shared" si="0"/>
        <v>50</v>
      </c>
      <c r="C26" s="15"/>
      <c r="D26" s="1302"/>
      <c r="E26" s="1320"/>
      <c r="F26" s="1302">
        <f t="shared" si="4"/>
        <v>0</v>
      </c>
      <c r="G26" s="580"/>
      <c r="H26" s="372"/>
      <c r="I26" s="103">
        <f t="shared" si="1"/>
        <v>603.45999999999981</v>
      </c>
      <c r="K26" s="119"/>
      <c r="L26" s="178">
        <f t="shared" si="2"/>
        <v>50</v>
      </c>
      <c r="M26" s="15"/>
      <c r="N26" s="617"/>
      <c r="O26" s="925"/>
      <c r="P26" s="617">
        <f t="shared" si="5"/>
        <v>0</v>
      </c>
      <c r="Q26" s="619"/>
      <c r="R26" s="201"/>
      <c r="S26" s="666">
        <f t="shared" si="3"/>
        <v>596.09</v>
      </c>
    </row>
    <row r="27" spans="1:19" x14ac:dyDescent="0.25">
      <c r="A27" s="119"/>
      <c r="B27" s="226">
        <f t="shared" si="0"/>
        <v>50</v>
      </c>
      <c r="C27" s="15"/>
      <c r="D27" s="1302"/>
      <c r="E27" s="1320"/>
      <c r="F27" s="1302">
        <f t="shared" si="4"/>
        <v>0</v>
      </c>
      <c r="G27" s="580"/>
      <c r="H27" s="372"/>
      <c r="I27" s="103">
        <f t="shared" si="1"/>
        <v>603.45999999999981</v>
      </c>
      <c r="K27" s="119"/>
      <c r="L27" s="226">
        <f t="shared" si="2"/>
        <v>50</v>
      </c>
      <c r="M27" s="15"/>
      <c r="N27" s="617"/>
      <c r="O27" s="925"/>
      <c r="P27" s="617">
        <f t="shared" si="5"/>
        <v>0</v>
      </c>
      <c r="Q27" s="619"/>
      <c r="R27" s="201"/>
      <c r="S27" s="666">
        <f t="shared" si="3"/>
        <v>596.09</v>
      </c>
    </row>
    <row r="28" spans="1:19" x14ac:dyDescent="0.25">
      <c r="A28" s="119"/>
      <c r="B28" s="178">
        <f t="shared" si="0"/>
        <v>50</v>
      </c>
      <c r="C28" s="15"/>
      <c r="D28" s="1302"/>
      <c r="E28" s="1320"/>
      <c r="F28" s="1302">
        <f t="shared" si="4"/>
        <v>0</v>
      </c>
      <c r="G28" s="580"/>
      <c r="H28" s="372"/>
      <c r="I28" s="103">
        <f t="shared" si="1"/>
        <v>603.45999999999981</v>
      </c>
      <c r="K28" s="119"/>
      <c r="L28" s="178">
        <f t="shared" si="2"/>
        <v>50</v>
      </c>
      <c r="M28" s="15"/>
      <c r="N28" s="617"/>
      <c r="O28" s="925"/>
      <c r="P28" s="617">
        <f t="shared" si="5"/>
        <v>0</v>
      </c>
      <c r="Q28" s="619"/>
      <c r="R28" s="201"/>
      <c r="S28" s="666">
        <f t="shared" si="3"/>
        <v>596.09</v>
      </c>
    </row>
    <row r="29" spans="1:19" x14ac:dyDescent="0.25">
      <c r="A29" s="119"/>
      <c r="B29" s="226">
        <f t="shared" si="0"/>
        <v>50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603.45999999999981</v>
      </c>
      <c r="K29" s="119"/>
      <c r="L29" s="226">
        <f t="shared" si="2"/>
        <v>50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596.09</v>
      </c>
    </row>
    <row r="30" spans="1:19" x14ac:dyDescent="0.25">
      <c r="A30" s="119"/>
      <c r="B30" s="226">
        <f t="shared" si="0"/>
        <v>50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603.45999999999981</v>
      </c>
      <c r="K30" s="119"/>
      <c r="L30" s="226">
        <f t="shared" si="2"/>
        <v>50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596.09</v>
      </c>
    </row>
    <row r="31" spans="1:19" x14ac:dyDescent="0.25">
      <c r="A31" s="119"/>
      <c r="B31" s="226">
        <f t="shared" si="0"/>
        <v>50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603.45999999999981</v>
      </c>
      <c r="K31" s="119"/>
      <c r="L31" s="226">
        <f t="shared" si="2"/>
        <v>50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596.09</v>
      </c>
    </row>
    <row r="32" spans="1:19" x14ac:dyDescent="0.25">
      <c r="A32" s="119"/>
      <c r="B32" s="226">
        <f t="shared" si="0"/>
        <v>50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603.45999999999981</v>
      </c>
      <c r="K32" s="119"/>
      <c r="L32" s="226">
        <f t="shared" si="2"/>
        <v>50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596.09</v>
      </c>
    </row>
    <row r="33" spans="1:19" x14ac:dyDescent="0.25">
      <c r="A33" s="119"/>
      <c r="B33" s="226">
        <f t="shared" si="0"/>
        <v>50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603.45999999999981</v>
      </c>
      <c r="K33" s="119"/>
      <c r="L33" s="226">
        <f t="shared" si="2"/>
        <v>50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596.09</v>
      </c>
    </row>
    <row r="34" spans="1:19" x14ac:dyDescent="0.25">
      <c r="A34" s="119"/>
      <c r="B34" s="226">
        <f t="shared" si="0"/>
        <v>50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603.45999999999981</v>
      </c>
      <c r="K34" s="119"/>
      <c r="L34" s="226">
        <f t="shared" si="2"/>
        <v>50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596.09</v>
      </c>
    </row>
    <row r="35" spans="1:19" x14ac:dyDescent="0.25">
      <c r="A35" s="119"/>
      <c r="B35" s="226">
        <f t="shared" si="0"/>
        <v>50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603.45999999999981</v>
      </c>
      <c r="K35" s="119"/>
      <c r="L35" s="226">
        <f t="shared" si="2"/>
        <v>50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596.09</v>
      </c>
    </row>
    <row r="36" spans="1:19" x14ac:dyDescent="0.25">
      <c r="A36" s="119" t="s">
        <v>22</v>
      </c>
      <c r="B36" s="226">
        <f t="shared" si="0"/>
        <v>50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603.45999999999981</v>
      </c>
      <c r="K36" s="119" t="s">
        <v>22</v>
      </c>
      <c r="L36" s="226">
        <f t="shared" si="2"/>
        <v>50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596.09</v>
      </c>
    </row>
    <row r="37" spans="1:19" x14ac:dyDescent="0.25">
      <c r="A37" s="120"/>
      <c r="B37" s="226">
        <f t="shared" si="0"/>
        <v>50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603.45999999999981</v>
      </c>
      <c r="K37" s="120"/>
      <c r="L37" s="226">
        <f t="shared" si="2"/>
        <v>50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596.09</v>
      </c>
    </row>
    <row r="38" spans="1:19" x14ac:dyDescent="0.25">
      <c r="A38" s="119"/>
      <c r="B38" s="226">
        <f t="shared" si="0"/>
        <v>50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603.45999999999981</v>
      </c>
      <c r="K38" s="119"/>
      <c r="L38" s="226">
        <f t="shared" si="2"/>
        <v>50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596.09</v>
      </c>
    </row>
    <row r="39" spans="1:19" x14ac:dyDescent="0.25">
      <c r="A39" s="119"/>
      <c r="B39" s="83">
        <f t="shared" si="0"/>
        <v>50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603.45999999999981</v>
      </c>
      <c r="K39" s="119"/>
      <c r="L39" s="83">
        <f t="shared" si="2"/>
        <v>50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596.09</v>
      </c>
    </row>
    <row r="40" spans="1:19" x14ac:dyDescent="0.25">
      <c r="A40" s="119"/>
      <c r="B40" s="83">
        <f t="shared" si="0"/>
        <v>50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603.45999999999981</v>
      </c>
      <c r="K40" s="119"/>
      <c r="L40" s="83">
        <f t="shared" si="2"/>
        <v>50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596.09</v>
      </c>
    </row>
    <row r="41" spans="1:19" x14ac:dyDescent="0.25">
      <c r="A41" s="119"/>
      <c r="B41" s="83">
        <f t="shared" si="0"/>
        <v>50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603.45999999999981</v>
      </c>
      <c r="K41" s="119"/>
      <c r="L41" s="83">
        <f t="shared" si="2"/>
        <v>50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596.09</v>
      </c>
    </row>
    <row r="42" spans="1:19" x14ac:dyDescent="0.25">
      <c r="A42" s="119"/>
      <c r="B42" s="83">
        <f t="shared" si="0"/>
        <v>50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603.45999999999981</v>
      </c>
      <c r="K42" s="119"/>
      <c r="L42" s="83">
        <f t="shared" si="2"/>
        <v>50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596.09</v>
      </c>
    </row>
    <row r="43" spans="1:19" x14ac:dyDescent="0.25">
      <c r="A43" s="119"/>
      <c r="B43" s="83">
        <f t="shared" si="0"/>
        <v>50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603.45999999999981</v>
      </c>
      <c r="K43" s="119"/>
      <c r="L43" s="83">
        <f t="shared" si="2"/>
        <v>50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596.09</v>
      </c>
    </row>
    <row r="44" spans="1:19" x14ac:dyDescent="0.25">
      <c r="A44" s="119"/>
      <c r="B44" s="83">
        <f t="shared" si="0"/>
        <v>50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603.45999999999981</v>
      </c>
      <c r="K44" s="119"/>
      <c r="L44" s="83">
        <f t="shared" si="2"/>
        <v>50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596.09</v>
      </c>
    </row>
    <row r="45" spans="1:19" ht="14.25" customHeight="1" x14ac:dyDescent="0.25">
      <c r="A45" s="119"/>
      <c r="B45" s="83">
        <f t="shared" si="0"/>
        <v>50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603.45999999999981</v>
      </c>
      <c r="K45" s="119"/>
      <c r="L45" s="83">
        <f t="shared" si="2"/>
        <v>50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596.09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43</v>
      </c>
      <c r="D48" s="6">
        <f>SUM(D9:D47)</f>
        <v>523.58000000000004</v>
      </c>
      <c r="F48" s="6">
        <f>SUM(F9:F47)</f>
        <v>523.58000000000004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41</v>
      </c>
      <c r="N51" s="45" t="s">
        <v>4</v>
      </c>
      <c r="O51" s="56">
        <f>P5+P6-M48+P7</f>
        <v>50</v>
      </c>
    </row>
    <row r="52" spans="3:16" ht="15.75" thickBot="1" x14ac:dyDescent="0.3"/>
    <row r="53" spans="3:16" ht="15.75" thickBot="1" x14ac:dyDescent="0.3">
      <c r="C53" s="1220" t="s">
        <v>11</v>
      </c>
      <c r="D53" s="1221"/>
      <c r="E53" s="57">
        <f>E5+E6-F48+E7</f>
        <v>496.39</v>
      </c>
      <c r="F53" s="73"/>
      <c r="M53" s="1220" t="s">
        <v>11</v>
      </c>
      <c r="N53" s="1221"/>
      <c r="O53" s="57">
        <f>O5+O6-P48+O7</f>
        <v>596.09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D1" workbookViewId="0">
      <selection activeCell="M8" sqref="M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8" t="s">
        <v>278</v>
      </c>
      <c r="B1" s="1218"/>
      <c r="C1" s="1218"/>
      <c r="D1" s="1218"/>
      <c r="E1" s="1218"/>
      <c r="F1" s="1218"/>
      <c r="G1" s="1218"/>
      <c r="H1" s="11">
        <v>1</v>
      </c>
      <c r="K1" s="1222" t="s">
        <v>480</v>
      </c>
      <c r="L1" s="1222"/>
      <c r="M1" s="1222"/>
      <c r="N1" s="1222"/>
      <c r="O1" s="1222"/>
      <c r="P1" s="1222"/>
      <c r="Q1" s="122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32"/>
      <c r="F4" s="766"/>
      <c r="G4" s="152"/>
      <c r="H4" s="152"/>
      <c r="K4" s="12"/>
      <c r="L4" s="12"/>
      <c r="M4" s="379"/>
      <c r="N4" s="647"/>
      <c r="O4" s="832"/>
      <c r="P4" s="766"/>
      <c r="Q4" s="152"/>
      <c r="R4" s="152"/>
    </row>
    <row r="5" spans="1:19" ht="15.75" customHeight="1" x14ac:dyDescent="0.25">
      <c r="A5" s="220" t="s">
        <v>62</v>
      </c>
      <c r="B5" s="1225" t="s">
        <v>71</v>
      </c>
      <c r="C5" s="554">
        <v>95</v>
      </c>
      <c r="D5" s="830">
        <v>44948</v>
      </c>
      <c r="E5" s="745">
        <v>496.79</v>
      </c>
      <c r="F5" s="766">
        <v>42</v>
      </c>
      <c r="G5" s="5"/>
      <c r="K5" s="220" t="s">
        <v>62</v>
      </c>
      <c r="L5" s="1225" t="s">
        <v>71</v>
      </c>
      <c r="M5" s="554">
        <v>90</v>
      </c>
      <c r="N5" s="830">
        <v>44984</v>
      </c>
      <c r="O5" s="745">
        <v>524.38</v>
      </c>
      <c r="P5" s="766">
        <v>43</v>
      </c>
      <c r="Q5" s="5"/>
    </row>
    <row r="6" spans="1:19" x14ac:dyDescent="0.25">
      <c r="A6" s="220"/>
      <c r="B6" s="1225"/>
      <c r="C6" s="379"/>
      <c r="D6" s="647"/>
      <c r="E6" s="831"/>
      <c r="F6" s="766"/>
      <c r="G6" s="47">
        <f>F42</f>
        <v>0</v>
      </c>
      <c r="H6" s="7">
        <f>E6-G6+E7+E5-G5+E4</f>
        <v>496.79</v>
      </c>
      <c r="K6" s="220"/>
      <c r="L6" s="1225"/>
      <c r="M6" s="379"/>
      <c r="N6" s="647"/>
      <c r="O6" s="831"/>
      <c r="P6" s="766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32"/>
      <c r="F7" s="766"/>
      <c r="L7" s="19"/>
      <c r="M7" s="379"/>
      <c r="N7" s="647"/>
      <c r="O7" s="832"/>
      <c r="P7" s="76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20">
        <f>F6-C9+F5+F7+F4</f>
        <v>42</v>
      </c>
      <c r="C9" s="930"/>
      <c r="D9" s="633"/>
      <c r="E9" s="662"/>
      <c r="F9" s="633">
        <f t="shared" ref="F9:F40" si="0">D9</f>
        <v>0</v>
      </c>
      <c r="G9" s="631"/>
      <c r="H9" s="632"/>
      <c r="I9" s="719">
        <f>E6-F9+E5+E7+E4</f>
        <v>496.79</v>
      </c>
      <c r="K9" s="80" t="s">
        <v>32</v>
      </c>
      <c r="L9" s="779">
        <f>P6-M9+P5+P7+P4</f>
        <v>43</v>
      </c>
      <c r="M9" s="930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9">
        <f>B9-C10</f>
        <v>42</v>
      </c>
      <c r="C10" s="930"/>
      <c r="D10" s="633"/>
      <c r="E10" s="662"/>
      <c r="F10" s="633">
        <f t="shared" si="0"/>
        <v>0</v>
      </c>
      <c r="G10" s="631"/>
      <c r="H10" s="632"/>
      <c r="I10" s="666">
        <f>I9-F10</f>
        <v>496.79</v>
      </c>
      <c r="J10" s="664"/>
      <c r="K10" s="190"/>
      <c r="L10" s="779">
        <f>L9-M10</f>
        <v>43</v>
      </c>
      <c r="M10" s="930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9">
        <f t="shared" ref="B11:B40" si="2">B10-C11</f>
        <v>42</v>
      </c>
      <c r="C11" s="930"/>
      <c r="D11" s="633"/>
      <c r="E11" s="662"/>
      <c r="F11" s="633">
        <f t="shared" si="0"/>
        <v>0</v>
      </c>
      <c r="G11" s="631"/>
      <c r="H11" s="632"/>
      <c r="I11" s="666">
        <f t="shared" ref="I11:I40" si="3">I10-F11</f>
        <v>496.79</v>
      </c>
      <c r="J11" s="664"/>
      <c r="K11" s="178"/>
      <c r="L11" s="779">
        <f t="shared" ref="L11:L40" si="4">L10-M11</f>
        <v>43</v>
      </c>
      <c r="M11" s="930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9">
        <f t="shared" si="2"/>
        <v>42</v>
      </c>
      <c r="C12" s="930"/>
      <c r="D12" s="926"/>
      <c r="E12" s="927"/>
      <c r="F12" s="926">
        <f t="shared" si="0"/>
        <v>0</v>
      </c>
      <c r="G12" s="928"/>
      <c r="H12" s="663"/>
      <c r="I12" s="666">
        <f t="shared" si="3"/>
        <v>496.79</v>
      </c>
      <c r="J12" s="664"/>
      <c r="K12" s="178"/>
      <c r="L12" s="779">
        <f t="shared" si="4"/>
        <v>43</v>
      </c>
      <c r="M12" s="930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9">
        <f t="shared" si="2"/>
        <v>42</v>
      </c>
      <c r="C13" s="930"/>
      <c r="D13" s="926"/>
      <c r="E13" s="927"/>
      <c r="F13" s="926">
        <f t="shared" si="0"/>
        <v>0</v>
      </c>
      <c r="G13" s="928"/>
      <c r="H13" s="663"/>
      <c r="I13" s="666">
        <f t="shared" si="3"/>
        <v>496.79</v>
      </c>
      <c r="J13" s="664"/>
      <c r="K13" s="82" t="s">
        <v>33</v>
      </c>
      <c r="L13" s="779">
        <f t="shared" si="4"/>
        <v>43</v>
      </c>
      <c r="M13" s="930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9">
        <f t="shared" si="2"/>
        <v>42</v>
      </c>
      <c r="C14" s="930"/>
      <c r="D14" s="926"/>
      <c r="E14" s="927"/>
      <c r="F14" s="926">
        <f t="shared" si="0"/>
        <v>0</v>
      </c>
      <c r="G14" s="928"/>
      <c r="H14" s="663"/>
      <c r="I14" s="666">
        <f t="shared" si="3"/>
        <v>496.79</v>
      </c>
      <c r="J14" s="664"/>
      <c r="K14" s="73"/>
      <c r="L14" s="779">
        <f t="shared" si="4"/>
        <v>43</v>
      </c>
      <c r="M14" s="930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9">
        <f t="shared" si="2"/>
        <v>42</v>
      </c>
      <c r="C15" s="930"/>
      <c r="D15" s="926"/>
      <c r="E15" s="927"/>
      <c r="F15" s="926">
        <f t="shared" si="0"/>
        <v>0</v>
      </c>
      <c r="G15" s="928"/>
      <c r="H15" s="663"/>
      <c r="I15" s="666">
        <f t="shared" si="3"/>
        <v>496.79</v>
      </c>
      <c r="K15" s="73"/>
      <c r="L15" s="779">
        <f t="shared" si="4"/>
        <v>43</v>
      </c>
      <c r="M15" s="930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9">
        <f t="shared" si="2"/>
        <v>42</v>
      </c>
      <c r="C16" s="930"/>
      <c r="D16" s="926"/>
      <c r="E16" s="927"/>
      <c r="F16" s="926">
        <f t="shared" si="0"/>
        <v>0</v>
      </c>
      <c r="G16" s="928"/>
      <c r="H16" s="663"/>
      <c r="I16" s="666">
        <f t="shared" si="3"/>
        <v>496.79</v>
      </c>
      <c r="L16" s="779">
        <f t="shared" si="4"/>
        <v>43</v>
      </c>
      <c r="M16" s="930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9">
        <f t="shared" si="2"/>
        <v>42</v>
      </c>
      <c r="C17" s="930"/>
      <c r="D17" s="926"/>
      <c r="E17" s="927"/>
      <c r="F17" s="926">
        <f t="shared" si="0"/>
        <v>0</v>
      </c>
      <c r="G17" s="928"/>
      <c r="H17" s="663"/>
      <c r="I17" s="666">
        <f t="shared" si="3"/>
        <v>496.79</v>
      </c>
      <c r="L17" s="779">
        <f t="shared" si="4"/>
        <v>43</v>
      </c>
      <c r="M17" s="930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9">
        <f t="shared" si="2"/>
        <v>42</v>
      </c>
      <c r="C18" s="930"/>
      <c r="D18" s="926"/>
      <c r="E18" s="927"/>
      <c r="F18" s="926">
        <f t="shared" si="0"/>
        <v>0</v>
      </c>
      <c r="G18" s="928"/>
      <c r="H18" s="663"/>
      <c r="I18" s="666">
        <f t="shared" si="3"/>
        <v>496.79</v>
      </c>
      <c r="K18" s="119"/>
      <c r="L18" s="779">
        <f t="shared" si="4"/>
        <v>43</v>
      </c>
      <c r="M18" s="930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42</v>
      </c>
      <c r="C19" s="829"/>
      <c r="D19" s="617"/>
      <c r="E19" s="925"/>
      <c r="F19" s="617">
        <f t="shared" si="0"/>
        <v>0</v>
      </c>
      <c r="G19" s="619"/>
      <c r="H19" s="201"/>
      <c r="I19" s="103">
        <f t="shared" si="3"/>
        <v>496.79</v>
      </c>
      <c r="K19" s="119"/>
      <c r="L19" s="83">
        <f t="shared" si="4"/>
        <v>43</v>
      </c>
      <c r="M19" s="829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42</v>
      </c>
      <c r="C20" s="829"/>
      <c r="D20" s="617"/>
      <c r="E20" s="925"/>
      <c r="F20" s="617">
        <f t="shared" si="0"/>
        <v>0</v>
      </c>
      <c r="G20" s="619"/>
      <c r="H20" s="201"/>
      <c r="I20" s="103">
        <f t="shared" si="3"/>
        <v>496.79</v>
      </c>
      <c r="K20" s="119"/>
      <c r="L20" s="83">
        <f t="shared" si="4"/>
        <v>43</v>
      </c>
      <c r="M20" s="829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42</v>
      </c>
      <c r="C21" s="829"/>
      <c r="D21" s="617"/>
      <c r="E21" s="925"/>
      <c r="F21" s="617">
        <f t="shared" si="0"/>
        <v>0</v>
      </c>
      <c r="G21" s="619"/>
      <c r="H21" s="201"/>
      <c r="I21" s="103">
        <f t="shared" si="3"/>
        <v>496.79</v>
      </c>
      <c r="K21" s="119"/>
      <c r="L21" s="83">
        <f t="shared" si="4"/>
        <v>43</v>
      </c>
      <c r="M21" s="829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42</v>
      </c>
      <c r="C22" s="829"/>
      <c r="D22" s="617"/>
      <c r="E22" s="925"/>
      <c r="F22" s="617">
        <f t="shared" si="0"/>
        <v>0</v>
      </c>
      <c r="G22" s="619"/>
      <c r="H22" s="201"/>
      <c r="I22" s="103">
        <f t="shared" si="3"/>
        <v>496.79</v>
      </c>
      <c r="K22" s="119"/>
      <c r="L22" s="226">
        <f t="shared" si="4"/>
        <v>43</v>
      </c>
      <c r="M22" s="829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42</v>
      </c>
      <c r="C23" s="829"/>
      <c r="D23" s="617"/>
      <c r="E23" s="925"/>
      <c r="F23" s="617">
        <f t="shared" si="0"/>
        <v>0</v>
      </c>
      <c r="G23" s="619"/>
      <c r="H23" s="201"/>
      <c r="I23" s="103">
        <f t="shared" si="3"/>
        <v>496.79</v>
      </c>
      <c r="K23" s="120"/>
      <c r="L23" s="226">
        <f t="shared" si="4"/>
        <v>43</v>
      </c>
      <c r="M23" s="829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42</v>
      </c>
      <c r="C24" s="829"/>
      <c r="D24" s="617"/>
      <c r="E24" s="925"/>
      <c r="F24" s="617">
        <f t="shared" si="0"/>
        <v>0</v>
      </c>
      <c r="G24" s="619"/>
      <c r="H24" s="201"/>
      <c r="I24" s="103">
        <f t="shared" si="3"/>
        <v>496.79</v>
      </c>
      <c r="K24" s="119"/>
      <c r="L24" s="226">
        <f t="shared" si="4"/>
        <v>43</v>
      </c>
      <c r="M24" s="829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42</v>
      </c>
      <c r="C25" s="829"/>
      <c r="D25" s="617"/>
      <c r="E25" s="925"/>
      <c r="F25" s="617">
        <f t="shared" si="0"/>
        <v>0</v>
      </c>
      <c r="G25" s="619"/>
      <c r="H25" s="201"/>
      <c r="I25" s="103">
        <f t="shared" si="3"/>
        <v>496.79</v>
      </c>
      <c r="K25" s="119"/>
      <c r="L25" s="226">
        <f t="shared" si="4"/>
        <v>43</v>
      </c>
      <c r="M25" s="829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42</v>
      </c>
      <c r="C26" s="829"/>
      <c r="D26" s="617"/>
      <c r="E26" s="925"/>
      <c r="F26" s="617">
        <f t="shared" si="0"/>
        <v>0</v>
      </c>
      <c r="G26" s="619"/>
      <c r="H26" s="201"/>
      <c r="I26" s="103">
        <f t="shared" si="3"/>
        <v>496.79</v>
      </c>
      <c r="K26" s="119"/>
      <c r="L26" s="178">
        <f t="shared" si="4"/>
        <v>43</v>
      </c>
      <c r="M26" s="829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42</v>
      </c>
      <c r="C27" s="829"/>
      <c r="D27" s="617"/>
      <c r="E27" s="925"/>
      <c r="F27" s="617">
        <f t="shared" si="0"/>
        <v>0</v>
      </c>
      <c r="G27" s="619"/>
      <c r="H27" s="201"/>
      <c r="I27" s="103">
        <f t="shared" si="3"/>
        <v>496.79</v>
      </c>
      <c r="K27" s="119"/>
      <c r="L27" s="226">
        <f t="shared" si="4"/>
        <v>43</v>
      </c>
      <c r="M27" s="829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42</v>
      </c>
      <c r="C28" s="829"/>
      <c r="D28" s="617"/>
      <c r="E28" s="925"/>
      <c r="F28" s="617">
        <f t="shared" si="0"/>
        <v>0</v>
      </c>
      <c r="G28" s="619"/>
      <c r="H28" s="201"/>
      <c r="I28" s="103">
        <f t="shared" si="3"/>
        <v>496.79</v>
      </c>
      <c r="K28" s="119"/>
      <c r="L28" s="178">
        <f t="shared" si="4"/>
        <v>43</v>
      </c>
      <c r="M28" s="829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42</v>
      </c>
      <c r="C29" s="829"/>
      <c r="D29" s="617"/>
      <c r="E29" s="925"/>
      <c r="F29" s="617">
        <f t="shared" si="0"/>
        <v>0</v>
      </c>
      <c r="G29" s="619"/>
      <c r="H29" s="201"/>
      <c r="I29" s="103">
        <f t="shared" si="3"/>
        <v>496.79</v>
      </c>
      <c r="K29" s="119"/>
      <c r="L29" s="226">
        <f t="shared" si="4"/>
        <v>43</v>
      </c>
      <c r="M29" s="829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42</v>
      </c>
      <c r="C30" s="829"/>
      <c r="D30" s="617"/>
      <c r="E30" s="925"/>
      <c r="F30" s="617">
        <f t="shared" si="0"/>
        <v>0</v>
      </c>
      <c r="G30" s="619"/>
      <c r="H30" s="201"/>
      <c r="I30" s="103">
        <f t="shared" si="3"/>
        <v>496.79</v>
      </c>
      <c r="K30" s="119"/>
      <c r="L30" s="226">
        <f t="shared" si="4"/>
        <v>43</v>
      </c>
      <c r="M30" s="829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42</v>
      </c>
      <c r="C31" s="829"/>
      <c r="D31" s="617"/>
      <c r="E31" s="925"/>
      <c r="F31" s="617">
        <f t="shared" si="0"/>
        <v>0</v>
      </c>
      <c r="G31" s="619"/>
      <c r="H31" s="201"/>
      <c r="I31" s="103">
        <f t="shared" si="3"/>
        <v>496.79</v>
      </c>
      <c r="K31" s="119"/>
      <c r="L31" s="226">
        <f t="shared" si="4"/>
        <v>43</v>
      </c>
      <c r="M31" s="829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42</v>
      </c>
      <c r="C32" s="829"/>
      <c r="D32" s="617"/>
      <c r="E32" s="925"/>
      <c r="F32" s="617">
        <f t="shared" si="0"/>
        <v>0</v>
      </c>
      <c r="G32" s="619"/>
      <c r="H32" s="201"/>
      <c r="I32" s="103">
        <f t="shared" si="3"/>
        <v>496.79</v>
      </c>
      <c r="K32" s="119"/>
      <c r="L32" s="226">
        <f t="shared" si="4"/>
        <v>43</v>
      </c>
      <c r="M32" s="829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42</v>
      </c>
      <c r="C33" s="829"/>
      <c r="D33" s="69"/>
      <c r="E33" s="198"/>
      <c r="F33" s="69">
        <f t="shared" si="0"/>
        <v>0</v>
      </c>
      <c r="G33" s="70"/>
      <c r="H33" s="71"/>
      <c r="I33" s="103">
        <f t="shared" si="3"/>
        <v>496.79</v>
      </c>
      <c r="K33" s="119"/>
      <c r="L33" s="226">
        <f t="shared" si="4"/>
        <v>43</v>
      </c>
      <c r="M33" s="829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42</v>
      </c>
      <c r="C34" s="829"/>
      <c r="D34" s="69"/>
      <c r="E34" s="198"/>
      <c r="F34" s="69">
        <f t="shared" si="0"/>
        <v>0</v>
      </c>
      <c r="G34" s="70"/>
      <c r="H34" s="71"/>
      <c r="I34" s="103">
        <f t="shared" si="3"/>
        <v>496.79</v>
      </c>
      <c r="K34" s="119"/>
      <c r="L34" s="226">
        <f t="shared" si="4"/>
        <v>43</v>
      </c>
      <c r="M34" s="829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42</v>
      </c>
      <c r="C35" s="829"/>
      <c r="D35" s="69"/>
      <c r="E35" s="198"/>
      <c r="F35" s="69">
        <f t="shared" si="0"/>
        <v>0</v>
      </c>
      <c r="G35" s="70"/>
      <c r="H35" s="71"/>
      <c r="I35" s="103">
        <f t="shared" si="3"/>
        <v>496.79</v>
      </c>
      <c r="K35" s="119"/>
      <c r="L35" s="226">
        <f t="shared" si="4"/>
        <v>43</v>
      </c>
      <c r="M35" s="829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42</v>
      </c>
      <c r="C36" s="829"/>
      <c r="D36" s="69"/>
      <c r="E36" s="198"/>
      <c r="F36" s="69">
        <f t="shared" si="0"/>
        <v>0</v>
      </c>
      <c r="G36" s="70"/>
      <c r="H36" s="71"/>
      <c r="I36" s="103">
        <f t="shared" si="3"/>
        <v>496.79</v>
      </c>
      <c r="K36" s="119" t="s">
        <v>22</v>
      </c>
      <c r="L36" s="226">
        <f t="shared" si="4"/>
        <v>43</v>
      </c>
      <c r="M36" s="829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42</v>
      </c>
      <c r="C37" s="829"/>
      <c r="D37" s="69"/>
      <c r="E37" s="198"/>
      <c r="F37" s="69">
        <f t="shared" si="0"/>
        <v>0</v>
      </c>
      <c r="G37" s="70"/>
      <c r="H37" s="71"/>
      <c r="I37" s="103">
        <f t="shared" si="3"/>
        <v>496.79</v>
      </c>
      <c r="K37" s="120"/>
      <c r="L37" s="226">
        <f t="shared" si="4"/>
        <v>43</v>
      </c>
      <c r="M37" s="829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42</v>
      </c>
      <c r="C38" s="829"/>
      <c r="D38" s="69"/>
      <c r="E38" s="198"/>
      <c r="F38" s="69">
        <f t="shared" si="0"/>
        <v>0</v>
      </c>
      <c r="G38" s="70"/>
      <c r="H38" s="71"/>
      <c r="I38" s="103">
        <f t="shared" si="3"/>
        <v>496.79</v>
      </c>
      <c r="K38" s="119"/>
      <c r="L38" s="226">
        <f t="shared" si="4"/>
        <v>43</v>
      </c>
      <c r="M38" s="829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42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496.79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42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496.79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0</v>
      </c>
      <c r="D42" s="6">
        <f>SUM(D9:D41)</f>
        <v>0</v>
      </c>
      <c r="F42" s="6">
        <f>SUM(F9:F41)</f>
        <v>0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42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220" t="s">
        <v>11</v>
      </c>
      <c r="D47" s="1221"/>
      <c r="E47" s="57">
        <f>E5+E6-F42+E7</f>
        <v>496.79</v>
      </c>
      <c r="F47" s="73"/>
      <c r="M47" s="1220" t="s">
        <v>11</v>
      </c>
      <c r="N47" s="1221"/>
      <c r="O47" s="57">
        <f>O5+O6-P42+O7</f>
        <v>524.38</v>
      </c>
      <c r="P47" s="73"/>
    </row>
    <row r="50" spans="1:17" x14ac:dyDescent="0.25">
      <c r="A50" s="220"/>
      <c r="B50" s="1226"/>
      <c r="C50" s="467"/>
      <c r="D50" s="225"/>
      <c r="E50" s="78"/>
      <c r="F50" s="62"/>
      <c r="G50" s="5"/>
      <c r="K50" s="220"/>
      <c r="L50" s="1226"/>
      <c r="M50" s="467"/>
      <c r="N50" s="225"/>
      <c r="O50" s="78"/>
      <c r="P50" s="62"/>
      <c r="Q50" s="5"/>
    </row>
    <row r="51" spans="1:17" x14ac:dyDescent="0.25">
      <c r="A51" s="220"/>
      <c r="B51" s="1226"/>
      <c r="C51" s="379"/>
      <c r="D51" s="131"/>
      <c r="E51" s="204"/>
      <c r="F51" s="62"/>
      <c r="G51" s="47"/>
      <c r="K51" s="220"/>
      <c r="L51" s="1226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workbookViewId="0">
      <selection activeCell="G14" sqref="G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218" t="s">
        <v>279</v>
      </c>
      <c r="B1" s="1218"/>
      <c r="C1" s="1218"/>
      <c r="D1" s="1218"/>
      <c r="E1" s="1218"/>
      <c r="F1" s="1218"/>
      <c r="G1" s="1218"/>
      <c r="H1" s="11">
        <v>1</v>
      </c>
      <c r="K1" s="1222" t="s">
        <v>279</v>
      </c>
      <c r="L1" s="1222"/>
      <c r="M1" s="1222"/>
      <c r="N1" s="1222"/>
      <c r="O1" s="1222"/>
      <c r="P1" s="1222"/>
      <c r="Q1" s="1222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29"/>
      <c r="B4" s="1129"/>
      <c r="C4" s="1129"/>
      <c r="D4" s="1129"/>
      <c r="E4" s="1129"/>
      <c r="F4" s="1129"/>
      <c r="G4" s="1130"/>
      <c r="H4" s="1130"/>
      <c r="K4" s="1129"/>
      <c r="L4" s="1129"/>
      <c r="M4" s="1129"/>
      <c r="N4" s="1129"/>
      <c r="O4" s="1129"/>
      <c r="P4" s="1129"/>
      <c r="Q4" s="1130"/>
      <c r="R4" s="1130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227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227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227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227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72">
        <f>F7-C10+F6+F8+F5</f>
        <v>38</v>
      </c>
      <c r="C10" s="717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262</v>
      </c>
      <c r="H10" s="632">
        <v>101</v>
      </c>
      <c r="I10" s="666">
        <f>E7-F10+E6+E8+E5</f>
        <v>480.90000000000003</v>
      </c>
      <c r="K10" s="80" t="s">
        <v>32</v>
      </c>
      <c r="L10" s="772">
        <f>P7-M10+P6+P8+P5</f>
        <v>280</v>
      </c>
      <c r="M10" s="717">
        <v>5</v>
      </c>
      <c r="N10" s="633">
        <v>60</v>
      </c>
      <c r="O10" s="662">
        <v>44960</v>
      </c>
      <c r="P10" s="633">
        <f t="shared" ref="P10:P73" si="1">N10</f>
        <v>60</v>
      </c>
      <c r="Q10" s="631" t="s">
        <v>448</v>
      </c>
      <c r="R10" s="632">
        <v>101</v>
      </c>
      <c r="S10" s="666">
        <f>O7-P10+O6+O8+O5+O4</f>
        <v>3481.99</v>
      </c>
    </row>
    <row r="11" spans="1:25" x14ac:dyDescent="0.25">
      <c r="A11" s="190"/>
      <c r="B11" s="772">
        <f>B10-C11</f>
        <v>23</v>
      </c>
      <c r="C11" s="717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263</v>
      </c>
      <c r="H11" s="632">
        <v>101</v>
      </c>
      <c r="I11" s="666">
        <f>I10-F11</f>
        <v>289.65000000000003</v>
      </c>
      <c r="K11" s="190"/>
      <c r="L11" s="772">
        <f>L10-M11</f>
        <v>265</v>
      </c>
      <c r="M11" s="717">
        <v>15</v>
      </c>
      <c r="N11" s="633">
        <v>180.17</v>
      </c>
      <c r="O11" s="662">
        <v>44960</v>
      </c>
      <c r="P11" s="633">
        <f t="shared" si="1"/>
        <v>180.17</v>
      </c>
      <c r="Q11" s="631" t="s">
        <v>449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22">
        <f t="shared" ref="B12:B75" si="3">B11-C12</f>
        <v>22</v>
      </c>
      <c r="C12" s="717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273</v>
      </c>
      <c r="H12" s="632">
        <v>101</v>
      </c>
      <c r="I12" s="719">
        <f t="shared" ref="I12:I75" si="4">I11-F12</f>
        <v>276.50000000000006</v>
      </c>
      <c r="K12" s="178"/>
      <c r="L12" s="772">
        <f t="shared" ref="L12:L75" si="5">L11-M12</f>
        <v>245</v>
      </c>
      <c r="M12" s="717">
        <v>20</v>
      </c>
      <c r="N12" s="633">
        <v>237.85</v>
      </c>
      <c r="O12" s="662">
        <v>44960</v>
      </c>
      <c r="P12" s="633">
        <f t="shared" si="1"/>
        <v>237.85</v>
      </c>
      <c r="Q12" s="631" t="s">
        <v>450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72">
        <f t="shared" si="3"/>
        <v>10</v>
      </c>
      <c r="C13" s="717">
        <v>12</v>
      </c>
      <c r="D13" s="738">
        <v>152.04</v>
      </c>
      <c r="E13" s="1126">
        <v>44956</v>
      </c>
      <c r="F13" s="738">
        <f t="shared" si="2"/>
        <v>152.04</v>
      </c>
      <c r="G13" s="1316" t="s">
        <v>446</v>
      </c>
      <c r="H13" s="1128">
        <v>101</v>
      </c>
      <c r="I13" s="666">
        <f t="shared" si="4"/>
        <v>124.46000000000006</v>
      </c>
      <c r="K13" s="178"/>
      <c r="L13" s="772">
        <f t="shared" si="5"/>
        <v>243</v>
      </c>
      <c r="M13" s="717">
        <v>2</v>
      </c>
      <c r="N13" s="633">
        <v>24.31</v>
      </c>
      <c r="O13" s="662">
        <v>44965</v>
      </c>
      <c r="P13" s="633">
        <f t="shared" si="1"/>
        <v>24.31</v>
      </c>
      <c r="Q13" s="631" t="s">
        <v>451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72">
        <f t="shared" si="3"/>
        <v>0</v>
      </c>
      <c r="C14" s="717">
        <v>10</v>
      </c>
      <c r="D14" s="738">
        <v>124.54</v>
      </c>
      <c r="E14" s="1126">
        <v>44956</v>
      </c>
      <c r="F14" s="738">
        <f t="shared" si="2"/>
        <v>124.54</v>
      </c>
      <c r="G14" s="1316" t="s">
        <v>447</v>
      </c>
      <c r="H14" s="1128">
        <v>101</v>
      </c>
      <c r="I14" s="666">
        <f t="shared" si="4"/>
        <v>-7.9999999999941451E-2</v>
      </c>
      <c r="K14" s="82" t="s">
        <v>33</v>
      </c>
      <c r="L14" s="772">
        <f t="shared" si="5"/>
        <v>228</v>
      </c>
      <c r="M14" s="717">
        <v>15</v>
      </c>
      <c r="N14" s="633">
        <v>193.4</v>
      </c>
      <c r="O14" s="662">
        <v>44967</v>
      </c>
      <c r="P14" s="633">
        <f t="shared" si="1"/>
        <v>193.4</v>
      </c>
      <c r="Q14" s="631" t="s">
        <v>452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72">
        <f t="shared" si="3"/>
        <v>0</v>
      </c>
      <c r="C15" s="717"/>
      <c r="D15" s="738"/>
      <c r="E15" s="1126"/>
      <c r="F15" s="738">
        <f t="shared" si="2"/>
        <v>0</v>
      </c>
      <c r="G15" s="1127"/>
      <c r="H15" s="1128"/>
      <c r="I15" s="666">
        <f t="shared" si="4"/>
        <v>-7.9999999999941451E-2</v>
      </c>
      <c r="K15" s="73"/>
      <c r="L15" s="772">
        <f t="shared" si="5"/>
        <v>223</v>
      </c>
      <c r="M15" s="717">
        <v>5</v>
      </c>
      <c r="N15" s="633">
        <v>64.41</v>
      </c>
      <c r="O15" s="662">
        <v>44968</v>
      </c>
      <c r="P15" s="633">
        <f t="shared" si="1"/>
        <v>64.41</v>
      </c>
      <c r="Q15" s="631" t="s">
        <v>453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72">
        <f t="shared" si="3"/>
        <v>0</v>
      </c>
      <c r="C16" s="717"/>
      <c r="D16" s="738"/>
      <c r="E16" s="1126"/>
      <c r="F16" s="738">
        <f t="shared" si="2"/>
        <v>0</v>
      </c>
      <c r="G16" s="1127"/>
      <c r="H16" s="1128"/>
      <c r="I16" s="666">
        <f t="shared" si="4"/>
        <v>-7.9999999999941451E-2</v>
      </c>
      <c r="K16" s="73"/>
      <c r="L16" s="772">
        <f t="shared" si="5"/>
        <v>222</v>
      </c>
      <c r="M16" s="717">
        <v>1</v>
      </c>
      <c r="N16" s="633">
        <v>12.98</v>
      </c>
      <c r="O16" s="662">
        <v>44968</v>
      </c>
      <c r="P16" s="633">
        <f t="shared" si="1"/>
        <v>12.98</v>
      </c>
      <c r="Q16" s="631" t="s">
        <v>454</v>
      </c>
      <c r="R16" s="632">
        <v>101</v>
      </c>
      <c r="S16" s="666">
        <f t="shared" si="6"/>
        <v>2768.87</v>
      </c>
    </row>
    <row r="17" spans="1:19" ht="15.75" customHeight="1" x14ac:dyDescent="0.25">
      <c r="B17" s="772">
        <f t="shared" si="3"/>
        <v>0</v>
      </c>
      <c r="C17" s="717"/>
      <c r="D17" s="738"/>
      <c r="E17" s="1126"/>
      <c r="F17" s="738">
        <f t="shared" si="2"/>
        <v>0</v>
      </c>
      <c r="G17" s="1127"/>
      <c r="H17" s="1128"/>
      <c r="I17" s="666">
        <f t="shared" si="4"/>
        <v>-7.9999999999941451E-2</v>
      </c>
      <c r="L17" s="772">
        <f t="shared" si="5"/>
        <v>221</v>
      </c>
      <c r="M17" s="717">
        <v>1</v>
      </c>
      <c r="N17" s="633">
        <v>12.77</v>
      </c>
      <c r="O17" s="662">
        <v>44968</v>
      </c>
      <c r="P17" s="633">
        <f t="shared" si="1"/>
        <v>12.77</v>
      </c>
      <c r="Q17" s="631" t="s">
        <v>455</v>
      </c>
      <c r="R17" s="632">
        <v>101</v>
      </c>
      <c r="S17" s="666">
        <f t="shared" si="6"/>
        <v>2756.1</v>
      </c>
    </row>
    <row r="18" spans="1:19" x14ac:dyDescent="0.25">
      <c r="B18" s="772">
        <f t="shared" si="3"/>
        <v>0</v>
      </c>
      <c r="C18" s="717"/>
      <c r="D18" s="738"/>
      <c r="E18" s="1126"/>
      <c r="F18" s="738">
        <f t="shared" si="2"/>
        <v>0</v>
      </c>
      <c r="G18" s="1127"/>
      <c r="H18" s="1128"/>
      <c r="I18" s="666">
        <f t="shared" si="4"/>
        <v>-7.9999999999941451E-2</v>
      </c>
      <c r="L18" s="772">
        <f t="shared" si="5"/>
        <v>209</v>
      </c>
      <c r="M18" s="717">
        <v>12</v>
      </c>
      <c r="N18" s="633">
        <v>151.74</v>
      </c>
      <c r="O18" s="662">
        <v>44970</v>
      </c>
      <c r="P18" s="633">
        <f t="shared" si="1"/>
        <v>151.74</v>
      </c>
      <c r="Q18" s="631" t="s">
        <v>456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72">
        <f t="shared" si="3"/>
        <v>0</v>
      </c>
      <c r="C19" s="717"/>
      <c r="D19" s="738"/>
      <c r="E19" s="1126"/>
      <c r="F19" s="738">
        <f t="shared" si="2"/>
        <v>0</v>
      </c>
      <c r="G19" s="1127"/>
      <c r="H19" s="1128"/>
      <c r="I19" s="666">
        <f t="shared" si="4"/>
        <v>-7.9999999999941451E-2</v>
      </c>
      <c r="K19" s="119"/>
      <c r="L19" s="772">
        <f t="shared" si="5"/>
        <v>201</v>
      </c>
      <c r="M19" s="717">
        <v>8</v>
      </c>
      <c r="N19" s="633">
        <v>102.03</v>
      </c>
      <c r="O19" s="662">
        <v>44972</v>
      </c>
      <c r="P19" s="633">
        <f t="shared" si="1"/>
        <v>102.03</v>
      </c>
      <c r="Q19" s="631" t="s">
        <v>457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72">
        <f t="shared" si="3"/>
        <v>0</v>
      </c>
      <c r="C20" s="717"/>
      <c r="D20" s="738"/>
      <c r="E20" s="1126"/>
      <c r="F20" s="738">
        <f t="shared" si="2"/>
        <v>0</v>
      </c>
      <c r="G20" s="1127"/>
      <c r="H20" s="1128"/>
      <c r="I20" s="666">
        <f t="shared" si="4"/>
        <v>-7.9999999999941451E-2</v>
      </c>
      <c r="K20" s="119"/>
      <c r="L20" s="772">
        <f t="shared" si="5"/>
        <v>191</v>
      </c>
      <c r="M20" s="717">
        <v>10</v>
      </c>
      <c r="N20" s="633">
        <v>126.85</v>
      </c>
      <c r="O20" s="662">
        <v>44973</v>
      </c>
      <c r="P20" s="633">
        <f t="shared" si="1"/>
        <v>126.85</v>
      </c>
      <c r="Q20" s="631" t="s">
        <v>458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72">
        <f t="shared" si="3"/>
        <v>0</v>
      </c>
      <c r="C21" s="717"/>
      <c r="D21" s="738"/>
      <c r="E21" s="1126"/>
      <c r="F21" s="738">
        <f t="shared" si="2"/>
        <v>0</v>
      </c>
      <c r="G21" s="1127"/>
      <c r="H21" s="1128"/>
      <c r="I21" s="666">
        <f t="shared" si="4"/>
        <v>-7.9999999999941451E-2</v>
      </c>
      <c r="K21" s="119"/>
      <c r="L21" s="772">
        <f t="shared" si="5"/>
        <v>190</v>
      </c>
      <c r="M21" s="717">
        <v>1</v>
      </c>
      <c r="N21" s="633">
        <v>12.46</v>
      </c>
      <c r="O21" s="662">
        <v>44974</v>
      </c>
      <c r="P21" s="633">
        <f t="shared" si="1"/>
        <v>12.46</v>
      </c>
      <c r="Q21" s="631" t="s">
        <v>459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72">
        <f t="shared" si="3"/>
        <v>0</v>
      </c>
      <c r="C22" s="717"/>
      <c r="D22" s="738"/>
      <c r="E22" s="1126"/>
      <c r="F22" s="738">
        <f t="shared" si="2"/>
        <v>0</v>
      </c>
      <c r="G22" s="1127"/>
      <c r="H22" s="1128"/>
      <c r="I22" s="666">
        <f t="shared" si="4"/>
        <v>-7.9999999999941451E-2</v>
      </c>
      <c r="K22" s="119"/>
      <c r="L22" s="772">
        <f t="shared" si="5"/>
        <v>174</v>
      </c>
      <c r="M22" s="717">
        <v>16</v>
      </c>
      <c r="N22" s="633">
        <v>202.3</v>
      </c>
      <c r="O22" s="662">
        <v>44975</v>
      </c>
      <c r="P22" s="633">
        <f t="shared" si="1"/>
        <v>202.3</v>
      </c>
      <c r="Q22" s="631" t="s">
        <v>460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72">
        <f t="shared" si="3"/>
        <v>0</v>
      </c>
      <c r="C23" s="717"/>
      <c r="D23" s="738"/>
      <c r="E23" s="1126"/>
      <c r="F23" s="738">
        <f t="shared" si="2"/>
        <v>0</v>
      </c>
      <c r="G23" s="1127"/>
      <c r="H23" s="1128"/>
      <c r="I23" s="666">
        <f t="shared" si="4"/>
        <v>-7.9999999999941451E-2</v>
      </c>
      <c r="K23" s="119"/>
      <c r="L23" s="772">
        <f t="shared" si="5"/>
        <v>169</v>
      </c>
      <c r="M23" s="717">
        <v>5</v>
      </c>
      <c r="N23" s="633">
        <v>63.81</v>
      </c>
      <c r="O23" s="662">
        <v>44975</v>
      </c>
      <c r="P23" s="633">
        <f t="shared" si="1"/>
        <v>63.81</v>
      </c>
      <c r="Q23" s="631" t="s">
        <v>461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72">
        <f t="shared" si="3"/>
        <v>0</v>
      </c>
      <c r="C24" s="717"/>
      <c r="D24" s="738"/>
      <c r="E24" s="1126"/>
      <c r="F24" s="738">
        <f t="shared" si="2"/>
        <v>0</v>
      </c>
      <c r="G24" s="1127"/>
      <c r="H24" s="1128"/>
      <c r="I24" s="666">
        <f t="shared" si="4"/>
        <v>-7.9999999999941451E-2</v>
      </c>
      <c r="K24" s="120"/>
      <c r="L24" s="772">
        <f t="shared" si="5"/>
        <v>163</v>
      </c>
      <c r="M24" s="717">
        <v>6</v>
      </c>
      <c r="N24" s="633">
        <v>75.38</v>
      </c>
      <c r="O24" s="662">
        <v>44977</v>
      </c>
      <c r="P24" s="633">
        <f t="shared" si="1"/>
        <v>75.38</v>
      </c>
      <c r="Q24" s="631" t="s">
        <v>462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72">
        <f t="shared" si="3"/>
        <v>0</v>
      </c>
      <c r="C25" s="717"/>
      <c r="D25" s="738"/>
      <c r="E25" s="1126"/>
      <c r="F25" s="738">
        <f t="shared" si="2"/>
        <v>0</v>
      </c>
      <c r="G25" s="1127"/>
      <c r="H25" s="1128"/>
      <c r="I25" s="666">
        <f t="shared" si="4"/>
        <v>-7.9999999999941451E-2</v>
      </c>
      <c r="K25" s="119"/>
      <c r="L25" s="772">
        <f t="shared" si="5"/>
        <v>162</v>
      </c>
      <c r="M25" s="717">
        <v>1</v>
      </c>
      <c r="N25" s="633">
        <v>12.74</v>
      </c>
      <c r="O25" s="662">
        <v>44977</v>
      </c>
      <c r="P25" s="633">
        <f t="shared" si="1"/>
        <v>12.74</v>
      </c>
      <c r="Q25" s="631" t="s">
        <v>463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72">
        <f t="shared" si="3"/>
        <v>0</v>
      </c>
      <c r="C26" s="717"/>
      <c r="D26" s="738"/>
      <c r="E26" s="1126"/>
      <c r="F26" s="738">
        <f t="shared" si="2"/>
        <v>0</v>
      </c>
      <c r="G26" s="1127"/>
      <c r="H26" s="1128"/>
      <c r="I26" s="666">
        <f t="shared" si="4"/>
        <v>-7.9999999999941451E-2</v>
      </c>
      <c r="K26" s="119"/>
      <c r="L26" s="772">
        <f t="shared" si="5"/>
        <v>147</v>
      </c>
      <c r="M26" s="717">
        <v>15</v>
      </c>
      <c r="N26" s="633">
        <v>184.96</v>
      </c>
      <c r="O26" s="662">
        <v>44984</v>
      </c>
      <c r="P26" s="633">
        <f t="shared" si="1"/>
        <v>184.96</v>
      </c>
      <c r="Q26" s="631" t="s">
        <v>464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4"/>
      <c r="E27" s="735"/>
      <c r="F27" s="734">
        <f t="shared" si="2"/>
        <v>0</v>
      </c>
      <c r="G27" s="736"/>
      <c r="H27" s="737"/>
      <c r="I27" s="103">
        <f t="shared" si="4"/>
        <v>-7.9999999999941451E-2</v>
      </c>
      <c r="K27" s="119"/>
      <c r="L27" s="772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70" t="s">
        <v>465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4"/>
      <c r="E28" s="735"/>
      <c r="F28" s="734">
        <f t="shared" si="2"/>
        <v>0</v>
      </c>
      <c r="G28" s="736"/>
      <c r="H28" s="737"/>
      <c r="I28" s="103">
        <f t="shared" si="4"/>
        <v>-7.9999999999941451E-2</v>
      </c>
      <c r="K28" s="119"/>
      <c r="L28" s="772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70" t="s">
        <v>466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4"/>
      <c r="E29" s="735"/>
      <c r="F29" s="734">
        <f t="shared" si="2"/>
        <v>0</v>
      </c>
      <c r="G29" s="736"/>
      <c r="H29" s="737"/>
      <c r="I29" s="103">
        <f t="shared" si="4"/>
        <v>-7.9999999999941451E-2</v>
      </c>
      <c r="K29" s="119"/>
      <c r="L29" s="772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70" t="s">
        <v>467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4"/>
      <c r="E30" s="735"/>
      <c r="F30" s="734">
        <f t="shared" si="2"/>
        <v>0</v>
      </c>
      <c r="G30" s="736"/>
      <c r="H30" s="737"/>
      <c r="I30" s="103">
        <f t="shared" si="4"/>
        <v>-7.9999999999941451E-2</v>
      </c>
      <c r="K30" s="119"/>
      <c r="L30" s="772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70" t="s">
        <v>468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4"/>
      <c r="E31" s="735"/>
      <c r="F31" s="734">
        <f t="shared" si="2"/>
        <v>0</v>
      </c>
      <c r="G31" s="736"/>
      <c r="H31" s="737"/>
      <c r="I31" s="103">
        <f t="shared" si="4"/>
        <v>-7.9999999999941451E-2</v>
      </c>
      <c r="K31" s="119"/>
      <c r="L31" s="772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70" t="s">
        <v>469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72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70" t="s">
        <v>470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72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70" t="s">
        <v>471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72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72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72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472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72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473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72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474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72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475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72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476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72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477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72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478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72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479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72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72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72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72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72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72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72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72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72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72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72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72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72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72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72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72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72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72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72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72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72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72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72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72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72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72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72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72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72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72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72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72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72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220" t="s">
        <v>11</v>
      </c>
      <c r="D84" s="1221"/>
      <c r="E84" s="57">
        <f>E6+E7-F79+E8</f>
        <v>-7.999999999992724E-2</v>
      </c>
      <c r="F84" s="73"/>
      <c r="M84" s="1220" t="s">
        <v>11</v>
      </c>
      <c r="N84" s="1221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22" t="s">
        <v>395</v>
      </c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3"/>
      <c r="B4" s="1228" t="s">
        <v>72</v>
      </c>
      <c r="C4" s="237"/>
      <c r="D4" s="131"/>
      <c r="E4" s="461"/>
      <c r="F4" s="73"/>
      <c r="G4" s="152"/>
      <c r="H4" s="152"/>
    </row>
    <row r="5" spans="1:10" ht="21" customHeight="1" x14ac:dyDescent="0.25">
      <c r="A5" s="1230" t="s">
        <v>95</v>
      </c>
      <c r="B5" s="1229"/>
      <c r="C5" s="237">
        <v>119.5</v>
      </c>
      <c r="D5" s="131">
        <v>44974</v>
      </c>
      <c r="E5" s="461">
        <v>8848.7199999999993</v>
      </c>
      <c r="F5" s="73">
        <v>295</v>
      </c>
      <c r="G5" s="5"/>
    </row>
    <row r="6" spans="1:10" ht="21" customHeight="1" x14ac:dyDescent="0.25">
      <c r="A6" s="1230"/>
      <c r="B6" s="1229"/>
      <c r="C6" s="389"/>
      <c r="D6" s="131"/>
      <c r="E6" s="462"/>
      <c r="F6" s="73"/>
      <c r="G6" s="47">
        <f>F79</f>
        <v>0</v>
      </c>
      <c r="H6" s="7">
        <f>E6-G6+E7+E5-G5+E4</f>
        <v>8848.7199999999993</v>
      </c>
    </row>
    <row r="7" spans="1:10" ht="15.75" x14ac:dyDescent="0.25">
      <c r="A7" s="791"/>
      <c r="B7" s="1229"/>
      <c r="C7" s="227"/>
      <c r="D7" s="225"/>
      <c r="E7" s="461"/>
      <c r="F7" s="73"/>
    </row>
    <row r="8" spans="1:10" ht="15.75" thickBot="1" x14ac:dyDescent="0.3">
      <c r="A8" s="433"/>
      <c r="B8" s="145"/>
      <c r="C8" s="227"/>
      <c r="D8" s="225"/>
      <c r="E8" s="461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3" t="s">
        <v>3</v>
      </c>
    </row>
    <row r="10" spans="1:10" ht="15.75" thickTop="1" x14ac:dyDescent="0.25">
      <c r="A10" s="80" t="s">
        <v>32</v>
      </c>
      <c r="B10" s="772">
        <f>F6-C10+F5+F4+F7+F8</f>
        <v>295</v>
      </c>
      <c r="C10" s="717"/>
      <c r="D10" s="633"/>
      <c r="E10" s="662"/>
      <c r="F10" s="633">
        <f t="shared" ref="F10:F57" si="0">D10</f>
        <v>0</v>
      </c>
      <c r="G10" s="631"/>
      <c r="H10" s="632"/>
      <c r="I10" s="666">
        <f>E6-F10+E5+E4+E7+E8</f>
        <v>8848.7199999999993</v>
      </c>
      <c r="J10" s="754">
        <f>F10*H10</f>
        <v>0</v>
      </c>
    </row>
    <row r="11" spans="1:10" x14ac:dyDescent="0.25">
      <c r="A11" s="190"/>
      <c r="B11" s="772">
        <f>B10-C11</f>
        <v>295</v>
      </c>
      <c r="C11" s="717"/>
      <c r="D11" s="633"/>
      <c r="E11" s="662"/>
      <c r="F11" s="633">
        <f t="shared" si="0"/>
        <v>0</v>
      </c>
      <c r="G11" s="631"/>
      <c r="H11" s="632"/>
      <c r="I11" s="666">
        <f>I10-F11</f>
        <v>8848.7199999999993</v>
      </c>
      <c r="J11" s="754">
        <f t="shared" ref="J11:J74" si="1">F11*H11</f>
        <v>0</v>
      </c>
    </row>
    <row r="12" spans="1:10" x14ac:dyDescent="0.25">
      <c r="A12" s="178"/>
      <c r="B12" s="772">
        <f t="shared" ref="B12:B75" si="2">B11-C12</f>
        <v>295</v>
      </c>
      <c r="C12" s="717"/>
      <c r="D12" s="633"/>
      <c r="E12" s="662"/>
      <c r="F12" s="633">
        <f t="shared" si="0"/>
        <v>0</v>
      </c>
      <c r="G12" s="631"/>
      <c r="H12" s="632"/>
      <c r="I12" s="666">
        <f t="shared" ref="I12:I75" si="3">I11-F12</f>
        <v>8848.7199999999993</v>
      </c>
      <c r="J12" s="754">
        <f t="shared" si="1"/>
        <v>0</v>
      </c>
    </row>
    <row r="13" spans="1:10" x14ac:dyDescent="0.25">
      <c r="A13" s="178"/>
      <c r="B13" s="772">
        <f t="shared" si="2"/>
        <v>295</v>
      </c>
      <c r="C13" s="717"/>
      <c r="D13" s="633"/>
      <c r="E13" s="662"/>
      <c r="F13" s="633">
        <f t="shared" si="0"/>
        <v>0</v>
      </c>
      <c r="G13" s="631"/>
      <c r="H13" s="632"/>
      <c r="I13" s="666">
        <f t="shared" si="3"/>
        <v>8848.7199999999993</v>
      </c>
      <c r="J13" s="754">
        <f t="shared" si="1"/>
        <v>0</v>
      </c>
    </row>
    <row r="14" spans="1:10" x14ac:dyDescent="0.25">
      <c r="A14" s="82" t="s">
        <v>33</v>
      </c>
      <c r="B14" s="772">
        <f t="shared" si="2"/>
        <v>295</v>
      </c>
      <c r="C14" s="717"/>
      <c r="D14" s="633"/>
      <c r="E14" s="662"/>
      <c r="F14" s="633">
        <f t="shared" si="0"/>
        <v>0</v>
      </c>
      <c r="G14" s="631"/>
      <c r="H14" s="632"/>
      <c r="I14" s="666">
        <f t="shared" si="3"/>
        <v>8848.7199999999993</v>
      </c>
      <c r="J14" s="754">
        <f t="shared" si="1"/>
        <v>0</v>
      </c>
    </row>
    <row r="15" spans="1:10" x14ac:dyDescent="0.25">
      <c r="A15" s="73"/>
      <c r="B15" s="772">
        <f t="shared" si="2"/>
        <v>295</v>
      </c>
      <c r="C15" s="717"/>
      <c r="D15" s="633"/>
      <c r="E15" s="662"/>
      <c r="F15" s="633">
        <f t="shared" si="0"/>
        <v>0</v>
      </c>
      <c r="G15" s="631"/>
      <c r="H15" s="632"/>
      <c r="I15" s="666">
        <f t="shared" si="3"/>
        <v>8848.7199999999993</v>
      </c>
      <c r="J15" s="754">
        <f t="shared" si="1"/>
        <v>0</v>
      </c>
    </row>
    <row r="16" spans="1:10" x14ac:dyDescent="0.25">
      <c r="A16" s="73"/>
      <c r="B16" s="772">
        <f t="shared" si="2"/>
        <v>295</v>
      </c>
      <c r="C16" s="717"/>
      <c r="D16" s="633"/>
      <c r="E16" s="662"/>
      <c r="F16" s="633">
        <f t="shared" si="0"/>
        <v>0</v>
      </c>
      <c r="G16" s="631"/>
      <c r="H16" s="632"/>
      <c r="I16" s="666">
        <f t="shared" si="3"/>
        <v>8848.7199999999993</v>
      </c>
      <c r="J16" s="754">
        <f t="shared" si="1"/>
        <v>0</v>
      </c>
    </row>
    <row r="17" spans="1:10" x14ac:dyDescent="0.25">
      <c r="B17" s="772">
        <f t="shared" si="2"/>
        <v>295</v>
      </c>
      <c r="C17" s="717"/>
      <c r="D17" s="633"/>
      <c r="E17" s="662"/>
      <c r="F17" s="633">
        <f t="shared" si="0"/>
        <v>0</v>
      </c>
      <c r="G17" s="631"/>
      <c r="H17" s="632"/>
      <c r="I17" s="666">
        <f t="shared" si="3"/>
        <v>8848.7199999999993</v>
      </c>
      <c r="J17" s="754">
        <f t="shared" si="1"/>
        <v>0</v>
      </c>
    </row>
    <row r="18" spans="1:10" x14ac:dyDescent="0.25">
      <c r="B18" s="772">
        <f t="shared" si="2"/>
        <v>295</v>
      </c>
      <c r="C18" s="717"/>
      <c r="D18" s="633"/>
      <c r="E18" s="662"/>
      <c r="F18" s="633">
        <f t="shared" si="0"/>
        <v>0</v>
      </c>
      <c r="G18" s="631"/>
      <c r="H18" s="632"/>
      <c r="I18" s="666">
        <f t="shared" si="3"/>
        <v>8848.7199999999993</v>
      </c>
      <c r="J18" s="754">
        <f t="shared" si="1"/>
        <v>0</v>
      </c>
    </row>
    <row r="19" spans="1:10" x14ac:dyDescent="0.25">
      <c r="A19" s="119"/>
      <c r="B19" s="772">
        <f t="shared" si="2"/>
        <v>295</v>
      </c>
      <c r="C19" s="717"/>
      <c r="D19" s="633"/>
      <c r="E19" s="662"/>
      <c r="F19" s="633">
        <f t="shared" si="0"/>
        <v>0</v>
      </c>
      <c r="G19" s="631"/>
      <c r="H19" s="632"/>
      <c r="I19" s="666">
        <f t="shared" si="3"/>
        <v>8848.7199999999993</v>
      </c>
      <c r="J19" s="754">
        <f t="shared" si="1"/>
        <v>0</v>
      </c>
    </row>
    <row r="20" spans="1:10" x14ac:dyDescent="0.25">
      <c r="A20" s="119"/>
      <c r="B20" s="772">
        <f t="shared" si="2"/>
        <v>295</v>
      </c>
      <c r="C20" s="717"/>
      <c r="D20" s="633"/>
      <c r="E20" s="662"/>
      <c r="F20" s="633">
        <f t="shared" si="0"/>
        <v>0</v>
      </c>
      <c r="G20" s="631"/>
      <c r="H20" s="632"/>
      <c r="I20" s="666">
        <f t="shared" si="3"/>
        <v>8848.7199999999993</v>
      </c>
      <c r="J20" s="754">
        <f t="shared" si="1"/>
        <v>0</v>
      </c>
    </row>
    <row r="21" spans="1:10" x14ac:dyDescent="0.25">
      <c r="A21" s="119"/>
      <c r="B21" s="772">
        <f t="shared" si="2"/>
        <v>295</v>
      </c>
      <c r="C21" s="717"/>
      <c r="D21" s="633"/>
      <c r="E21" s="662"/>
      <c r="F21" s="633">
        <f t="shared" si="0"/>
        <v>0</v>
      </c>
      <c r="G21" s="631"/>
      <c r="H21" s="632"/>
      <c r="I21" s="666">
        <f t="shared" si="3"/>
        <v>8848.7199999999993</v>
      </c>
      <c r="J21" s="754">
        <f t="shared" si="1"/>
        <v>0</v>
      </c>
    </row>
    <row r="22" spans="1:10" x14ac:dyDescent="0.25">
      <c r="A22" s="119"/>
      <c r="B22" s="772">
        <f t="shared" si="2"/>
        <v>295</v>
      </c>
      <c r="C22" s="717"/>
      <c r="D22" s="633"/>
      <c r="E22" s="662"/>
      <c r="F22" s="633">
        <f t="shared" si="0"/>
        <v>0</v>
      </c>
      <c r="G22" s="631"/>
      <c r="H22" s="632"/>
      <c r="I22" s="666">
        <f t="shared" si="3"/>
        <v>8848.7199999999993</v>
      </c>
      <c r="J22" s="754">
        <f t="shared" si="1"/>
        <v>0</v>
      </c>
    </row>
    <row r="23" spans="1:10" x14ac:dyDescent="0.25">
      <c r="A23" s="119"/>
      <c r="B23" s="178">
        <f t="shared" si="2"/>
        <v>295</v>
      </c>
      <c r="C23" s="15"/>
      <c r="D23" s="69"/>
      <c r="E23" s="662"/>
      <c r="F23" s="633">
        <f t="shared" si="0"/>
        <v>0</v>
      </c>
      <c r="G23" s="631"/>
      <c r="H23" s="632"/>
      <c r="I23" s="666">
        <f t="shared" si="3"/>
        <v>8848.7199999999993</v>
      </c>
      <c r="J23" s="754">
        <f t="shared" si="1"/>
        <v>0</v>
      </c>
    </row>
    <row r="24" spans="1:10" x14ac:dyDescent="0.25">
      <c r="A24" s="120"/>
      <c r="B24" s="178">
        <f t="shared" si="2"/>
        <v>295</v>
      </c>
      <c r="C24" s="15"/>
      <c r="D24" s="69"/>
      <c r="E24" s="662"/>
      <c r="F24" s="633">
        <f t="shared" si="0"/>
        <v>0</v>
      </c>
      <c r="G24" s="631"/>
      <c r="H24" s="632"/>
      <c r="I24" s="666">
        <f t="shared" si="3"/>
        <v>8848.7199999999993</v>
      </c>
      <c r="J24" s="754">
        <f t="shared" si="1"/>
        <v>0</v>
      </c>
    </row>
    <row r="25" spans="1:10" x14ac:dyDescent="0.25">
      <c r="A25" s="119"/>
      <c r="B25" s="178">
        <f t="shared" si="2"/>
        <v>295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8848.7199999999993</v>
      </c>
      <c r="J25" s="17">
        <f t="shared" si="1"/>
        <v>0</v>
      </c>
    </row>
    <row r="26" spans="1:10" x14ac:dyDescent="0.25">
      <c r="A26" s="119"/>
      <c r="B26" s="178">
        <f t="shared" si="2"/>
        <v>295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8848.7199999999993</v>
      </c>
      <c r="J26" s="17">
        <f t="shared" si="1"/>
        <v>0</v>
      </c>
    </row>
    <row r="27" spans="1:10" x14ac:dyDescent="0.25">
      <c r="A27" s="119"/>
      <c r="B27" s="178">
        <f t="shared" si="2"/>
        <v>295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8848.7199999999993</v>
      </c>
      <c r="J27" s="17">
        <f t="shared" si="1"/>
        <v>0</v>
      </c>
    </row>
    <row r="28" spans="1:10" x14ac:dyDescent="0.25">
      <c r="A28" s="119"/>
      <c r="B28" s="178">
        <f t="shared" si="2"/>
        <v>295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8848.7199999999993</v>
      </c>
      <c r="J28" s="17">
        <f t="shared" si="1"/>
        <v>0</v>
      </c>
    </row>
    <row r="29" spans="1:10" x14ac:dyDescent="0.25">
      <c r="A29" s="119"/>
      <c r="B29" s="178">
        <f t="shared" si="2"/>
        <v>295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8848.7199999999993</v>
      </c>
      <c r="J29" s="17">
        <f t="shared" si="1"/>
        <v>0</v>
      </c>
    </row>
    <row r="30" spans="1:10" x14ac:dyDescent="0.25">
      <c r="A30" s="119"/>
      <c r="B30" s="178">
        <f t="shared" si="2"/>
        <v>295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8848.7199999999993</v>
      </c>
      <c r="J30" s="17">
        <f t="shared" si="1"/>
        <v>0</v>
      </c>
    </row>
    <row r="31" spans="1:10" x14ac:dyDescent="0.25">
      <c r="A31" s="119"/>
      <c r="B31" s="178">
        <f t="shared" si="2"/>
        <v>295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8848.7199999999993</v>
      </c>
      <c r="J31" s="17">
        <f t="shared" si="1"/>
        <v>0</v>
      </c>
    </row>
    <row r="32" spans="1:10" x14ac:dyDescent="0.25">
      <c r="A32" s="119"/>
      <c r="B32" s="178">
        <f t="shared" si="2"/>
        <v>295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8848.7199999999993</v>
      </c>
      <c r="J32" s="17">
        <f t="shared" si="1"/>
        <v>0</v>
      </c>
    </row>
    <row r="33" spans="1:10" x14ac:dyDescent="0.25">
      <c r="A33" s="119"/>
      <c r="B33" s="178">
        <f t="shared" si="2"/>
        <v>295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8848.7199999999993</v>
      </c>
      <c r="J33" s="17">
        <f t="shared" si="1"/>
        <v>0</v>
      </c>
    </row>
    <row r="34" spans="1:10" x14ac:dyDescent="0.25">
      <c r="A34" s="119"/>
      <c r="B34" s="178">
        <f t="shared" si="2"/>
        <v>295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8848.7199999999993</v>
      </c>
      <c r="J34" s="17">
        <f t="shared" si="1"/>
        <v>0</v>
      </c>
    </row>
    <row r="35" spans="1:10" x14ac:dyDescent="0.25">
      <c r="A35" s="119"/>
      <c r="B35" s="178">
        <f t="shared" si="2"/>
        <v>295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8848.7199999999993</v>
      </c>
      <c r="J35" s="17">
        <f t="shared" si="1"/>
        <v>0</v>
      </c>
    </row>
    <row r="36" spans="1:10" x14ac:dyDescent="0.25">
      <c r="A36" s="119"/>
      <c r="B36" s="178">
        <f t="shared" si="2"/>
        <v>295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8848.7199999999993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295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8848.7199999999993</v>
      </c>
      <c r="J37" s="17">
        <f t="shared" si="1"/>
        <v>0</v>
      </c>
    </row>
    <row r="38" spans="1:10" x14ac:dyDescent="0.25">
      <c r="A38" s="120"/>
      <c r="B38" s="178">
        <f t="shared" si="2"/>
        <v>295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8848.7199999999993</v>
      </c>
      <c r="J38" s="17">
        <f t="shared" si="1"/>
        <v>0</v>
      </c>
    </row>
    <row r="39" spans="1:10" x14ac:dyDescent="0.25">
      <c r="A39" s="119"/>
      <c r="B39" s="178">
        <f t="shared" si="2"/>
        <v>295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8848.7199999999993</v>
      </c>
      <c r="J39" s="17">
        <f t="shared" si="1"/>
        <v>0</v>
      </c>
    </row>
    <row r="40" spans="1:10" x14ac:dyDescent="0.25">
      <c r="A40" s="119"/>
      <c r="B40" s="178">
        <f t="shared" si="2"/>
        <v>295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8848.7199999999993</v>
      </c>
      <c r="J40" s="17">
        <f t="shared" si="1"/>
        <v>0</v>
      </c>
    </row>
    <row r="41" spans="1:10" x14ac:dyDescent="0.25">
      <c r="A41" s="119"/>
      <c r="B41" s="178">
        <f t="shared" si="2"/>
        <v>295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8848.7199999999993</v>
      </c>
      <c r="J41" s="17">
        <f t="shared" si="1"/>
        <v>0</v>
      </c>
    </row>
    <row r="42" spans="1:10" x14ac:dyDescent="0.25">
      <c r="A42" s="119"/>
      <c r="B42" s="178">
        <f t="shared" si="2"/>
        <v>295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8848.7199999999993</v>
      </c>
      <c r="J42" s="17">
        <f t="shared" si="1"/>
        <v>0</v>
      </c>
    </row>
    <row r="43" spans="1:10" x14ac:dyDescent="0.25">
      <c r="A43" s="119"/>
      <c r="B43" s="178">
        <f t="shared" si="2"/>
        <v>295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8848.7199999999993</v>
      </c>
      <c r="J43" s="17">
        <f t="shared" si="1"/>
        <v>0</v>
      </c>
    </row>
    <row r="44" spans="1:10" x14ac:dyDescent="0.25">
      <c r="A44" s="119"/>
      <c r="B44" s="178">
        <f t="shared" si="2"/>
        <v>295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8848.7199999999993</v>
      </c>
      <c r="J44" s="17">
        <f t="shared" si="1"/>
        <v>0</v>
      </c>
    </row>
    <row r="45" spans="1:10" x14ac:dyDescent="0.25">
      <c r="A45" s="119"/>
      <c r="B45" s="178">
        <f t="shared" si="2"/>
        <v>295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8848.7199999999993</v>
      </c>
      <c r="J45" s="17">
        <f t="shared" si="1"/>
        <v>0</v>
      </c>
    </row>
    <row r="46" spans="1:10" x14ac:dyDescent="0.25">
      <c r="A46" s="119"/>
      <c r="B46" s="178">
        <f t="shared" si="2"/>
        <v>295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8848.7199999999993</v>
      </c>
      <c r="J46" s="17">
        <f t="shared" si="1"/>
        <v>0</v>
      </c>
    </row>
    <row r="47" spans="1:10" x14ac:dyDescent="0.25">
      <c r="A47" s="119"/>
      <c r="B47" s="178">
        <f t="shared" si="2"/>
        <v>295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8848.7199999999993</v>
      </c>
      <c r="J47" s="17">
        <f t="shared" si="1"/>
        <v>0</v>
      </c>
    </row>
    <row r="48" spans="1:10" x14ac:dyDescent="0.25">
      <c r="A48" s="119"/>
      <c r="B48" s="178">
        <f t="shared" si="2"/>
        <v>295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8848.7199999999993</v>
      </c>
      <c r="J48" s="17">
        <f t="shared" si="1"/>
        <v>0</v>
      </c>
    </row>
    <row r="49" spans="1:10" x14ac:dyDescent="0.25">
      <c r="A49" s="119"/>
      <c r="B49" s="178">
        <f t="shared" si="2"/>
        <v>295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8848.7199999999993</v>
      </c>
      <c r="J49" s="17">
        <f t="shared" si="1"/>
        <v>0</v>
      </c>
    </row>
    <row r="50" spans="1:10" x14ac:dyDescent="0.25">
      <c r="A50" s="119"/>
      <c r="B50" s="178">
        <f t="shared" si="2"/>
        <v>295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8848.7199999999993</v>
      </c>
      <c r="J50" s="17">
        <f t="shared" si="1"/>
        <v>0</v>
      </c>
    </row>
    <row r="51" spans="1:10" x14ac:dyDescent="0.25">
      <c r="A51" s="119"/>
      <c r="B51" s="178">
        <f t="shared" si="2"/>
        <v>295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8848.7199999999993</v>
      </c>
      <c r="J51" s="17">
        <f t="shared" si="1"/>
        <v>0</v>
      </c>
    </row>
    <row r="52" spans="1:10" x14ac:dyDescent="0.25">
      <c r="A52" s="119"/>
      <c r="B52" s="178">
        <f t="shared" si="2"/>
        <v>295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8848.7199999999993</v>
      </c>
      <c r="J52" s="17">
        <f t="shared" si="1"/>
        <v>0</v>
      </c>
    </row>
    <row r="53" spans="1:10" x14ac:dyDescent="0.25">
      <c r="A53" s="119"/>
      <c r="B53" s="178">
        <f t="shared" si="2"/>
        <v>295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8848.7199999999993</v>
      </c>
      <c r="J53" s="17">
        <f t="shared" si="1"/>
        <v>0</v>
      </c>
    </row>
    <row r="54" spans="1:10" x14ac:dyDescent="0.25">
      <c r="A54" s="119"/>
      <c r="B54" s="178">
        <f t="shared" si="2"/>
        <v>295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8848.7199999999993</v>
      </c>
      <c r="J54" s="17">
        <f t="shared" si="1"/>
        <v>0</v>
      </c>
    </row>
    <row r="55" spans="1:10" x14ac:dyDescent="0.25">
      <c r="A55" s="119"/>
      <c r="B55" s="178">
        <f t="shared" si="2"/>
        <v>295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8848.7199999999993</v>
      </c>
      <c r="J55" s="17">
        <f t="shared" si="1"/>
        <v>0</v>
      </c>
    </row>
    <row r="56" spans="1:10" x14ac:dyDescent="0.25">
      <c r="A56" s="119"/>
      <c r="B56" s="178">
        <f t="shared" si="2"/>
        <v>295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8848.7199999999993</v>
      </c>
      <c r="J56" s="17">
        <f t="shared" si="1"/>
        <v>0</v>
      </c>
    </row>
    <row r="57" spans="1:10" x14ac:dyDescent="0.25">
      <c r="A57" s="119"/>
      <c r="B57" s="178">
        <f t="shared" si="2"/>
        <v>295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8848.7199999999993</v>
      </c>
      <c r="J57" s="17">
        <f t="shared" si="1"/>
        <v>0</v>
      </c>
    </row>
    <row r="58" spans="1:10" x14ac:dyDescent="0.25">
      <c r="A58" s="119"/>
      <c r="B58" s="178">
        <f t="shared" si="2"/>
        <v>295</v>
      </c>
      <c r="C58" s="15"/>
      <c r="D58" s="69"/>
      <c r="E58" s="198"/>
      <c r="F58" s="69">
        <v>0</v>
      </c>
      <c r="G58" s="70"/>
      <c r="H58" s="71"/>
      <c r="I58" s="103">
        <f t="shared" si="3"/>
        <v>8848.7199999999993</v>
      </c>
      <c r="J58" s="17">
        <f t="shared" si="1"/>
        <v>0</v>
      </c>
    </row>
    <row r="59" spans="1:10" x14ac:dyDescent="0.25">
      <c r="A59" s="119"/>
      <c r="B59" s="178">
        <f t="shared" si="2"/>
        <v>295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8848.7199999999993</v>
      </c>
      <c r="J59" s="17">
        <f t="shared" si="1"/>
        <v>0</v>
      </c>
    </row>
    <row r="60" spans="1:10" x14ac:dyDescent="0.25">
      <c r="A60" s="119"/>
      <c r="B60" s="178">
        <f t="shared" si="2"/>
        <v>295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8848.7199999999993</v>
      </c>
      <c r="J60" s="17">
        <f t="shared" si="1"/>
        <v>0</v>
      </c>
    </row>
    <row r="61" spans="1:10" x14ac:dyDescent="0.25">
      <c r="A61" s="119"/>
      <c r="B61" s="178">
        <f t="shared" si="2"/>
        <v>295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8848.7199999999993</v>
      </c>
      <c r="J61" s="17">
        <f t="shared" si="1"/>
        <v>0</v>
      </c>
    </row>
    <row r="62" spans="1:10" x14ac:dyDescent="0.25">
      <c r="A62" s="119"/>
      <c r="B62" s="178">
        <f t="shared" si="2"/>
        <v>295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8848.7199999999993</v>
      </c>
      <c r="J62" s="17">
        <f t="shared" si="1"/>
        <v>0</v>
      </c>
    </row>
    <row r="63" spans="1:10" x14ac:dyDescent="0.25">
      <c r="A63" s="119"/>
      <c r="B63" s="178">
        <f t="shared" si="2"/>
        <v>295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8848.7199999999993</v>
      </c>
      <c r="J63" s="17">
        <f t="shared" si="1"/>
        <v>0</v>
      </c>
    </row>
    <row r="64" spans="1:10" x14ac:dyDescent="0.25">
      <c r="A64" s="119"/>
      <c r="B64" s="178">
        <f t="shared" si="2"/>
        <v>295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8848.7199999999993</v>
      </c>
      <c r="J64" s="17">
        <f t="shared" si="1"/>
        <v>0</v>
      </c>
    </row>
    <row r="65" spans="1:10" x14ac:dyDescent="0.25">
      <c r="A65" s="119"/>
      <c r="B65" s="178">
        <f t="shared" si="2"/>
        <v>295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8848.7199999999993</v>
      </c>
      <c r="J65" s="17">
        <f t="shared" si="1"/>
        <v>0</v>
      </c>
    </row>
    <row r="66" spans="1:10" x14ac:dyDescent="0.25">
      <c r="A66" s="119"/>
      <c r="B66" s="178">
        <f t="shared" si="2"/>
        <v>295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8848.7199999999993</v>
      </c>
      <c r="J66" s="17">
        <f t="shared" si="1"/>
        <v>0</v>
      </c>
    </row>
    <row r="67" spans="1:10" x14ac:dyDescent="0.25">
      <c r="A67" s="119"/>
      <c r="B67" s="178">
        <f t="shared" si="2"/>
        <v>295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8848.7199999999993</v>
      </c>
      <c r="J67" s="17">
        <f t="shared" si="1"/>
        <v>0</v>
      </c>
    </row>
    <row r="68" spans="1:10" x14ac:dyDescent="0.25">
      <c r="A68" s="119"/>
      <c r="B68" s="178">
        <f t="shared" si="2"/>
        <v>295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8848.7199999999993</v>
      </c>
      <c r="J68" s="17">
        <f t="shared" si="1"/>
        <v>0</v>
      </c>
    </row>
    <row r="69" spans="1:10" x14ac:dyDescent="0.25">
      <c r="A69" s="119"/>
      <c r="B69" s="178">
        <f t="shared" si="2"/>
        <v>295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8848.7199999999993</v>
      </c>
      <c r="J69" s="17">
        <f t="shared" si="1"/>
        <v>0</v>
      </c>
    </row>
    <row r="70" spans="1:10" x14ac:dyDescent="0.25">
      <c r="A70" s="119"/>
      <c r="B70" s="178">
        <f t="shared" si="2"/>
        <v>295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8848.7199999999993</v>
      </c>
      <c r="J70" s="17">
        <f t="shared" si="1"/>
        <v>0</v>
      </c>
    </row>
    <row r="71" spans="1:10" x14ac:dyDescent="0.25">
      <c r="A71" s="119"/>
      <c r="B71" s="178">
        <f t="shared" si="2"/>
        <v>295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8848.7199999999993</v>
      </c>
      <c r="J71" s="17">
        <f t="shared" si="1"/>
        <v>0</v>
      </c>
    </row>
    <row r="72" spans="1:10" x14ac:dyDescent="0.25">
      <c r="A72" s="119"/>
      <c r="B72" s="178">
        <f t="shared" si="2"/>
        <v>295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8848.7199999999993</v>
      </c>
      <c r="J72" s="17">
        <f t="shared" si="1"/>
        <v>0</v>
      </c>
    </row>
    <row r="73" spans="1:10" x14ac:dyDescent="0.25">
      <c r="A73" s="119"/>
      <c r="B73" s="178">
        <f t="shared" si="2"/>
        <v>295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8848.7199999999993</v>
      </c>
      <c r="J73" s="17">
        <f t="shared" si="1"/>
        <v>0</v>
      </c>
    </row>
    <row r="74" spans="1:10" x14ac:dyDescent="0.25">
      <c r="A74" s="119"/>
      <c r="B74" s="178">
        <f t="shared" si="2"/>
        <v>295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8848.7199999999993</v>
      </c>
      <c r="J74" s="17">
        <f t="shared" si="1"/>
        <v>0</v>
      </c>
    </row>
    <row r="75" spans="1:10" x14ac:dyDescent="0.25">
      <c r="A75" s="119"/>
      <c r="B75" s="178">
        <f t="shared" si="2"/>
        <v>295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8848.7199999999993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295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8848.7199999999993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8848.7199999999993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295</v>
      </c>
    </row>
    <row r="83" spans="3:6" ht="15.75" thickBot="1" x14ac:dyDescent="0.3"/>
    <row r="84" spans="3:6" ht="15.75" thickBot="1" x14ac:dyDescent="0.3">
      <c r="C84" s="1220" t="s">
        <v>11</v>
      </c>
      <c r="D84" s="1221"/>
      <c r="E84" s="57">
        <f>E5+E6-F79+E7+E4</f>
        <v>8848.7199999999993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 ESPECIAL    </vt:lpstr>
      <vt:lpstr>COSTILLA DE RES    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2023-03-17T21:58:58Z</dcterms:modified>
</cp:coreProperties>
</file>