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9 SEPTIEMBRE 2022\"/>
    </mc:Choice>
  </mc:AlternateContent>
  <bookViews>
    <workbookView xWindow="-120" yWindow="-120" windowWidth="20730" windowHeight="11160" tabRatio="604" firstSheet="1" activeTab="1"/>
  </bookViews>
  <sheets>
    <sheet name="Gráfico1" sheetId="137" state="hidden" r:id="rId1"/>
    <sheet name="COMPRAS DEL MES " sheetId="38" r:id="rId2"/>
    <sheet name="PIERNA" sheetId="1" r:id="rId3"/>
    <sheet name="   PIERNA   CON  CUERO   " sheetId="200" state="hidden" r:id="rId4"/>
    <sheet name="    PIERNA S.H.    CONGELADA   " sheetId="201" state="hidden" r:id="rId5"/>
    <sheet name="PIERNA SH  CONGELADA     " sheetId="208" state="hidden" r:id="rId6"/>
    <sheet name="T A Q U E R A          " sheetId="57" r:id="rId7"/>
    <sheet name=" TAMPIQUEÑA     " sheetId="196" r:id="rId8"/>
    <sheet name="T E X A N A      " sheetId="197" r:id="rId9"/>
    <sheet name="CONTRA EXCEL   pulpa blanca" sheetId="129" r:id="rId10"/>
    <sheet name="PECHO  CON CUERO     " sheetId="179" state="hidden" r:id="rId11"/>
    <sheet name="PULPA    NEGRA     " sheetId="194" state="hidden" r:id="rId12"/>
    <sheet name="FILETE    DE    CERDO  " sheetId="159" r:id="rId13"/>
    <sheet name="PULPA    NEGRA    " sheetId="198" state="hidden" r:id="rId14"/>
    <sheet name="B U CH E      " sheetId="157" r:id="rId15"/>
    <sheet name="   MANTECA      " sheetId="154" state="hidden" r:id="rId16"/>
    <sheet name="PULPA DE RES         " sheetId="192" state="hidden" r:id="rId17"/>
    <sheet name="QUESOS    GOUDA   AMERLAND  " sheetId="164" state="hidden" r:id="rId18"/>
    <sheet name="PULPA ESPALDILLA " sheetId="185" state="hidden" r:id="rId19"/>
    <sheet name="RECORTE     ESPECIAL    " sheetId="130" state="hidden" r:id="rId20"/>
    <sheet name="   RECORTE  DE   DIAGRAMA " sheetId="202" state="hidden" r:id="rId21"/>
    <sheet name="SALMON          " sheetId="8" state="hidden" r:id="rId22"/>
    <sheet name="CUERO  EN   COMBO  " sheetId="128" r:id="rId23"/>
    <sheet name=" CHAMBARETE   CAJA   " sheetId="203" r:id="rId24"/>
    <sheet name="      A T  U N         " sheetId="135" state="hidden" r:id="rId25"/>
    <sheet name="MENUDO EXCELL   I B P" sheetId="40" r:id="rId26"/>
    <sheet name="ESPALDILLA CARNERO Y CORDERO   " sheetId="54" r:id="rId27"/>
    <sheet name="CARNERO EN CANAL X  CAJA  " sheetId="193" state="hidden" r:id="rId28"/>
    <sheet name="ESPALDILLA     SH    " sheetId="187" r:id="rId29"/>
    <sheet name="QUESOS  GOUDA    " sheetId="14" state="hidden" r:id="rId30"/>
    <sheet name="PIERNA DE CARNERO Nal " sheetId="178" state="hidden" r:id="rId31"/>
    <sheet name="FILETE  TILAPIA   " sheetId="65" r:id="rId32"/>
    <sheet name="CHULETA   DE  CERDO   " sheetId="139" r:id="rId33"/>
    <sheet name="C A M A R O N E S      " sheetId="188" r:id="rId34"/>
    <sheet name="  PUNTAS   DE    CHULETA   " sheetId="205" state="hidden" r:id="rId35"/>
    <sheet name="     CAÑA   DE    LOMO      " sheetId="117" r:id="rId36"/>
    <sheet name="PIERNA    SH      " sheetId="190" state="hidden" r:id="rId37"/>
    <sheet name="COSTILLA ESPECIAL DE CERDO  " sheetId="133" state="hidden" r:id="rId38"/>
    <sheet name="SESOS  CERDO MARQUETA   " sheetId="209" r:id="rId39"/>
    <sheet name="CABEZA DE   LOMO    " sheetId="161" state="hidden" r:id="rId40"/>
    <sheet name="P A V O S           " sheetId="156" state="hidden" r:id="rId41"/>
    <sheet name="CABEZA C PAPADA FRES" sheetId="210" state="hidden" r:id="rId42"/>
    <sheet name="MANITAS DE CERDO " sheetId="177" r:id="rId43"/>
    <sheet name="TOCINO      NACIONAL        " sheetId="180" r:id="rId44"/>
    <sheet name="C O R B A T A        " sheetId="174" r:id="rId45"/>
    <sheet name="CUERO PANCETA    " sheetId="189" state="hidden" r:id="rId46"/>
    <sheet name="   CUERO   EN   COMBO   " sheetId="195" state="hidden" r:id="rId47"/>
    <sheet name="   G R A S A      " sheetId="204" state="hidden" r:id="rId48"/>
    <sheet name="Hoja2" sheetId="206" r:id="rId49"/>
    <sheet name="Hoja3" sheetId="207" r:id="rId50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16" i="38" l="1"/>
  <c r="Q15" i="38"/>
  <c r="Q13" i="38"/>
  <c r="Q17" i="38" l="1"/>
  <c r="S103" i="38" l="1"/>
  <c r="T103" i="38"/>
  <c r="I103" i="38"/>
  <c r="S110" i="38" l="1"/>
  <c r="T110" i="38"/>
  <c r="S111" i="38"/>
  <c r="T111" i="38"/>
  <c r="S112" i="38"/>
  <c r="T112" i="38"/>
  <c r="S113" i="38"/>
  <c r="T113" i="38"/>
  <c r="S114" i="38"/>
  <c r="T114" i="38"/>
  <c r="S115" i="38"/>
  <c r="T115" i="38"/>
  <c r="S116" i="38"/>
  <c r="T116" i="38"/>
  <c r="S117" i="38"/>
  <c r="T117" i="38"/>
  <c r="S118" i="38"/>
  <c r="T118" i="38"/>
  <c r="I112" i="38"/>
  <c r="I113" i="38"/>
  <c r="I114" i="38"/>
  <c r="Q18" i="38"/>
  <c r="N32" i="180" l="1"/>
  <c r="P33" i="180" s="1"/>
  <c r="M32" i="180"/>
  <c r="P34" i="180" s="1"/>
  <c r="P28" i="180"/>
  <c r="P27" i="180"/>
  <c r="P26" i="180"/>
  <c r="P25" i="180"/>
  <c r="P24" i="180"/>
  <c r="P23" i="180"/>
  <c r="P22" i="180"/>
  <c r="P21" i="180"/>
  <c r="P20" i="180"/>
  <c r="P19" i="180"/>
  <c r="P18" i="180"/>
  <c r="P17" i="180"/>
  <c r="P16" i="180"/>
  <c r="P15" i="180"/>
  <c r="P14" i="180"/>
  <c r="P13" i="180"/>
  <c r="P12" i="180"/>
  <c r="P11" i="180"/>
  <c r="P10" i="180"/>
  <c r="P9" i="180"/>
  <c r="P8" i="180"/>
  <c r="P32" i="180" s="1"/>
  <c r="Q5" i="180" s="1"/>
  <c r="R5" i="180" s="1"/>
  <c r="L8" i="180"/>
  <c r="L9" i="180" s="1"/>
  <c r="L10" i="180" s="1"/>
  <c r="L11" i="180" s="1"/>
  <c r="L12" i="180" s="1"/>
  <c r="L13" i="180" s="1"/>
  <c r="L14" i="180" s="1"/>
  <c r="L15" i="180" s="1"/>
  <c r="L16" i="180" s="1"/>
  <c r="L17" i="180" s="1"/>
  <c r="L18" i="180" s="1"/>
  <c r="L19" i="180" s="1"/>
  <c r="L20" i="180" s="1"/>
  <c r="L21" i="180" s="1"/>
  <c r="L22" i="180" s="1"/>
  <c r="L23" i="180" s="1"/>
  <c r="L24" i="180" s="1"/>
  <c r="L25" i="180" s="1"/>
  <c r="L26" i="180" s="1"/>
  <c r="L27" i="180" s="1"/>
  <c r="L28" i="180" s="1"/>
  <c r="N53" i="117"/>
  <c r="P54" i="117" s="1"/>
  <c r="Q52" i="117"/>
  <c r="Q51" i="117"/>
  <c r="Q50" i="117"/>
  <c r="Q49" i="117"/>
  <c r="Q48" i="117"/>
  <c r="Q47" i="117"/>
  <c r="Q46" i="117"/>
  <c r="Q45" i="117"/>
  <c r="Q44" i="117"/>
  <c r="Q43" i="117"/>
  <c r="Q42" i="117"/>
  <c r="Q41" i="117"/>
  <c r="Q40" i="117"/>
  <c r="Q39" i="117"/>
  <c r="Q38" i="117"/>
  <c r="Q37" i="117"/>
  <c r="Q36" i="117"/>
  <c r="Q35" i="117"/>
  <c r="Q34" i="117"/>
  <c r="Q33" i="117"/>
  <c r="Q32" i="117"/>
  <c r="Q31" i="117"/>
  <c r="Q30" i="117"/>
  <c r="Q29" i="117"/>
  <c r="Q28" i="117"/>
  <c r="Q27" i="117"/>
  <c r="Q26" i="117"/>
  <c r="Q25" i="117"/>
  <c r="Q24" i="117"/>
  <c r="Q23" i="117"/>
  <c r="Q22" i="117"/>
  <c r="Q21" i="117"/>
  <c r="Q20" i="117"/>
  <c r="Q19" i="117"/>
  <c r="Q18" i="117"/>
  <c r="Q17" i="117"/>
  <c r="Q16" i="117"/>
  <c r="Q15" i="117"/>
  <c r="Q14" i="117"/>
  <c r="Q13" i="117"/>
  <c r="Q12" i="117"/>
  <c r="Q11" i="117"/>
  <c r="U10" i="117"/>
  <c r="U11" i="117" s="1"/>
  <c r="U12" i="117" s="1"/>
  <c r="U13" i="117" s="1"/>
  <c r="U14" i="117" s="1"/>
  <c r="U15" i="117" s="1"/>
  <c r="U16" i="117" s="1"/>
  <c r="U17" i="117" s="1"/>
  <c r="U18" i="117" s="1"/>
  <c r="U19" i="117" s="1"/>
  <c r="U20" i="117" s="1"/>
  <c r="U21" i="117" s="1"/>
  <c r="U22" i="117" s="1"/>
  <c r="U23" i="117" s="1"/>
  <c r="U24" i="117" s="1"/>
  <c r="U25" i="117" s="1"/>
  <c r="U26" i="117" s="1"/>
  <c r="U27" i="117" s="1"/>
  <c r="U28" i="117" s="1"/>
  <c r="U29" i="117" s="1"/>
  <c r="U30" i="117" s="1"/>
  <c r="U31" i="117" s="1"/>
  <c r="U32" i="117" s="1"/>
  <c r="U33" i="117" s="1"/>
  <c r="U34" i="117" s="1"/>
  <c r="U35" i="117" s="1"/>
  <c r="U36" i="117" s="1"/>
  <c r="U37" i="117" s="1"/>
  <c r="U38" i="117" s="1"/>
  <c r="U39" i="117" s="1"/>
  <c r="U40" i="117" s="1"/>
  <c r="U41" i="117" s="1"/>
  <c r="U42" i="117" s="1"/>
  <c r="U43" i="117" s="1"/>
  <c r="U44" i="117" s="1"/>
  <c r="U45" i="117" s="1"/>
  <c r="U46" i="117" s="1"/>
  <c r="U47" i="117" s="1"/>
  <c r="U48" i="117" s="1"/>
  <c r="U49" i="117" s="1"/>
  <c r="U50" i="117" s="1"/>
  <c r="U51" i="117" s="1"/>
  <c r="Q10" i="117"/>
  <c r="Q53" i="117" s="1"/>
  <c r="O79" i="129"/>
  <c r="N79" i="129"/>
  <c r="P82" i="129" s="1"/>
  <c r="Q77" i="129"/>
  <c r="U77" i="129" s="1"/>
  <c r="U76" i="129"/>
  <c r="Q76" i="129"/>
  <c r="U75" i="129"/>
  <c r="Q75" i="129"/>
  <c r="U74" i="129"/>
  <c r="Q74" i="129"/>
  <c r="U73" i="129"/>
  <c r="Q73" i="129"/>
  <c r="U72" i="129"/>
  <c r="Q72" i="129"/>
  <c r="U71" i="129"/>
  <c r="Q71" i="129"/>
  <c r="U70" i="129"/>
  <c r="Q70" i="129"/>
  <c r="U69" i="129"/>
  <c r="Q69" i="129"/>
  <c r="U68" i="129"/>
  <c r="Q68" i="129"/>
  <c r="U67" i="129"/>
  <c r="Q67" i="129"/>
  <c r="U66" i="129"/>
  <c r="Q66" i="129"/>
  <c r="U65" i="129"/>
  <c r="Q65" i="129"/>
  <c r="U64" i="129"/>
  <c r="Q64" i="129"/>
  <c r="U63" i="129"/>
  <c r="Q63" i="129"/>
  <c r="U62" i="129"/>
  <c r="Q62" i="129"/>
  <c r="U61" i="129"/>
  <c r="Q61" i="129"/>
  <c r="U60" i="129"/>
  <c r="Q60" i="129"/>
  <c r="U59" i="129"/>
  <c r="Q59" i="129"/>
  <c r="U58" i="129"/>
  <c r="Q57" i="129"/>
  <c r="U57" i="129" s="1"/>
  <c r="Q56" i="129"/>
  <c r="U56" i="129" s="1"/>
  <c r="Q55" i="129"/>
  <c r="U55" i="129" s="1"/>
  <c r="Q54" i="129"/>
  <c r="U54" i="129" s="1"/>
  <c r="Q53" i="129"/>
  <c r="U53" i="129" s="1"/>
  <c r="Q52" i="129"/>
  <c r="U52" i="129" s="1"/>
  <c r="Q51" i="129"/>
  <c r="U51" i="129" s="1"/>
  <c r="Q50" i="129"/>
  <c r="U50" i="129" s="1"/>
  <c r="Q49" i="129"/>
  <c r="U49" i="129" s="1"/>
  <c r="Q48" i="129"/>
  <c r="U48" i="129" s="1"/>
  <c r="Q47" i="129"/>
  <c r="U47" i="129" s="1"/>
  <c r="Q46" i="129"/>
  <c r="U46" i="129" s="1"/>
  <c r="Q45" i="129"/>
  <c r="U45" i="129" s="1"/>
  <c r="Q44" i="129"/>
  <c r="U44" i="129" s="1"/>
  <c r="Q43" i="129"/>
  <c r="U43" i="129" s="1"/>
  <c r="Q42" i="129"/>
  <c r="U42" i="129" s="1"/>
  <c r="Q41" i="129"/>
  <c r="U41" i="129" s="1"/>
  <c r="Q40" i="129"/>
  <c r="U40" i="129" s="1"/>
  <c r="Q39" i="129"/>
  <c r="U39" i="129" s="1"/>
  <c r="Q38" i="129"/>
  <c r="U38" i="129" s="1"/>
  <c r="Q37" i="129"/>
  <c r="U37" i="129" s="1"/>
  <c r="Q36" i="129"/>
  <c r="U36" i="129" s="1"/>
  <c r="Q35" i="129"/>
  <c r="U35" i="129" s="1"/>
  <c r="Q34" i="129"/>
  <c r="U34" i="129" s="1"/>
  <c r="Q33" i="129"/>
  <c r="U33" i="129" s="1"/>
  <c r="Q32" i="129"/>
  <c r="U32" i="129" s="1"/>
  <c r="Q31" i="129"/>
  <c r="U31" i="129" s="1"/>
  <c r="Q30" i="129"/>
  <c r="U30" i="129" s="1"/>
  <c r="Q29" i="129"/>
  <c r="U29" i="129" s="1"/>
  <c r="Q28" i="129"/>
  <c r="U28" i="129" s="1"/>
  <c r="Q27" i="129"/>
  <c r="U27" i="129" s="1"/>
  <c r="Q26" i="129"/>
  <c r="U26" i="129" s="1"/>
  <c r="Q25" i="129"/>
  <c r="U25" i="129" s="1"/>
  <c r="Q24" i="129"/>
  <c r="U24" i="129" s="1"/>
  <c r="Q23" i="129"/>
  <c r="U23" i="129" s="1"/>
  <c r="Q22" i="129"/>
  <c r="U22" i="129" s="1"/>
  <c r="Q21" i="129"/>
  <c r="U21" i="129" s="1"/>
  <c r="Q20" i="129"/>
  <c r="U20" i="129" s="1"/>
  <c r="Q19" i="129"/>
  <c r="U19" i="129" s="1"/>
  <c r="Q18" i="129"/>
  <c r="U18" i="129" s="1"/>
  <c r="Q17" i="129"/>
  <c r="U17" i="129" s="1"/>
  <c r="Q16" i="129"/>
  <c r="U16" i="129" s="1"/>
  <c r="Q15" i="129"/>
  <c r="U15" i="129" s="1"/>
  <c r="Q14" i="129"/>
  <c r="U14" i="129" s="1"/>
  <c r="Q13" i="129"/>
  <c r="U13" i="129" s="1"/>
  <c r="Q12" i="129"/>
  <c r="U12" i="129" s="1"/>
  <c r="Q11" i="129"/>
  <c r="U11" i="129" s="1"/>
  <c r="Q10" i="129"/>
  <c r="M10" i="129"/>
  <c r="M11" i="129" s="1"/>
  <c r="M12" i="129" s="1"/>
  <c r="M13" i="129" s="1"/>
  <c r="M14" i="129" s="1"/>
  <c r="M15" i="129" s="1"/>
  <c r="M16" i="129" s="1"/>
  <c r="M17" i="129" s="1"/>
  <c r="M18" i="129" s="1"/>
  <c r="M19" i="129" s="1"/>
  <c r="M20" i="129" s="1"/>
  <c r="M21" i="129" s="1"/>
  <c r="M22" i="129" s="1"/>
  <c r="M23" i="129" s="1"/>
  <c r="M24" i="129" s="1"/>
  <c r="M25" i="129" s="1"/>
  <c r="M26" i="129" s="1"/>
  <c r="M27" i="129" s="1"/>
  <c r="M28" i="129" s="1"/>
  <c r="M29" i="129" s="1"/>
  <c r="M30" i="129" s="1"/>
  <c r="M31" i="129" s="1"/>
  <c r="M32" i="129" s="1"/>
  <c r="M33" i="129" s="1"/>
  <c r="M34" i="129" s="1"/>
  <c r="M35" i="129" s="1"/>
  <c r="M36" i="129" s="1"/>
  <c r="M37" i="129" s="1"/>
  <c r="M38" i="129" s="1"/>
  <c r="M39" i="129" s="1"/>
  <c r="M40" i="129" s="1"/>
  <c r="M41" i="129" s="1"/>
  <c r="M42" i="129" s="1"/>
  <c r="M43" i="129" s="1"/>
  <c r="M44" i="129" s="1"/>
  <c r="M45" i="129" s="1"/>
  <c r="M46" i="129" s="1"/>
  <c r="M47" i="129" s="1"/>
  <c r="M48" i="129" s="1"/>
  <c r="M49" i="129" s="1"/>
  <c r="M50" i="129" s="1"/>
  <c r="M51" i="129" s="1"/>
  <c r="M52" i="129" s="1"/>
  <c r="M53" i="129" s="1"/>
  <c r="M54" i="129" s="1"/>
  <c r="M55" i="129" s="1"/>
  <c r="M56" i="129" s="1"/>
  <c r="M57" i="129" s="1"/>
  <c r="M58" i="129" s="1"/>
  <c r="M59" i="129" s="1"/>
  <c r="M60" i="129" s="1"/>
  <c r="M61" i="129" s="1"/>
  <c r="M62" i="129" s="1"/>
  <c r="M63" i="129" s="1"/>
  <c r="M64" i="129" s="1"/>
  <c r="M65" i="129" s="1"/>
  <c r="M66" i="129" s="1"/>
  <c r="M67" i="129" s="1"/>
  <c r="M68" i="129" s="1"/>
  <c r="M69" i="129" s="1"/>
  <c r="M70" i="129" s="1"/>
  <c r="M71" i="129" s="1"/>
  <c r="M72" i="129" s="1"/>
  <c r="M73" i="129" s="1"/>
  <c r="M74" i="129" s="1"/>
  <c r="M75" i="129" s="1"/>
  <c r="M76" i="129" s="1"/>
  <c r="S8" i="180" l="1"/>
  <c r="S9" i="180" s="1"/>
  <c r="S10" i="180" s="1"/>
  <c r="S11" i="180" s="1"/>
  <c r="S12" i="180" s="1"/>
  <c r="S13" i="180" s="1"/>
  <c r="S14" i="180" s="1"/>
  <c r="S15" i="180" s="1"/>
  <c r="S16" i="180" s="1"/>
  <c r="S17" i="180" s="1"/>
  <c r="S18" i="180" s="1"/>
  <c r="S19" i="180" s="1"/>
  <c r="S20" i="180" s="1"/>
  <c r="S21" i="180" s="1"/>
  <c r="S22" i="180" s="1"/>
  <c r="S23" i="180" s="1"/>
  <c r="S24" i="180" s="1"/>
  <c r="S25" i="180" s="1"/>
  <c r="S26" i="180" s="1"/>
  <c r="S27" i="180" s="1"/>
  <c r="S28" i="180" s="1"/>
  <c r="P56" i="117"/>
  <c r="R5" i="117"/>
  <c r="S5" i="117" s="1"/>
  <c r="T10" i="117"/>
  <c r="T11" i="117" s="1"/>
  <c r="T12" i="117" s="1"/>
  <c r="T13" i="117" s="1"/>
  <c r="T14" i="117" s="1"/>
  <c r="T15" i="117" s="1"/>
  <c r="T16" i="117" s="1"/>
  <c r="T17" i="117" s="1"/>
  <c r="T18" i="117" s="1"/>
  <c r="T19" i="117" s="1"/>
  <c r="T20" i="117" s="1"/>
  <c r="T21" i="117" s="1"/>
  <c r="T22" i="117" s="1"/>
  <c r="T23" i="117" s="1"/>
  <c r="T24" i="117" s="1"/>
  <c r="T25" i="117" s="1"/>
  <c r="T26" i="117" s="1"/>
  <c r="T27" i="117" s="1"/>
  <c r="T28" i="117" s="1"/>
  <c r="T29" i="117" s="1"/>
  <c r="T30" i="117" s="1"/>
  <c r="T31" i="117" s="1"/>
  <c r="T32" i="117" s="1"/>
  <c r="T33" i="117" s="1"/>
  <c r="T34" i="117" s="1"/>
  <c r="T35" i="117" s="1"/>
  <c r="T36" i="117" s="1"/>
  <c r="T37" i="117" s="1"/>
  <c r="T38" i="117" s="1"/>
  <c r="T39" i="117" s="1"/>
  <c r="T40" i="117" s="1"/>
  <c r="T41" i="117" s="1"/>
  <c r="T42" i="117" s="1"/>
  <c r="T43" i="117" s="1"/>
  <c r="T44" i="117" s="1"/>
  <c r="T45" i="117" s="1"/>
  <c r="T46" i="117" s="1"/>
  <c r="T47" i="117" s="1"/>
  <c r="T48" i="117" s="1"/>
  <c r="T49" i="117" s="1"/>
  <c r="T50" i="117" s="1"/>
  <c r="T51" i="117" s="1"/>
  <c r="Q79" i="129"/>
  <c r="P84" i="129" s="1"/>
  <c r="T10" i="129"/>
  <c r="T11" i="129" s="1"/>
  <c r="T12" i="129" s="1"/>
  <c r="T13" i="129" s="1"/>
  <c r="T14" i="129" s="1"/>
  <c r="T15" i="129" s="1"/>
  <c r="T16" i="129" s="1"/>
  <c r="T17" i="129" s="1"/>
  <c r="T18" i="129" s="1"/>
  <c r="T19" i="129" s="1"/>
  <c r="T20" i="129" s="1"/>
  <c r="T21" i="129" s="1"/>
  <c r="T22" i="129" s="1"/>
  <c r="T23" i="129" s="1"/>
  <c r="T24" i="129" s="1"/>
  <c r="T25" i="129" s="1"/>
  <c r="T26" i="129" s="1"/>
  <c r="T27" i="129" s="1"/>
  <c r="T28" i="129" s="1"/>
  <c r="T29" i="129" s="1"/>
  <c r="T30" i="129" s="1"/>
  <c r="T31" i="129" s="1"/>
  <c r="T32" i="129" s="1"/>
  <c r="T33" i="129" s="1"/>
  <c r="T34" i="129" s="1"/>
  <c r="T35" i="129" s="1"/>
  <c r="T36" i="129" s="1"/>
  <c r="T37" i="129" s="1"/>
  <c r="T38" i="129" s="1"/>
  <c r="T39" i="129" s="1"/>
  <c r="T40" i="129" s="1"/>
  <c r="T41" i="129" s="1"/>
  <c r="T42" i="129" s="1"/>
  <c r="T43" i="129" s="1"/>
  <c r="T44" i="129" s="1"/>
  <c r="T45" i="129" s="1"/>
  <c r="T46" i="129" s="1"/>
  <c r="T47" i="129" s="1"/>
  <c r="T48" i="129" s="1"/>
  <c r="T49" i="129" s="1"/>
  <c r="T50" i="129" s="1"/>
  <c r="T51" i="129" s="1"/>
  <c r="T52" i="129" s="1"/>
  <c r="T53" i="129" s="1"/>
  <c r="T54" i="129" s="1"/>
  <c r="T55" i="129" s="1"/>
  <c r="T56" i="129" s="1"/>
  <c r="T57" i="129" s="1"/>
  <c r="T58" i="129" s="1"/>
  <c r="T59" i="129" s="1"/>
  <c r="T60" i="129" s="1"/>
  <c r="T61" i="129" s="1"/>
  <c r="T62" i="129" s="1"/>
  <c r="T63" i="129" s="1"/>
  <c r="T64" i="129" s="1"/>
  <c r="T65" i="129" s="1"/>
  <c r="T66" i="129" s="1"/>
  <c r="T67" i="129" s="1"/>
  <c r="T68" i="129" s="1"/>
  <c r="T69" i="129" s="1"/>
  <c r="T70" i="129" s="1"/>
  <c r="T71" i="129" s="1"/>
  <c r="T72" i="129" s="1"/>
  <c r="T73" i="129" s="1"/>
  <c r="T74" i="129" s="1"/>
  <c r="T75" i="129" s="1"/>
  <c r="T76" i="129" s="1"/>
  <c r="T77" i="129" s="1"/>
  <c r="U10" i="129"/>
  <c r="R6" i="129"/>
  <c r="S6" i="129" s="1"/>
  <c r="Q110" i="38"/>
  <c r="Q8" i="38" l="1"/>
  <c r="B33" i="38" l="1"/>
  <c r="O109" i="65"/>
  <c r="P111" i="65" s="1"/>
  <c r="P108" i="65"/>
  <c r="R108" i="65" s="1"/>
  <c r="P107" i="65"/>
  <c r="R107" i="65" s="1"/>
  <c r="W107" i="65" s="1"/>
  <c r="R106" i="65"/>
  <c r="P106" i="65"/>
  <c r="P105" i="65"/>
  <c r="R105" i="65" s="1"/>
  <c r="R104" i="65"/>
  <c r="P104" i="65"/>
  <c r="P103" i="65"/>
  <c r="R103" i="65" s="1"/>
  <c r="R102" i="65"/>
  <c r="P102" i="65"/>
  <c r="P101" i="65"/>
  <c r="R101" i="65" s="1"/>
  <c r="R100" i="65"/>
  <c r="P100" i="65"/>
  <c r="P99" i="65"/>
  <c r="R99" i="65" s="1"/>
  <c r="R98" i="65"/>
  <c r="P98" i="65"/>
  <c r="P97" i="65"/>
  <c r="R97" i="65" s="1"/>
  <c r="R96" i="65"/>
  <c r="P96" i="65"/>
  <c r="P95" i="65"/>
  <c r="R95" i="65" s="1"/>
  <c r="R94" i="65"/>
  <c r="P94" i="65"/>
  <c r="P93" i="65"/>
  <c r="R93" i="65" s="1"/>
  <c r="R92" i="65"/>
  <c r="P92" i="65"/>
  <c r="P91" i="65"/>
  <c r="R91" i="65" s="1"/>
  <c r="R90" i="65"/>
  <c r="P90" i="65"/>
  <c r="P89" i="65"/>
  <c r="R89" i="65" s="1"/>
  <c r="R88" i="65"/>
  <c r="P88" i="65"/>
  <c r="P87" i="65"/>
  <c r="R87" i="65" s="1"/>
  <c r="R86" i="65"/>
  <c r="P86" i="65"/>
  <c r="P85" i="65"/>
  <c r="R85" i="65" s="1"/>
  <c r="R84" i="65"/>
  <c r="P84" i="65"/>
  <c r="R83" i="65"/>
  <c r="W83" i="65" s="1"/>
  <c r="P83" i="65"/>
  <c r="R82" i="65"/>
  <c r="W82" i="65" s="1"/>
  <c r="P82" i="65"/>
  <c r="P81" i="65"/>
  <c r="R81" i="65" s="1"/>
  <c r="W81" i="65" s="1"/>
  <c r="P80" i="65"/>
  <c r="R80" i="65" s="1"/>
  <c r="W80" i="65" s="1"/>
  <c r="R79" i="65"/>
  <c r="W79" i="65" s="1"/>
  <c r="P79" i="65"/>
  <c r="R78" i="65"/>
  <c r="W78" i="65" s="1"/>
  <c r="P78" i="65"/>
  <c r="P77" i="65"/>
  <c r="R77" i="65" s="1"/>
  <c r="W77" i="65" s="1"/>
  <c r="P76" i="65"/>
  <c r="R76" i="65" s="1"/>
  <c r="W76" i="65" s="1"/>
  <c r="R75" i="65"/>
  <c r="W75" i="65" s="1"/>
  <c r="P75" i="65"/>
  <c r="R74" i="65"/>
  <c r="W74" i="65" s="1"/>
  <c r="P74" i="65"/>
  <c r="W73" i="65"/>
  <c r="P73" i="65"/>
  <c r="R73" i="65" s="1"/>
  <c r="P72" i="65"/>
  <c r="R72" i="65" s="1"/>
  <c r="W72" i="65" s="1"/>
  <c r="R71" i="65"/>
  <c r="W71" i="65" s="1"/>
  <c r="P71" i="65"/>
  <c r="R70" i="65"/>
  <c r="W70" i="65" s="1"/>
  <c r="P70" i="65"/>
  <c r="W69" i="65"/>
  <c r="P69" i="65"/>
  <c r="R69" i="65" s="1"/>
  <c r="R68" i="65"/>
  <c r="W68" i="65" s="1"/>
  <c r="P68" i="65"/>
  <c r="R67" i="65"/>
  <c r="W67" i="65" s="1"/>
  <c r="P67" i="65"/>
  <c r="R66" i="65"/>
  <c r="W66" i="65" s="1"/>
  <c r="P66" i="65"/>
  <c r="P65" i="65"/>
  <c r="R65" i="65" s="1"/>
  <c r="W65" i="65" s="1"/>
  <c r="P64" i="65"/>
  <c r="R64" i="65" s="1"/>
  <c r="W64" i="65" s="1"/>
  <c r="R63" i="65"/>
  <c r="W63" i="65" s="1"/>
  <c r="P63" i="65"/>
  <c r="R62" i="65"/>
  <c r="W62" i="65" s="1"/>
  <c r="P62" i="65"/>
  <c r="P61" i="65"/>
  <c r="R61" i="65" s="1"/>
  <c r="W61" i="65" s="1"/>
  <c r="P60" i="65"/>
  <c r="R60" i="65" s="1"/>
  <c r="W60" i="65" s="1"/>
  <c r="R59" i="65"/>
  <c r="W59" i="65" s="1"/>
  <c r="P59" i="65"/>
  <c r="R58" i="65"/>
  <c r="W58" i="65" s="1"/>
  <c r="P58" i="65"/>
  <c r="W57" i="65"/>
  <c r="P57" i="65"/>
  <c r="R57" i="65" s="1"/>
  <c r="R56" i="65"/>
  <c r="W56" i="65" s="1"/>
  <c r="P56" i="65"/>
  <c r="R55" i="65"/>
  <c r="W55" i="65" s="1"/>
  <c r="P55" i="65"/>
  <c r="R54" i="65"/>
  <c r="W54" i="65" s="1"/>
  <c r="P54" i="65"/>
  <c r="W53" i="65"/>
  <c r="P53" i="65"/>
  <c r="R53" i="65" s="1"/>
  <c r="R52" i="65"/>
  <c r="W52" i="65" s="1"/>
  <c r="P52" i="65"/>
  <c r="R51" i="65"/>
  <c r="W51" i="65" s="1"/>
  <c r="P51" i="65"/>
  <c r="R50" i="65"/>
  <c r="W50" i="65" s="1"/>
  <c r="P50" i="65"/>
  <c r="P49" i="65"/>
  <c r="R49" i="65" s="1"/>
  <c r="W49" i="65" s="1"/>
  <c r="P48" i="65"/>
  <c r="R48" i="65" s="1"/>
  <c r="W48" i="65" s="1"/>
  <c r="R47" i="65"/>
  <c r="W47" i="65" s="1"/>
  <c r="P47" i="65"/>
  <c r="R46" i="65"/>
  <c r="W46" i="65" s="1"/>
  <c r="P46" i="65"/>
  <c r="P45" i="65"/>
  <c r="R45" i="65" s="1"/>
  <c r="W45" i="65" s="1"/>
  <c r="P44" i="65"/>
  <c r="R44" i="65" s="1"/>
  <c r="W44" i="65" s="1"/>
  <c r="R43" i="65"/>
  <c r="W43" i="65" s="1"/>
  <c r="P43" i="65"/>
  <c r="R42" i="65"/>
  <c r="W42" i="65" s="1"/>
  <c r="P42" i="65"/>
  <c r="W41" i="65"/>
  <c r="P41" i="65"/>
  <c r="R41" i="65" s="1"/>
  <c r="P40" i="65"/>
  <c r="R40" i="65" s="1"/>
  <c r="W40" i="65" s="1"/>
  <c r="R39" i="65"/>
  <c r="W39" i="65" s="1"/>
  <c r="P39" i="65"/>
  <c r="R38" i="65"/>
  <c r="W38" i="65" s="1"/>
  <c r="P38" i="65"/>
  <c r="W37" i="65"/>
  <c r="P37" i="65"/>
  <c r="R37" i="65" s="1"/>
  <c r="R36" i="65"/>
  <c r="W36" i="65" s="1"/>
  <c r="P36" i="65"/>
  <c r="R35" i="65"/>
  <c r="W35" i="65" s="1"/>
  <c r="P35" i="65"/>
  <c r="R34" i="65"/>
  <c r="W34" i="65" s="1"/>
  <c r="P34" i="65"/>
  <c r="P33" i="65"/>
  <c r="R33" i="65" s="1"/>
  <c r="W33" i="65" s="1"/>
  <c r="P32" i="65"/>
  <c r="R32" i="65" s="1"/>
  <c r="W32" i="65" s="1"/>
  <c r="R31" i="65"/>
  <c r="W31" i="65" s="1"/>
  <c r="P31" i="65"/>
  <c r="P30" i="65"/>
  <c r="R30" i="65" s="1"/>
  <c r="W30" i="65" s="1"/>
  <c r="P29" i="65"/>
  <c r="R29" i="65" s="1"/>
  <c r="W29" i="65" s="1"/>
  <c r="P28" i="65"/>
  <c r="R28" i="65" s="1"/>
  <c r="W28" i="65" s="1"/>
  <c r="R27" i="65"/>
  <c r="W27" i="65" s="1"/>
  <c r="P27" i="65"/>
  <c r="P26" i="65"/>
  <c r="R26" i="65" s="1"/>
  <c r="W26" i="65" s="1"/>
  <c r="P25" i="65"/>
  <c r="R25" i="65" s="1"/>
  <c r="W25" i="65" s="1"/>
  <c r="P24" i="65"/>
  <c r="R24" i="65" s="1"/>
  <c r="W24" i="65" s="1"/>
  <c r="P23" i="65"/>
  <c r="R23" i="65" s="1"/>
  <c r="W23" i="65" s="1"/>
  <c r="R22" i="65"/>
  <c r="W22" i="65" s="1"/>
  <c r="P22" i="65"/>
  <c r="W21" i="65"/>
  <c r="P21" i="65"/>
  <c r="R21" i="65" s="1"/>
  <c r="P20" i="65"/>
  <c r="R20" i="65" s="1"/>
  <c r="W20" i="65" s="1"/>
  <c r="P19" i="65"/>
  <c r="R19" i="65" s="1"/>
  <c r="W19" i="65" s="1"/>
  <c r="R18" i="65"/>
  <c r="W18" i="65" s="1"/>
  <c r="P18" i="65"/>
  <c r="W17" i="65"/>
  <c r="P17" i="65"/>
  <c r="R17" i="65" s="1"/>
  <c r="P16" i="65"/>
  <c r="R16" i="65" s="1"/>
  <c r="W16" i="65" s="1"/>
  <c r="P15" i="65"/>
  <c r="R15" i="65" s="1"/>
  <c r="W15" i="65" s="1"/>
  <c r="R14" i="65"/>
  <c r="W14" i="65" s="1"/>
  <c r="P14" i="65"/>
  <c r="W13" i="65"/>
  <c r="P13" i="65"/>
  <c r="R13" i="65" s="1"/>
  <c r="P12" i="65"/>
  <c r="R12" i="65" s="1"/>
  <c r="W12" i="65" s="1"/>
  <c r="P11" i="65"/>
  <c r="R11" i="65" s="1"/>
  <c r="W11" i="65" s="1"/>
  <c r="R10" i="65"/>
  <c r="W10" i="65" s="1"/>
  <c r="P10" i="65"/>
  <c r="V9" i="65"/>
  <c r="V10" i="65" s="1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V69" i="65" s="1"/>
  <c r="V70" i="65" s="1"/>
  <c r="V71" i="65" s="1"/>
  <c r="V72" i="65" s="1"/>
  <c r="V73" i="65" s="1"/>
  <c r="V74" i="65" s="1"/>
  <c r="V75" i="65" s="1"/>
  <c r="V76" i="65" s="1"/>
  <c r="V77" i="65" s="1"/>
  <c r="V78" i="65" s="1"/>
  <c r="V79" i="65" s="1"/>
  <c r="V80" i="65" s="1"/>
  <c r="V81" i="65" s="1"/>
  <c r="V82" i="65" s="1"/>
  <c r="V83" i="65" s="1"/>
  <c r="P9" i="65"/>
  <c r="AH78" i="188"/>
  <c r="AG78" i="188"/>
  <c r="AI81" i="188" s="1"/>
  <c r="X78" i="188"/>
  <c r="W78" i="188"/>
  <c r="Y81" i="188" s="1"/>
  <c r="AJ76" i="188"/>
  <c r="Z76" i="188"/>
  <c r="AJ75" i="188"/>
  <c r="Z75" i="188"/>
  <c r="AJ74" i="188"/>
  <c r="Z74" i="188"/>
  <c r="AJ73" i="188"/>
  <c r="Z73" i="188"/>
  <c r="AJ72" i="188"/>
  <c r="Z72" i="188"/>
  <c r="AJ71" i="188"/>
  <c r="Z71" i="188"/>
  <c r="AJ70" i="188"/>
  <c r="Z70" i="188"/>
  <c r="AJ69" i="188"/>
  <c r="Z69" i="188"/>
  <c r="AJ68" i="188"/>
  <c r="Z68" i="188"/>
  <c r="AJ67" i="188"/>
  <c r="Z67" i="188"/>
  <c r="AJ66" i="188"/>
  <c r="Z66" i="188"/>
  <c r="AJ65" i="188"/>
  <c r="Z65" i="188"/>
  <c r="AJ64" i="188"/>
  <c r="Z64" i="188"/>
  <c r="AJ63" i="188"/>
  <c r="Z63" i="188"/>
  <c r="AJ62" i="188"/>
  <c r="Z62" i="188"/>
  <c r="AJ61" i="188"/>
  <c r="Z61" i="188"/>
  <c r="AJ60" i="188"/>
  <c r="Z60" i="188"/>
  <c r="AJ59" i="188"/>
  <c r="Z59" i="188"/>
  <c r="AJ58" i="188"/>
  <c r="Z58" i="188"/>
  <c r="AJ57" i="188"/>
  <c r="Z57" i="188"/>
  <c r="AJ56" i="188"/>
  <c r="Z56" i="188"/>
  <c r="AJ55" i="188"/>
  <c r="Z55" i="188"/>
  <c r="AJ54" i="188"/>
  <c r="Z54" i="188"/>
  <c r="AJ53" i="188"/>
  <c r="Z53" i="188"/>
  <c r="AJ52" i="188"/>
  <c r="Z52" i="188"/>
  <c r="AJ51" i="188"/>
  <c r="Z51" i="188"/>
  <c r="AJ50" i="188"/>
  <c r="Z50" i="188"/>
  <c r="AJ49" i="188"/>
  <c r="Z49" i="188"/>
  <c r="AJ48" i="188"/>
  <c r="Z48" i="188"/>
  <c r="AJ47" i="188"/>
  <c r="Z47" i="188"/>
  <c r="AJ46" i="188"/>
  <c r="Z46" i="188"/>
  <c r="AJ45" i="188"/>
  <c r="Z45" i="188"/>
  <c r="AJ44" i="188"/>
  <c r="Z44" i="188"/>
  <c r="AJ43" i="188"/>
  <c r="Z43" i="188"/>
  <c r="AJ42" i="188"/>
  <c r="Z42" i="188"/>
  <c r="AJ41" i="188"/>
  <c r="Z41" i="188"/>
  <c r="AJ40" i="188"/>
  <c r="Z40" i="188"/>
  <c r="AJ39" i="188"/>
  <c r="Z39" i="188"/>
  <c r="AJ38" i="188"/>
  <c r="Z38" i="188"/>
  <c r="AJ37" i="188"/>
  <c r="Z37" i="188"/>
  <c r="AJ36" i="188"/>
  <c r="Z36" i="188"/>
  <c r="AJ35" i="188"/>
  <c r="Z35" i="188"/>
  <c r="AJ34" i="188"/>
  <c r="Z34" i="188"/>
  <c r="AJ33" i="188"/>
  <c r="Z33" i="188"/>
  <c r="AJ32" i="188"/>
  <c r="Z32" i="188"/>
  <c r="AJ31" i="188"/>
  <c r="Z31" i="188"/>
  <c r="AJ30" i="188"/>
  <c r="Z30" i="188"/>
  <c r="AJ29" i="188"/>
  <c r="Z29" i="188"/>
  <c r="AJ28" i="188"/>
  <c r="Z28" i="188"/>
  <c r="AJ27" i="188"/>
  <c r="Z27" i="188"/>
  <c r="AJ26" i="188"/>
  <c r="Z26" i="188"/>
  <c r="AJ25" i="188"/>
  <c r="Z25" i="188"/>
  <c r="AJ24" i="188"/>
  <c r="Z24" i="188"/>
  <c r="AJ23" i="188"/>
  <c r="Z23" i="188"/>
  <c r="AJ22" i="188"/>
  <c r="Z22" i="188"/>
  <c r="AJ21" i="188"/>
  <c r="Z21" i="188"/>
  <c r="AJ20" i="188"/>
  <c r="Z20" i="188"/>
  <c r="AJ19" i="188"/>
  <c r="Z19" i="188"/>
  <c r="AJ18" i="188"/>
  <c r="Z18" i="188"/>
  <c r="AJ17" i="188"/>
  <c r="Z17" i="188"/>
  <c r="AJ16" i="188"/>
  <c r="Z16" i="188"/>
  <c r="AJ15" i="188"/>
  <c r="Z15" i="188"/>
  <c r="AJ14" i="188"/>
  <c r="Z14" i="188"/>
  <c r="AJ13" i="188"/>
  <c r="Z13" i="188"/>
  <c r="AJ12" i="188"/>
  <c r="Z12" i="188"/>
  <c r="AJ11" i="188"/>
  <c r="Z11" i="188"/>
  <c r="AJ10" i="188"/>
  <c r="Z10" i="188"/>
  <c r="AJ9" i="188"/>
  <c r="AF9" i="188"/>
  <c r="AF10" i="188" s="1"/>
  <c r="AF11" i="188" s="1"/>
  <c r="AF12" i="188" s="1"/>
  <c r="AF13" i="188" s="1"/>
  <c r="AF14" i="188" s="1"/>
  <c r="AF15" i="188" s="1"/>
  <c r="AF16" i="188" s="1"/>
  <c r="AF17" i="188" s="1"/>
  <c r="AF18" i="188" s="1"/>
  <c r="AF19" i="188" s="1"/>
  <c r="AF20" i="188" s="1"/>
  <c r="AF21" i="188" s="1"/>
  <c r="AF22" i="188" s="1"/>
  <c r="AF23" i="188" s="1"/>
  <c r="AF24" i="188" s="1"/>
  <c r="AF25" i="188" s="1"/>
  <c r="AF26" i="188" s="1"/>
  <c r="AF27" i="188" s="1"/>
  <c r="AF28" i="188" s="1"/>
  <c r="AF29" i="188" s="1"/>
  <c r="AF30" i="188" s="1"/>
  <c r="AF31" i="188" s="1"/>
  <c r="AF32" i="188" s="1"/>
  <c r="AF33" i="188" s="1"/>
  <c r="AF34" i="188" s="1"/>
  <c r="AF35" i="188" s="1"/>
  <c r="AF36" i="188" s="1"/>
  <c r="AF37" i="188" s="1"/>
  <c r="AF38" i="188" s="1"/>
  <c r="AF39" i="188" s="1"/>
  <c r="AF40" i="188" s="1"/>
  <c r="AF41" i="188" s="1"/>
  <c r="AF42" i="188" s="1"/>
  <c r="AF43" i="188" s="1"/>
  <c r="AF44" i="188" s="1"/>
  <c r="AF45" i="188" s="1"/>
  <c r="AF46" i="188" s="1"/>
  <c r="AF47" i="188" s="1"/>
  <c r="AF48" i="188" s="1"/>
  <c r="AF49" i="188" s="1"/>
  <c r="AF50" i="188" s="1"/>
  <c r="AF51" i="188" s="1"/>
  <c r="AF52" i="188" s="1"/>
  <c r="AF53" i="188" s="1"/>
  <c r="AF54" i="188" s="1"/>
  <c r="AF55" i="188" s="1"/>
  <c r="AF56" i="188" s="1"/>
  <c r="AF57" i="188" s="1"/>
  <c r="AF58" i="188" s="1"/>
  <c r="AF59" i="188" s="1"/>
  <c r="AF60" i="188" s="1"/>
  <c r="AF61" i="188" s="1"/>
  <c r="AF62" i="188" s="1"/>
  <c r="AF63" i="188" s="1"/>
  <c r="AF64" i="188" s="1"/>
  <c r="AF65" i="188" s="1"/>
  <c r="AF66" i="188" s="1"/>
  <c r="AF67" i="188" s="1"/>
  <c r="AF68" i="188" s="1"/>
  <c r="AF69" i="188" s="1"/>
  <c r="AF70" i="188" s="1"/>
  <c r="AF71" i="188" s="1"/>
  <c r="AF72" i="188" s="1"/>
  <c r="AF73" i="188" s="1"/>
  <c r="AF74" i="188" s="1"/>
  <c r="AF75" i="188" s="1"/>
  <c r="Z9" i="188"/>
  <c r="AC9" i="188" s="1"/>
  <c r="AC10" i="188" s="1"/>
  <c r="AC11" i="188" s="1"/>
  <c r="AC12" i="188" s="1"/>
  <c r="AC13" i="188" s="1"/>
  <c r="AC14" i="188" s="1"/>
  <c r="AC15" i="188" s="1"/>
  <c r="AC16" i="188" s="1"/>
  <c r="AC17" i="188" s="1"/>
  <c r="AC18" i="188" s="1"/>
  <c r="AC19" i="188" s="1"/>
  <c r="AC20" i="188" s="1"/>
  <c r="AC21" i="188" s="1"/>
  <c r="AC22" i="188" s="1"/>
  <c r="AC23" i="188" s="1"/>
  <c r="AC24" i="188" s="1"/>
  <c r="AC25" i="188" s="1"/>
  <c r="AC26" i="188" s="1"/>
  <c r="AC27" i="188" s="1"/>
  <c r="AC28" i="188" s="1"/>
  <c r="AC29" i="188" s="1"/>
  <c r="AC30" i="188" s="1"/>
  <c r="AC31" i="188" s="1"/>
  <c r="AC32" i="188" s="1"/>
  <c r="AC33" i="188" s="1"/>
  <c r="AC34" i="188" s="1"/>
  <c r="AC35" i="188" s="1"/>
  <c r="AC36" i="188" s="1"/>
  <c r="AC37" i="188" s="1"/>
  <c r="AC38" i="188" s="1"/>
  <c r="AC39" i="188" s="1"/>
  <c r="AC40" i="188" s="1"/>
  <c r="AC41" i="188" s="1"/>
  <c r="AC42" i="188" s="1"/>
  <c r="AC43" i="188" s="1"/>
  <c r="AC44" i="188" s="1"/>
  <c r="AC45" i="188" s="1"/>
  <c r="AC46" i="188" s="1"/>
  <c r="AC47" i="188" s="1"/>
  <c r="AC48" i="188" s="1"/>
  <c r="AC49" i="188" s="1"/>
  <c r="AC50" i="188" s="1"/>
  <c r="AC51" i="188" s="1"/>
  <c r="AC52" i="188" s="1"/>
  <c r="AC53" i="188" s="1"/>
  <c r="AC54" i="188" s="1"/>
  <c r="AC55" i="188" s="1"/>
  <c r="AC56" i="188" s="1"/>
  <c r="AC57" i="188" s="1"/>
  <c r="AC58" i="188" s="1"/>
  <c r="AC59" i="188" s="1"/>
  <c r="AC60" i="188" s="1"/>
  <c r="AC61" i="188" s="1"/>
  <c r="AC62" i="188" s="1"/>
  <c r="AC63" i="188" s="1"/>
  <c r="AC64" i="188" s="1"/>
  <c r="AC65" i="188" s="1"/>
  <c r="AC66" i="188" s="1"/>
  <c r="AC67" i="188" s="1"/>
  <c r="AC68" i="188" s="1"/>
  <c r="AC69" i="188" s="1"/>
  <c r="AC70" i="188" s="1"/>
  <c r="AC71" i="188" s="1"/>
  <c r="AC72" i="188" s="1"/>
  <c r="AC73" i="188" s="1"/>
  <c r="AC74" i="188" s="1"/>
  <c r="AC75" i="188" s="1"/>
  <c r="AC76" i="188" s="1"/>
  <c r="V9" i="188"/>
  <c r="V10" i="188" s="1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V69" i="188" s="1"/>
  <c r="V70" i="188" s="1"/>
  <c r="V71" i="188" s="1"/>
  <c r="V72" i="188" s="1"/>
  <c r="V73" i="188" s="1"/>
  <c r="V74" i="188" s="1"/>
  <c r="V75" i="188" s="1"/>
  <c r="AE1" i="188"/>
  <c r="P64" i="177"/>
  <c r="N62" i="177"/>
  <c r="M62" i="177"/>
  <c r="P57" i="177"/>
  <c r="P56" i="177"/>
  <c r="P55" i="177"/>
  <c r="P54" i="177"/>
  <c r="P53" i="177"/>
  <c r="P52" i="177"/>
  <c r="P51" i="177"/>
  <c r="P50" i="177"/>
  <c r="P49" i="177"/>
  <c r="P48" i="177"/>
  <c r="P47" i="177"/>
  <c r="P46" i="177"/>
  <c r="P45" i="177"/>
  <c r="P44" i="177"/>
  <c r="P43" i="177"/>
  <c r="P42" i="177"/>
  <c r="P41" i="177"/>
  <c r="P40" i="177"/>
  <c r="P39" i="177"/>
  <c r="P38" i="177"/>
  <c r="P37" i="177"/>
  <c r="P36" i="177"/>
  <c r="P35" i="177"/>
  <c r="P34" i="177"/>
  <c r="P33" i="177"/>
  <c r="P32" i="177"/>
  <c r="P31" i="177"/>
  <c r="P30" i="177"/>
  <c r="P29" i="177"/>
  <c r="P28" i="177"/>
  <c r="P27" i="177"/>
  <c r="P26" i="177"/>
  <c r="P25" i="177"/>
  <c r="P24" i="177"/>
  <c r="P23" i="177"/>
  <c r="P22" i="177"/>
  <c r="P21" i="177"/>
  <c r="P20" i="177"/>
  <c r="P19" i="177"/>
  <c r="P18" i="177"/>
  <c r="P17" i="177"/>
  <c r="P16" i="177"/>
  <c r="P15" i="177"/>
  <c r="P14" i="177"/>
  <c r="P13" i="177"/>
  <c r="P12" i="177"/>
  <c r="P11" i="177"/>
  <c r="P10" i="177"/>
  <c r="P62" i="177" s="1"/>
  <c r="L10" i="177"/>
  <c r="L11" i="177" s="1"/>
  <c r="L12" i="177" s="1"/>
  <c r="L13" i="177" s="1"/>
  <c r="L14" i="177" s="1"/>
  <c r="L15" i="177" s="1"/>
  <c r="L16" i="177" s="1"/>
  <c r="L17" i="177" s="1"/>
  <c r="L18" i="177" s="1"/>
  <c r="L19" i="177" s="1"/>
  <c r="L20" i="177" s="1"/>
  <c r="L21" i="177" s="1"/>
  <c r="L22" i="177" s="1"/>
  <c r="L23" i="177" s="1"/>
  <c r="L24" i="177" s="1"/>
  <c r="L25" i="177" s="1"/>
  <c r="L26" i="177" s="1"/>
  <c r="L27" i="177" s="1"/>
  <c r="L28" i="177" s="1"/>
  <c r="L29" i="177" s="1"/>
  <c r="L30" i="177" s="1"/>
  <c r="L31" i="177" s="1"/>
  <c r="L32" i="177" s="1"/>
  <c r="L33" i="177" s="1"/>
  <c r="L34" i="177" s="1"/>
  <c r="L35" i="177" s="1"/>
  <c r="L36" i="177" s="1"/>
  <c r="L37" i="177" s="1"/>
  <c r="L38" i="177" s="1"/>
  <c r="L39" i="177" s="1"/>
  <c r="L40" i="177" s="1"/>
  <c r="L41" i="177" s="1"/>
  <c r="L42" i="177" s="1"/>
  <c r="L43" i="177" s="1"/>
  <c r="L44" i="177" s="1"/>
  <c r="L45" i="177" s="1"/>
  <c r="L46" i="177" s="1"/>
  <c r="L47" i="177" s="1"/>
  <c r="L48" i="177" s="1"/>
  <c r="L49" i="177" s="1"/>
  <c r="L50" i="177" s="1"/>
  <c r="L51" i="177" s="1"/>
  <c r="L52" i="177" s="1"/>
  <c r="L53" i="177" s="1"/>
  <c r="L54" i="177" s="1"/>
  <c r="L55" i="177" s="1"/>
  <c r="L56" i="177" s="1"/>
  <c r="L57" i="177" s="1"/>
  <c r="L58" i="177" s="1"/>
  <c r="N78" i="197"/>
  <c r="M78" i="197"/>
  <c r="O81" i="197" s="1"/>
  <c r="P76" i="197"/>
  <c r="P75" i="197"/>
  <c r="P74" i="197"/>
  <c r="P73" i="197"/>
  <c r="P72" i="197"/>
  <c r="P71" i="197"/>
  <c r="P70" i="197"/>
  <c r="P69" i="197"/>
  <c r="P68" i="197"/>
  <c r="P67" i="197"/>
  <c r="P66" i="197"/>
  <c r="P65" i="197"/>
  <c r="P64" i="197"/>
  <c r="P63" i="197"/>
  <c r="P62" i="197"/>
  <c r="P61" i="197"/>
  <c r="P60" i="197"/>
  <c r="P59" i="197"/>
  <c r="P58" i="197"/>
  <c r="P57" i="197"/>
  <c r="P56" i="197"/>
  <c r="P55" i="197"/>
  <c r="P54" i="197"/>
  <c r="P53" i="197"/>
  <c r="P52" i="197"/>
  <c r="P51" i="197"/>
  <c r="P50" i="197"/>
  <c r="P49" i="197"/>
  <c r="P48" i="197"/>
  <c r="P47" i="197"/>
  <c r="P46" i="197"/>
  <c r="P45" i="197"/>
  <c r="P44" i="197"/>
  <c r="P43" i="197"/>
  <c r="P42" i="197"/>
  <c r="P41" i="197"/>
  <c r="P40" i="197"/>
  <c r="P39" i="197"/>
  <c r="P38" i="197"/>
  <c r="P37" i="197"/>
  <c r="P36" i="197"/>
  <c r="P35" i="197"/>
  <c r="P34" i="197"/>
  <c r="P33" i="197"/>
  <c r="P32" i="197"/>
  <c r="P31" i="197"/>
  <c r="P30" i="197"/>
  <c r="P29" i="197"/>
  <c r="P28" i="197"/>
  <c r="P27" i="197"/>
  <c r="P26" i="197"/>
  <c r="P25" i="197"/>
  <c r="P24" i="197"/>
  <c r="P23" i="197"/>
  <c r="P22" i="197"/>
  <c r="P21" i="197"/>
  <c r="P20" i="197"/>
  <c r="P19" i="197"/>
  <c r="P18" i="197"/>
  <c r="P17" i="197"/>
  <c r="P16" i="197"/>
  <c r="P15" i="197"/>
  <c r="P14" i="197"/>
  <c r="P13" i="197"/>
  <c r="P12" i="197"/>
  <c r="P11" i="197"/>
  <c r="P10" i="197"/>
  <c r="P9" i="197"/>
  <c r="S9" i="197" s="1"/>
  <c r="S10" i="197" s="1"/>
  <c r="L9" i="197"/>
  <c r="L10" i="197" s="1"/>
  <c r="L11" i="197" s="1"/>
  <c r="L12" i="197" s="1"/>
  <c r="L13" i="197" s="1"/>
  <c r="L14" i="197" s="1"/>
  <c r="L15" i="197" s="1"/>
  <c r="L16" i="197" s="1"/>
  <c r="L17" i="197" s="1"/>
  <c r="L18" i="197" s="1"/>
  <c r="L19" i="197" s="1"/>
  <c r="L20" i="197" s="1"/>
  <c r="L21" i="197" s="1"/>
  <c r="L22" i="197" s="1"/>
  <c r="L23" i="197" s="1"/>
  <c r="L24" i="197" s="1"/>
  <c r="L25" i="197" s="1"/>
  <c r="L26" i="197" s="1"/>
  <c r="L27" i="197" s="1"/>
  <c r="L28" i="197" s="1"/>
  <c r="L29" i="197" s="1"/>
  <c r="L30" i="197" s="1"/>
  <c r="L31" i="197" s="1"/>
  <c r="L32" i="197" s="1"/>
  <c r="L33" i="197" s="1"/>
  <c r="L34" i="197" s="1"/>
  <c r="L35" i="197" s="1"/>
  <c r="L36" i="197" s="1"/>
  <c r="L37" i="197" s="1"/>
  <c r="L38" i="197" s="1"/>
  <c r="L39" i="197" s="1"/>
  <c r="L40" i="197" s="1"/>
  <c r="L41" i="197" s="1"/>
  <c r="L42" i="197" s="1"/>
  <c r="L43" i="197" s="1"/>
  <c r="L44" i="197" s="1"/>
  <c r="L45" i="197" s="1"/>
  <c r="L46" i="197" s="1"/>
  <c r="L47" i="197" s="1"/>
  <c r="L48" i="197" s="1"/>
  <c r="L49" i="197" s="1"/>
  <c r="L50" i="197" s="1"/>
  <c r="L51" i="197" s="1"/>
  <c r="L52" i="197" s="1"/>
  <c r="L53" i="197" s="1"/>
  <c r="L54" i="197" s="1"/>
  <c r="L55" i="197" s="1"/>
  <c r="L56" i="197" s="1"/>
  <c r="L57" i="197" s="1"/>
  <c r="L58" i="197" s="1"/>
  <c r="L59" i="197" s="1"/>
  <c r="L60" i="197" s="1"/>
  <c r="L61" i="197" s="1"/>
  <c r="L62" i="197" s="1"/>
  <c r="L63" i="197" s="1"/>
  <c r="L64" i="197" s="1"/>
  <c r="L65" i="197" s="1"/>
  <c r="L66" i="197" s="1"/>
  <c r="L67" i="197" s="1"/>
  <c r="L68" i="197" s="1"/>
  <c r="L69" i="197" s="1"/>
  <c r="L70" i="197" s="1"/>
  <c r="L71" i="197" s="1"/>
  <c r="L72" i="197" s="1"/>
  <c r="L73" i="197" s="1"/>
  <c r="L74" i="197" s="1"/>
  <c r="L75" i="197" s="1"/>
  <c r="N36" i="157"/>
  <c r="M36" i="157"/>
  <c r="P39" i="157" s="1"/>
  <c r="K36" i="157"/>
  <c r="P35" i="157"/>
  <c r="P34" i="157"/>
  <c r="P33" i="157"/>
  <c r="P32" i="157"/>
  <c r="P31" i="157"/>
  <c r="P30" i="157"/>
  <c r="P29" i="157"/>
  <c r="P28" i="157"/>
  <c r="P27" i="157"/>
  <c r="P26" i="157"/>
  <c r="P25" i="157"/>
  <c r="P24" i="157"/>
  <c r="P23" i="157"/>
  <c r="P22" i="157"/>
  <c r="P21" i="157"/>
  <c r="P20" i="157"/>
  <c r="P19" i="157"/>
  <c r="P18" i="157"/>
  <c r="P17" i="157"/>
  <c r="P16" i="157"/>
  <c r="P15" i="157"/>
  <c r="P14" i="157"/>
  <c r="P13" i="157"/>
  <c r="P12" i="157"/>
  <c r="P11" i="157"/>
  <c r="P10" i="157"/>
  <c r="P9" i="157"/>
  <c r="P8" i="157"/>
  <c r="L8" i="157"/>
  <c r="L9" i="157" s="1"/>
  <c r="L10" i="157" s="1"/>
  <c r="L11" i="157" s="1"/>
  <c r="L12" i="157" s="1"/>
  <c r="L13" i="157" s="1"/>
  <c r="L14" i="157" s="1"/>
  <c r="L15" i="157" s="1"/>
  <c r="L16" i="157" s="1"/>
  <c r="L17" i="157" s="1"/>
  <c r="L18" i="157" s="1"/>
  <c r="L19" i="157" s="1"/>
  <c r="L20" i="157" s="1"/>
  <c r="L21" i="157" s="1"/>
  <c r="L22" i="157" s="1"/>
  <c r="L23" i="157" s="1"/>
  <c r="L24" i="157" s="1"/>
  <c r="L25" i="157" s="1"/>
  <c r="L26" i="157" s="1"/>
  <c r="L27" i="157" s="1"/>
  <c r="L28" i="157" s="1"/>
  <c r="L29" i="157" s="1"/>
  <c r="L30" i="157" s="1"/>
  <c r="L31" i="157" s="1"/>
  <c r="L32" i="157" s="1"/>
  <c r="L33" i="157" s="1"/>
  <c r="L34" i="157" s="1"/>
  <c r="L35" i="157" s="1"/>
  <c r="N48" i="57"/>
  <c r="M48" i="57"/>
  <c r="O51" i="57" s="1"/>
  <c r="S46" i="57"/>
  <c r="P46" i="57"/>
  <c r="P45" i="57"/>
  <c r="P44" i="57"/>
  <c r="P43" i="57"/>
  <c r="P42" i="57"/>
  <c r="P41" i="57"/>
  <c r="P40" i="57"/>
  <c r="P39" i="57"/>
  <c r="P38" i="57"/>
  <c r="P37" i="57"/>
  <c r="P36" i="57"/>
  <c r="P35" i="57"/>
  <c r="P34" i="57"/>
  <c r="P33" i="57"/>
  <c r="P32" i="57"/>
  <c r="P31" i="57"/>
  <c r="P30" i="57"/>
  <c r="P29" i="57"/>
  <c r="P28" i="57"/>
  <c r="P27" i="57"/>
  <c r="P26" i="57"/>
  <c r="P25" i="57"/>
  <c r="P24" i="57"/>
  <c r="P23" i="57"/>
  <c r="P22" i="57"/>
  <c r="P21" i="57"/>
  <c r="P20" i="57"/>
  <c r="P19" i="57"/>
  <c r="P18" i="57"/>
  <c r="P17" i="57"/>
  <c r="P16" i="57"/>
  <c r="P15" i="57"/>
  <c r="P14" i="57"/>
  <c r="P13" i="57"/>
  <c r="P12" i="57"/>
  <c r="P11" i="57"/>
  <c r="P10" i="57"/>
  <c r="P9" i="57"/>
  <c r="L9" i="57"/>
  <c r="L10" i="57" s="1"/>
  <c r="L11" i="57" s="1"/>
  <c r="L12" i="57" s="1"/>
  <c r="L13" i="57" s="1"/>
  <c r="L14" i="57" s="1"/>
  <c r="L15" i="57" s="1"/>
  <c r="L16" i="57" s="1"/>
  <c r="L17" i="57" s="1"/>
  <c r="L18" i="57" s="1"/>
  <c r="L19" i="57" s="1"/>
  <c r="L20" i="57" s="1"/>
  <c r="L21" i="57" s="1"/>
  <c r="L22" i="57" s="1"/>
  <c r="L23" i="57" s="1"/>
  <c r="L24" i="57" s="1"/>
  <c r="L25" i="57" s="1"/>
  <c r="L26" i="57" s="1"/>
  <c r="L27" i="57" s="1"/>
  <c r="L28" i="57" s="1"/>
  <c r="L29" i="57" s="1"/>
  <c r="L30" i="57" s="1"/>
  <c r="L31" i="57" s="1"/>
  <c r="L32" i="57" s="1"/>
  <c r="L33" i="57" s="1"/>
  <c r="L34" i="57" s="1"/>
  <c r="L35" i="57" s="1"/>
  <c r="L36" i="57" s="1"/>
  <c r="L37" i="57" s="1"/>
  <c r="L38" i="57" s="1"/>
  <c r="L39" i="57" s="1"/>
  <c r="L40" i="57" s="1"/>
  <c r="L41" i="57" s="1"/>
  <c r="L42" i="57" s="1"/>
  <c r="L43" i="57" s="1"/>
  <c r="L44" i="57" s="1"/>
  <c r="L45" i="57" s="1"/>
  <c r="N42" i="196"/>
  <c r="M42" i="196"/>
  <c r="O45" i="196" s="1"/>
  <c r="P40" i="196"/>
  <c r="P39" i="196"/>
  <c r="P38" i="196"/>
  <c r="P37" i="196"/>
  <c r="P36" i="196"/>
  <c r="P35" i="196"/>
  <c r="P34" i="196"/>
  <c r="P33" i="196"/>
  <c r="P32" i="196"/>
  <c r="P31" i="196"/>
  <c r="P30" i="196"/>
  <c r="P29" i="196"/>
  <c r="P28" i="196"/>
  <c r="P27" i="196"/>
  <c r="P26" i="196"/>
  <c r="P25" i="196"/>
  <c r="P24" i="196"/>
  <c r="P23" i="196"/>
  <c r="P22" i="196"/>
  <c r="P21" i="196"/>
  <c r="P20" i="196"/>
  <c r="P19" i="196"/>
  <c r="P18" i="196"/>
  <c r="P17" i="196"/>
  <c r="P16" i="196"/>
  <c r="P15" i="196"/>
  <c r="P14" i="196"/>
  <c r="P13" i="196"/>
  <c r="P12" i="196"/>
  <c r="P11" i="196"/>
  <c r="P10" i="196"/>
  <c r="P9" i="196"/>
  <c r="P42" i="196" s="1"/>
  <c r="L9" i="196"/>
  <c r="L10" i="196" s="1"/>
  <c r="L11" i="196" s="1"/>
  <c r="L12" i="196" s="1"/>
  <c r="L13" i="196" s="1"/>
  <c r="L14" i="196" s="1"/>
  <c r="L15" i="196" s="1"/>
  <c r="L16" i="196" s="1"/>
  <c r="L17" i="196" s="1"/>
  <c r="L18" i="196" s="1"/>
  <c r="L19" i="196" s="1"/>
  <c r="L20" i="196" s="1"/>
  <c r="L21" i="196" s="1"/>
  <c r="L22" i="196" s="1"/>
  <c r="L23" i="196" s="1"/>
  <c r="L24" i="196" s="1"/>
  <c r="L25" i="196" s="1"/>
  <c r="L26" i="196" s="1"/>
  <c r="L27" i="196" s="1"/>
  <c r="L28" i="196" s="1"/>
  <c r="L29" i="196" s="1"/>
  <c r="L30" i="196" s="1"/>
  <c r="L31" i="196" s="1"/>
  <c r="L32" i="196" s="1"/>
  <c r="L33" i="196" s="1"/>
  <c r="L34" i="196" s="1"/>
  <c r="L35" i="196" s="1"/>
  <c r="L36" i="196" s="1"/>
  <c r="L37" i="196" s="1"/>
  <c r="L38" i="196" s="1"/>
  <c r="L39" i="196" s="1"/>
  <c r="L40" i="196" s="1"/>
  <c r="V107" i="65" l="1"/>
  <c r="V84" i="65"/>
  <c r="V85" i="65" s="1"/>
  <c r="V86" i="65" s="1"/>
  <c r="V87" i="65" s="1"/>
  <c r="V88" i="65" s="1"/>
  <c r="V89" i="65" s="1"/>
  <c r="V90" i="65" s="1"/>
  <c r="V91" i="65" s="1"/>
  <c r="V92" i="65" s="1"/>
  <c r="V93" i="65" s="1"/>
  <c r="V94" i="65" s="1"/>
  <c r="V95" i="65" s="1"/>
  <c r="V96" i="65" s="1"/>
  <c r="V97" i="65" s="1"/>
  <c r="V98" i="65" s="1"/>
  <c r="V99" i="65" s="1"/>
  <c r="V100" i="65" s="1"/>
  <c r="V101" i="65" s="1"/>
  <c r="V102" i="65" s="1"/>
  <c r="V103" i="65" s="1"/>
  <c r="V104" i="65" s="1"/>
  <c r="V105" i="65" s="1"/>
  <c r="V106" i="65" s="1"/>
  <c r="R9" i="65"/>
  <c r="P109" i="65"/>
  <c r="Z78" i="188"/>
  <c r="Y83" i="188" s="1"/>
  <c r="AA6" i="188"/>
  <c r="AB6" i="188" s="1"/>
  <c r="AJ78" i="188"/>
  <c r="AM9" i="188"/>
  <c r="AM10" i="188" s="1"/>
  <c r="AM11" i="188" s="1"/>
  <c r="AM12" i="188" s="1"/>
  <c r="AM13" i="188" s="1"/>
  <c r="AM14" i="188" s="1"/>
  <c r="AM15" i="188" s="1"/>
  <c r="AM16" i="188" s="1"/>
  <c r="AM17" i="188" s="1"/>
  <c r="AM18" i="188" s="1"/>
  <c r="AM19" i="188" s="1"/>
  <c r="AM20" i="188" s="1"/>
  <c r="AM21" i="188" s="1"/>
  <c r="AM22" i="188" s="1"/>
  <c r="AM23" i="188" s="1"/>
  <c r="AM24" i="188" s="1"/>
  <c r="AM25" i="188" s="1"/>
  <c r="AM26" i="188" s="1"/>
  <c r="AM27" i="188" s="1"/>
  <c r="AM28" i="188" s="1"/>
  <c r="AM29" i="188" s="1"/>
  <c r="AM30" i="188" s="1"/>
  <c r="AM31" i="188" s="1"/>
  <c r="AM32" i="188" s="1"/>
  <c r="AM33" i="188" s="1"/>
  <c r="AM34" i="188" s="1"/>
  <c r="AM35" i="188" s="1"/>
  <c r="AM36" i="188" s="1"/>
  <c r="AM37" i="188" s="1"/>
  <c r="AM38" i="188" s="1"/>
  <c r="AM39" i="188" s="1"/>
  <c r="AM40" i="188" s="1"/>
  <c r="AM41" i="188" s="1"/>
  <c r="AM42" i="188" s="1"/>
  <c r="AM43" i="188" s="1"/>
  <c r="AM44" i="188" s="1"/>
  <c r="AM45" i="188" s="1"/>
  <c r="AM46" i="188" s="1"/>
  <c r="AM47" i="188" s="1"/>
  <c r="AM48" i="188" s="1"/>
  <c r="AM49" i="188" s="1"/>
  <c r="AM50" i="188" s="1"/>
  <c r="AM51" i="188" s="1"/>
  <c r="AM52" i="188" s="1"/>
  <c r="AM53" i="188" s="1"/>
  <c r="AM54" i="188" s="1"/>
  <c r="AM55" i="188" s="1"/>
  <c r="AM56" i="188" s="1"/>
  <c r="AM57" i="188" s="1"/>
  <c r="AM58" i="188" s="1"/>
  <c r="AM59" i="188" s="1"/>
  <c r="AM60" i="188" s="1"/>
  <c r="AM61" i="188" s="1"/>
  <c r="AM62" i="188" s="1"/>
  <c r="AM63" i="188" s="1"/>
  <c r="AM64" i="188" s="1"/>
  <c r="AM65" i="188" s="1"/>
  <c r="AM66" i="188" s="1"/>
  <c r="AM67" i="188" s="1"/>
  <c r="AM68" i="188" s="1"/>
  <c r="AM69" i="188" s="1"/>
  <c r="AM70" i="188" s="1"/>
  <c r="AM71" i="188" s="1"/>
  <c r="AM72" i="188" s="1"/>
  <c r="AM73" i="188" s="1"/>
  <c r="AM74" i="188" s="1"/>
  <c r="AM75" i="188" s="1"/>
  <c r="AM76" i="188" s="1"/>
  <c r="S10" i="177"/>
  <c r="S11" i="177" s="1"/>
  <c r="S12" i="177" s="1"/>
  <c r="S13" i="177" s="1"/>
  <c r="S14" i="177" s="1"/>
  <c r="S15" i="177" s="1"/>
  <c r="S16" i="177" s="1"/>
  <c r="S17" i="177" s="1"/>
  <c r="S18" i="177" s="1"/>
  <c r="S19" i="177" s="1"/>
  <c r="S20" i="177" s="1"/>
  <c r="S21" i="177" s="1"/>
  <c r="S22" i="177" s="1"/>
  <c r="S23" i="177" s="1"/>
  <c r="S24" i="177" s="1"/>
  <c r="S25" i="177" s="1"/>
  <c r="S26" i="177" s="1"/>
  <c r="S27" i="177" s="1"/>
  <c r="S28" i="177" s="1"/>
  <c r="S29" i="177" s="1"/>
  <c r="S30" i="177" s="1"/>
  <c r="S31" i="177" s="1"/>
  <c r="S32" i="177" s="1"/>
  <c r="S33" i="177" s="1"/>
  <c r="S34" i="177" s="1"/>
  <c r="S35" i="177" s="1"/>
  <c r="S36" i="177" s="1"/>
  <c r="S37" i="177" s="1"/>
  <c r="S38" i="177" s="1"/>
  <c r="S39" i="177" s="1"/>
  <c r="S40" i="177" s="1"/>
  <c r="S41" i="177" s="1"/>
  <c r="S42" i="177" s="1"/>
  <c r="S43" i="177" s="1"/>
  <c r="S44" i="177" s="1"/>
  <c r="S45" i="177" s="1"/>
  <c r="S46" i="177" s="1"/>
  <c r="S47" i="177" s="1"/>
  <c r="S48" i="177" s="1"/>
  <c r="S49" i="177" s="1"/>
  <c r="S50" i="177" s="1"/>
  <c r="S51" i="177" s="1"/>
  <c r="S52" i="177" s="1"/>
  <c r="S53" i="177" s="1"/>
  <c r="S54" i="177" s="1"/>
  <c r="S55" i="177" s="1"/>
  <c r="S56" i="177" s="1"/>
  <c r="S57" i="177" s="1"/>
  <c r="S58" i="177" s="1"/>
  <c r="Q5" i="177"/>
  <c r="R5" i="177" s="1"/>
  <c r="P63" i="177"/>
  <c r="S11" i="197"/>
  <c r="S12" i="197" s="1"/>
  <c r="S13" i="197" s="1"/>
  <c r="S14" i="197" s="1"/>
  <c r="S15" i="197" s="1"/>
  <c r="S16" i="197" s="1"/>
  <c r="S17" i="197" s="1"/>
  <c r="S18" i="197" s="1"/>
  <c r="S19" i="197" s="1"/>
  <c r="S20" i="197" s="1"/>
  <c r="S21" i="197" s="1"/>
  <c r="S22" i="197" s="1"/>
  <c r="S23" i="197" s="1"/>
  <c r="S24" i="197" s="1"/>
  <c r="S25" i="197" s="1"/>
  <c r="S26" i="197" s="1"/>
  <c r="S27" i="197" s="1"/>
  <c r="S28" i="197" s="1"/>
  <c r="S29" i="197" s="1"/>
  <c r="S30" i="197" s="1"/>
  <c r="S31" i="197" s="1"/>
  <c r="S32" i="197" s="1"/>
  <c r="S33" i="197" s="1"/>
  <c r="S34" i="197" s="1"/>
  <c r="S35" i="197" s="1"/>
  <c r="S36" i="197" s="1"/>
  <c r="S37" i="197" s="1"/>
  <c r="S38" i="197" s="1"/>
  <c r="S39" i="197" s="1"/>
  <c r="S40" i="197" s="1"/>
  <c r="S41" i="197" s="1"/>
  <c r="S42" i="197" s="1"/>
  <c r="S43" i="197" s="1"/>
  <c r="S44" i="197" s="1"/>
  <c r="S45" i="197" s="1"/>
  <c r="S46" i="197" s="1"/>
  <c r="S47" i="197" s="1"/>
  <c r="S48" i="197" s="1"/>
  <c r="S49" i="197" s="1"/>
  <c r="S50" i="197" s="1"/>
  <c r="S51" i="197" s="1"/>
  <c r="S52" i="197" s="1"/>
  <c r="S53" i="197" s="1"/>
  <c r="S54" i="197" s="1"/>
  <c r="S55" i="197" s="1"/>
  <c r="S56" i="197" s="1"/>
  <c r="S57" i="197" s="1"/>
  <c r="S58" i="197" s="1"/>
  <c r="S59" i="197" s="1"/>
  <c r="S60" i="197" s="1"/>
  <c r="S61" i="197" s="1"/>
  <c r="S62" i="197" s="1"/>
  <c r="S63" i="197" s="1"/>
  <c r="S64" i="197" s="1"/>
  <c r="S65" i="197" s="1"/>
  <c r="S66" i="197" s="1"/>
  <c r="S67" i="197" s="1"/>
  <c r="S68" i="197" s="1"/>
  <c r="S69" i="197" s="1"/>
  <c r="S70" i="197" s="1"/>
  <c r="S71" i="197" s="1"/>
  <c r="S72" i="197" s="1"/>
  <c r="S73" i="197" s="1"/>
  <c r="S74" i="197" s="1"/>
  <c r="S75" i="197" s="1"/>
  <c r="S76" i="197" s="1"/>
  <c r="P78" i="197"/>
  <c r="P36" i="157"/>
  <c r="P38" i="157" s="1"/>
  <c r="S8" i="157"/>
  <c r="S9" i="157" s="1"/>
  <c r="S10" i="157" s="1"/>
  <c r="S11" i="157" s="1"/>
  <c r="S12" i="157" s="1"/>
  <c r="S13" i="157" s="1"/>
  <c r="S14" i="157" s="1"/>
  <c r="S15" i="157" s="1"/>
  <c r="S16" i="157" s="1"/>
  <c r="S17" i="157" s="1"/>
  <c r="S18" i="157" s="1"/>
  <c r="S19" i="157" s="1"/>
  <c r="S20" i="157" s="1"/>
  <c r="S21" i="157" s="1"/>
  <c r="S22" i="157" s="1"/>
  <c r="S23" i="157" s="1"/>
  <c r="S24" i="157" s="1"/>
  <c r="S25" i="157" s="1"/>
  <c r="S26" i="157" s="1"/>
  <c r="S27" i="157" s="1"/>
  <c r="S28" i="157" s="1"/>
  <c r="S29" i="157" s="1"/>
  <c r="S30" i="157" s="1"/>
  <c r="S31" i="157" s="1"/>
  <c r="S32" i="157" s="1"/>
  <c r="S33" i="157" s="1"/>
  <c r="S34" i="157" s="1"/>
  <c r="P48" i="57"/>
  <c r="Q6" i="57" s="1"/>
  <c r="R6" i="57" s="1"/>
  <c r="O53" i="57"/>
  <c r="S9" i="57"/>
  <c r="S10" i="57" s="1"/>
  <c r="S11" i="57" s="1"/>
  <c r="S12" i="57" s="1"/>
  <c r="S13" i="57" s="1"/>
  <c r="S14" i="57" s="1"/>
  <c r="S15" i="57" s="1"/>
  <c r="S16" i="57" s="1"/>
  <c r="S17" i="57" s="1"/>
  <c r="S18" i="57" s="1"/>
  <c r="S19" i="57" s="1"/>
  <c r="S20" i="57" s="1"/>
  <c r="S21" i="57" s="1"/>
  <c r="S22" i="57" s="1"/>
  <c r="S23" i="57" s="1"/>
  <c r="S24" i="57" s="1"/>
  <c r="S25" i="57" s="1"/>
  <c r="S26" i="57" s="1"/>
  <c r="S27" i="57" s="1"/>
  <c r="S28" i="57" s="1"/>
  <c r="S29" i="57" s="1"/>
  <c r="S30" i="57" s="1"/>
  <c r="S31" i="57" s="1"/>
  <c r="S32" i="57" s="1"/>
  <c r="S33" i="57" s="1"/>
  <c r="S34" i="57" s="1"/>
  <c r="S35" i="57" s="1"/>
  <c r="S36" i="57" s="1"/>
  <c r="S37" i="57" s="1"/>
  <c r="S38" i="57" s="1"/>
  <c r="S39" i="57" s="1"/>
  <c r="S40" i="57" s="1"/>
  <c r="S41" i="57" s="1"/>
  <c r="S42" i="57" s="1"/>
  <c r="S43" i="57" s="1"/>
  <c r="S44" i="57" s="1"/>
  <c r="S45" i="57" s="1"/>
  <c r="O47" i="196"/>
  <c r="Q6" i="196"/>
  <c r="R6" i="196" s="1"/>
  <c r="S9" i="196"/>
  <c r="S10" i="196" s="1"/>
  <c r="S11" i="196" s="1"/>
  <c r="S12" i="196" s="1"/>
  <c r="S13" i="196" s="1"/>
  <c r="S14" i="196" s="1"/>
  <c r="S15" i="196" s="1"/>
  <c r="S16" i="196" s="1"/>
  <c r="S17" i="196" s="1"/>
  <c r="S18" i="196" s="1"/>
  <c r="S19" i="196" s="1"/>
  <c r="S20" i="196" s="1"/>
  <c r="S21" i="196" s="1"/>
  <c r="S22" i="196" s="1"/>
  <c r="S23" i="196" s="1"/>
  <c r="S24" i="196" s="1"/>
  <c r="S25" i="196" s="1"/>
  <c r="S26" i="196" s="1"/>
  <c r="S27" i="196" s="1"/>
  <c r="S28" i="196" s="1"/>
  <c r="S29" i="196" s="1"/>
  <c r="S30" i="196" s="1"/>
  <c r="S31" i="196" s="1"/>
  <c r="S32" i="196" s="1"/>
  <c r="S33" i="196" s="1"/>
  <c r="S34" i="196" s="1"/>
  <c r="S35" i="196" s="1"/>
  <c r="S36" i="196" s="1"/>
  <c r="S37" i="196" s="1"/>
  <c r="S38" i="196" s="1"/>
  <c r="S39" i="196" s="1"/>
  <c r="S40" i="196" s="1"/>
  <c r="O12" i="209"/>
  <c r="O13" i="209"/>
  <c r="O14" i="209"/>
  <c r="O15" i="209"/>
  <c r="O16" i="209"/>
  <c r="O17" i="209"/>
  <c r="O18" i="209"/>
  <c r="O19" i="209"/>
  <c r="O20" i="209"/>
  <c r="O21" i="209"/>
  <c r="O22" i="209"/>
  <c r="O23" i="209"/>
  <c r="O24" i="209"/>
  <c r="O25" i="209"/>
  <c r="O26" i="209"/>
  <c r="O27" i="209"/>
  <c r="O28" i="209"/>
  <c r="O29" i="209"/>
  <c r="O30" i="209"/>
  <c r="O31" i="209"/>
  <c r="O32" i="209"/>
  <c r="O33" i="209"/>
  <c r="O34" i="209"/>
  <c r="O35" i="209"/>
  <c r="O36" i="209"/>
  <c r="O11" i="209"/>
  <c r="O10" i="209"/>
  <c r="L1" i="209"/>
  <c r="K1" i="188"/>
  <c r="R109" i="65" l="1"/>
  <c r="U9" i="65"/>
  <c r="U10" i="65" s="1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U69" i="65" s="1"/>
  <c r="U70" i="65" s="1"/>
  <c r="U71" i="65" s="1"/>
  <c r="U72" i="65" s="1"/>
  <c r="U73" i="65" s="1"/>
  <c r="U74" i="65" s="1"/>
  <c r="U75" i="65" s="1"/>
  <c r="U76" i="65" s="1"/>
  <c r="U77" i="65" s="1"/>
  <c r="U78" i="65" s="1"/>
  <c r="U79" i="65" s="1"/>
  <c r="U80" i="65" s="1"/>
  <c r="U81" i="65" s="1"/>
  <c r="U82" i="65" s="1"/>
  <c r="U83" i="65" s="1"/>
  <c r="U84" i="65" s="1"/>
  <c r="U85" i="65" s="1"/>
  <c r="U86" i="65" s="1"/>
  <c r="U87" i="65" s="1"/>
  <c r="U88" i="65" s="1"/>
  <c r="U89" i="65" s="1"/>
  <c r="U90" i="65" s="1"/>
  <c r="U91" i="65" s="1"/>
  <c r="U92" i="65" s="1"/>
  <c r="U93" i="65" s="1"/>
  <c r="U94" i="65" s="1"/>
  <c r="U95" i="65" s="1"/>
  <c r="U96" i="65" s="1"/>
  <c r="U97" i="65" s="1"/>
  <c r="U98" i="65" s="1"/>
  <c r="U99" i="65" s="1"/>
  <c r="U100" i="65" s="1"/>
  <c r="U101" i="65" s="1"/>
  <c r="U102" i="65" s="1"/>
  <c r="U103" i="65" s="1"/>
  <c r="U104" i="65" s="1"/>
  <c r="U105" i="65" s="1"/>
  <c r="U106" i="65" s="1"/>
  <c r="U107" i="65" s="1"/>
  <c r="W9" i="65"/>
  <c r="AI83" i="188"/>
  <c r="AK6" i="188"/>
  <c r="AL6" i="188" s="1"/>
  <c r="O83" i="197"/>
  <c r="Q6" i="197"/>
  <c r="R6" i="197" s="1"/>
  <c r="Q5" i="157"/>
  <c r="R5" i="157" s="1"/>
  <c r="F12" i="135"/>
  <c r="F13" i="135"/>
  <c r="F14" i="135"/>
  <c r="F15" i="135"/>
  <c r="F16" i="135"/>
  <c r="F17" i="135"/>
  <c r="F18" i="135"/>
  <c r="F19" i="135"/>
  <c r="F20" i="135"/>
  <c r="F21" i="135"/>
  <c r="F22" i="135"/>
  <c r="F23" i="135"/>
  <c r="F24" i="135"/>
  <c r="F25" i="135"/>
  <c r="F26" i="135"/>
  <c r="F27" i="135"/>
  <c r="P32" i="1"/>
  <c r="P33" i="1" s="1"/>
  <c r="N32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29" i="1" s="1"/>
  <c r="R5" i="1"/>
  <c r="Q112" i="65" l="1"/>
  <c r="S5" i="65"/>
  <c r="T5" i="65" s="1"/>
  <c r="F10" i="161"/>
  <c r="F16" i="161"/>
  <c r="B12" i="129" l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B11" i="129"/>
  <c r="B10" i="129"/>
  <c r="B10" i="139"/>
  <c r="B9" i="139"/>
  <c r="D13" i="40" l="1"/>
  <c r="F13" i="40" s="1"/>
  <c r="D12" i="40"/>
  <c r="F12" i="40" s="1"/>
  <c r="D11" i="40"/>
  <c r="F11" i="40" s="1"/>
  <c r="D10" i="40"/>
  <c r="F10" i="40" s="1"/>
  <c r="D9" i="40"/>
  <c r="F9" i="40" s="1"/>
  <c r="I9" i="40" s="1"/>
  <c r="I10" i="40" s="1"/>
  <c r="I11" i="40" s="1"/>
  <c r="I12" i="40" l="1"/>
  <c r="I13" i="40" s="1"/>
  <c r="J11" i="129"/>
  <c r="J12" i="129"/>
  <c r="J13" i="129"/>
  <c r="J14" i="129"/>
  <c r="J15" i="129"/>
  <c r="J16" i="129"/>
  <c r="J17" i="129"/>
  <c r="J18" i="129"/>
  <c r="J19" i="129"/>
  <c r="J20" i="129"/>
  <c r="J21" i="129"/>
  <c r="J22" i="129"/>
  <c r="J23" i="129"/>
  <c r="J24" i="129"/>
  <c r="J25" i="129"/>
  <c r="J26" i="129"/>
  <c r="J27" i="129"/>
  <c r="J28" i="129"/>
  <c r="J29" i="129"/>
  <c r="J30" i="129"/>
  <c r="J31" i="129"/>
  <c r="J32" i="129"/>
  <c r="J33" i="129"/>
  <c r="J34" i="129"/>
  <c r="J35" i="129"/>
  <c r="J36" i="129"/>
  <c r="J38" i="129"/>
  <c r="J39" i="129"/>
  <c r="J40" i="129"/>
  <c r="J41" i="129"/>
  <c r="J42" i="129"/>
  <c r="J43" i="129"/>
  <c r="J44" i="129"/>
  <c r="J45" i="129"/>
  <c r="J58" i="129"/>
  <c r="J59" i="129"/>
  <c r="J60" i="129"/>
  <c r="J61" i="129"/>
  <c r="J62" i="129"/>
  <c r="J63" i="129"/>
  <c r="J64" i="129"/>
  <c r="J65" i="129"/>
  <c r="J66" i="129"/>
  <c r="J67" i="129"/>
  <c r="J68" i="129"/>
  <c r="J69" i="129"/>
  <c r="J70" i="129"/>
  <c r="J71" i="129"/>
  <c r="J72" i="129"/>
  <c r="J73" i="129"/>
  <c r="J74" i="129"/>
  <c r="J75" i="129"/>
  <c r="J76" i="129"/>
  <c r="J77" i="129"/>
  <c r="J10" i="129"/>
  <c r="D34" i="117" l="1"/>
  <c r="D9" i="65" l="1"/>
  <c r="F9" i="65" s="1"/>
  <c r="BX32" i="1" l="1"/>
  <c r="D12" i="209" l="1"/>
  <c r="D13" i="209"/>
  <c r="D14" i="209"/>
  <c r="D15" i="209"/>
  <c r="D16" i="209"/>
  <c r="D17" i="209"/>
  <c r="D18" i="209"/>
  <c r="D19" i="209"/>
  <c r="D20" i="209"/>
  <c r="D21" i="209"/>
  <c r="D22" i="209"/>
  <c r="D23" i="209"/>
  <c r="D24" i="209"/>
  <c r="D25" i="209"/>
  <c r="D26" i="209"/>
  <c r="D27" i="209"/>
  <c r="D28" i="209"/>
  <c r="D29" i="209"/>
  <c r="D30" i="209"/>
  <c r="D31" i="209"/>
  <c r="D32" i="209"/>
  <c r="D33" i="209"/>
  <c r="D34" i="209"/>
  <c r="D35" i="209"/>
  <c r="D36" i="209"/>
  <c r="D11" i="209"/>
  <c r="AM18" i="1" l="1"/>
  <c r="AM17" i="1"/>
  <c r="D10" i="209"/>
  <c r="I111" i="38" l="1"/>
  <c r="I110" i="38"/>
  <c r="I115" i="38"/>
  <c r="C115" i="40"/>
  <c r="E118" i="40" s="1"/>
  <c r="D114" i="40"/>
  <c r="F114" i="40" s="1"/>
  <c r="K114" i="40" s="1"/>
  <c r="D113" i="40"/>
  <c r="F113" i="40" s="1"/>
  <c r="K113" i="40" s="1"/>
  <c r="A113" i="40"/>
  <c r="D112" i="40"/>
  <c r="F112" i="40" s="1"/>
  <c r="K112" i="40" s="1"/>
  <c r="D111" i="40"/>
  <c r="F111" i="40" s="1"/>
  <c r="K111" i="40" s="1"/>
  <c r="D110" i="40"/>
  <c r="F110" i="40" s="1"/>
  <c r="K110" i="40" s="1"/>
  <c r="D109" i="40"/>
  <c r="F109" i="40" s="1"/>
  <c r="K109" i="40" s="1"/>
  <c r="D108" i="40"/>
  <c r="F108" i="40" s="1"/>
  <c r="K108" i="40" s="1"/>
  <c r="D107" i="40"/>
  <c r="F107" i="40" s="1"/>
  <c r="K107" i="40" s="1"/>
  <c r="D106" i="40"/>
  <c r="F106" i="40" s="1"/>
  <c r="K106" i="40" s="1"/>
  <c r="D105" i="40"/>
  <c r="F105" i="40" s="1"/>
  <c r="K105" i="40" s="1"/>
  <c r="D104" i="40"/>
  <c r="F104" i="40" s="1"/>
  <c r="K104" i="40" s="1"/>
  <c r="D103" i="40"/>
  <c r="F103" i="40" s="1"/>
  <c r="K103" i="40" s="1"/>
  <c r="D102" i="40"/>
  <c r="F102" i="40" s="1"/>
  <c r="K102" i="40" s="1"/>
  <c r="D101" i="40"/>
  <c r="F101" i="40" s="1"/>
  <c r="K101" i="40" s="1"/>
  <c r="D100" i="40"/>
  <c r="F100" i="40" s="1"/>
  <c r="K100" i="40" s="1"/>
  <c r="D99" i="40"/>
  <c r="F99" i="40" s="1"/>
  <c r="K99" i="40" s="1"/>
  <c r="D98" i="40"/>
  <c r="F98" i="40" s="1"/>
  <c r="K98" i="40" s="1"/>
  <c r="D97" i="40"/>
  <c r="F97" i="40" s="1"/>
  <c r="K97" i="40" s="1"/>
  <c r="D96" i="40"/>
  <c r="F96" i="40" s="1"/>
  <c r="K96" i="40" s="1"/>
  <c r="D95" i="40"/>
  <c r="F95" i="40" s="1"/>
  <c r="K95" i="40" s="1"/>
  <c r="D94" i="40"/>
  <c r="F94" i="40" s="1"/>
  <c r="K94" i="40" s="1"/>
  <c r="D93" i="40"/>
  <c r="F93" i="40" s="1"/>
  <c r="K93" i="40" s="1"/>
  <c r="D92" i="40"/>
  <c r="F92" i="40" s="1"/>
  <c r="K92" i="40" s="1"/>
  <c r="D91" i="40"/>
  <c r="F91" i="40" s="1"/>
  <c r="K91" i="40" s="1"/>
  <c r="D90" i="40"/>
  <c r="F90" i="40" s="1"/>
  <c r="K90" i="40" s="1"/>
  <c r="D89" i="40"/>
  <c r="F89" i="40" s="1"/>
  <c r="K89" i="40" s="1"/>
  <c r="D88" i="40"/>
  <c r="F88" i="40" s="1"/>
  <c r="K88" i="40" s="1"/>
  <c r="D87" i="40"/>
  <c r="F87" i="40" s="1"/>
  <c r="K87" i="40" s="1"/>
  <c r="D86" i="40"/>
  <c r="F86" i="40" s="1"/>
  <c r="K86" i="40" s="1"/>
  <c r="D85" i="40"/>
  <c r="F85" i="40" s="1"/>
  <c r="K85" i="40" s="1"/>
  <c r="D84" i="40"/>
  <c r="F84" i="40" s="1"/>
  <c r="K84" i="40" s="1"/>
  <c r="D83" i="40"/>
  <c r="F83" i="40" s="1"/>
  <c r="K83" i="40" s="1"/>
  <c r="D82" i="40"/>
  <c r="F82" i="40" s="1"/>
  <c r="K82" i="40" s="1"/>
  <c r="D81" i="40"/>
  <c r="F81" i="40" s="1"/>
  <c r="K81" i="40" s="1"/>
  <c r="D80" i="40"/>
  <c r="F80" i="40" s="1"/>
  <c r="K80" i="40" s="1"/>
  <c r="D79" i="40"/>
  <c r="F79" i="40" s="1"/>
  <c r="K79" i="40" s="1"/>
  <c r="D78" i="40"/>
  <c r="F78" i="40" s="1"/>
  <c r="K78" i="40" s="1"/>
  <c r="D77" i="40"/>
  <c r="F77" i="40" s="1"/>
  <c r="K77" i="40" s="1"/>
  <c r="D76" i="40"/>
  <c r="F76" i="40" s="1"/>
  <c r="K76" i="40" s="1"/>
  <c r="D75" i="40"/>
  <c r="F75" i="40" s="1"/>
  <c r="K75" i="40" s="1"/>
  <c r="D74" i="40"/>
  <c r="F74" i="40" s="1"/>
  <c r="K74" i="40" s="1"/>
  <c r="D73" i="40"/>
  <c r="F73" i="40" s="1"/>
  <c r="K73" i="40" s="1"/>
  <c r="D72" i="40"/>
  <c r="F72" i="40" s="1"/>
  <c r="K72" i="40" s="1"/>
  <c r="D71" i="40"/>
  <c r="F71" i="40" s="1"/>
  <c r="K71" i="40" s="1"/>
  <c r="D70" i="40"/>
  <c r="F70" i="40" s="1"/>
  <c r="K70" i="40" s="1"/>
  <c r="D69" i="40"/>
  <c r="F69" i="40" s="1"/>
  <c r="K69" i="40" s="1"/>
  <c r="D68" i="40"/>
  <c r="F68" i="40" s="1"/>
  <c r="K68" i="40" s="1"/>
  <c r="D67" i="40"/>
  <c r="F67" i="40" s="1"/>
  <c r="K67" i="40" s="1"/>
  <c r="D66" i="40"/>
  <c r="F66" i="40" s="1"/>
  <c r="K66" i="40" s="1"/>
  <c r="D65" i="40"/>
  <c r="F65" i="40" s="1"/>
  <c r="K65" i="40" s="1"/>
  <c r="D64" i="40"/>
  <c r="F64" i="40" s="1"/>
  <c r="K64" i="40" s="1"/>
  <c r="D63" i="40"/>
  <c r="F63" i="40" s="1"/>
  <c r="K63" i="40" s="1"/>
  <c r="D62" i="40"/>
  <c r="F62" i="40" s="1"/>
  <c r="K62" i="40" s="1"/>
  <c r="D61" i="40"/>
  <c r="F61" i="40" s="1"/>
  <c r="K61" i="40" s="1"/>
  <c r="D60" i="40"/>
  <c r="F60" i="40" s="1"/>
  <c r="K60" i="40" s="1"/>
  <c r="D59" i="40"/>
  <c r="F59" i="40" s="1"/>
  <c r="K59" i="40" s="1"/>
  <c r="D58" i="40"/>
  <c r="F58" i="40" s="1"/>
  <c r="K58" i="40" s="1"/>
  <c r="D57" i="40"/>
  <c r="F57" i="40" s="1"/>
  <c r="K57" i="40" s="1"/>
  <c r="D56" i="40"/>
  <c r="F56" i="40" s="1"/>
  <c r="K56" i="40" s="1"/>
  <c r="D55" i="40"/>
  <c r="F55" i="40" s="1"/>
  <c r="K55" i="40" s="1"/>
  <c r="D54" i="40"/>
  <c r="F54" i="40" s="1"/>
  <c r="K54" i="40" s="1"/>
  <c r="D53" i="40"/>
  <c r="F53" i="40" s="1"/>
  <c r="K53" i="40" s="1"/>
  <c r="D52" i="40"/>
  <c r="F52" i="40" s="1"/>
  <c r="K52" i="40" s="1"/>
  <c r="D51" i="40"/>
  <c r="F51" i="40" s="1"/>
  <c r="K51" i="40" s="1"/>
  <c r="D50" i="40"/>
  <c r="F50" i="40" s="1"/>
  <c r="K50" i="40" s="1"/>
  <c r="D49" i="40"/>
  <c r="F49" i="40" s="1"/>
  <c r="K49" i="40" s="1"/>
  <c r="D48" i="40"/>
  <c r="F48" i="40" s="1"/>
  <c r="K48" i="40" s="1"/>
  <c r="D47" i="40"/>
  <c r="F47" i="40" s="1"/>
  <c r="K47" i="40" s="1"/>
  <c r="D46" i="40"/>
  <c r="F46" i="40" s="1"/>
  <c r="K46" i="40" s="1"/>
  <c r="D45" i="40"/>
  <c r="F45" i="40" s="1"/>
  <c r="K45" i="40" s="1"/>
  <c r="D44" i="40"/>
  <c r="F44" i="40" s="1"/>
  <c r="K44" i="40" s="1"/>
  <c r="D43" i="40"/>
  <c r="F43" i="40" s="1"/>
  <c r="K43" i="40" s="1"/>
  <c r="D42" i="40"/>
  <c r="F42" i="40" s="1"/>
  <c r="K42" i="40" s="1"/>
  <c r="D41" i="40"/>
  <c r="F41" i="40" s="1"/>
  <c r="K41" i="40" s="1"/>
  <c r="D40" i="40"/>
  <c r="F40" i="40" s="1"/>
  <c r="K40" i="40" s="1"/>
  <c r="D39" i="40"/>
  <c r="F39" i="40" s="1"/>
  <c r="K39" i="40" s="1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K14" i="40" s="1"/>
  <c r="K13" i="40"/>
  <c r="K12" i="40"/>
  <c r="K11" i="40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J61" i="40" s="1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J92" i="40" s="1"/>
  <c r="J93" i="40" s="1"/>
  <c r="J94" i="40" s="1"/>
  <c r="J95" i="40" s="1"/>
  <c r="J96" i="40" s="1"/>
  <c r="J97" i="40" s="1"/>
  <c r="J98" i="40" s="1"/>
  <c r="J99" i="40" s="1"/>
  <c r="J100" i="40" s="1"/>
  <c r="J101" i="40" s="1"/>
  <c r="J102" i="40" s="1"/>
  <c r="J103" i="40" s="1"/>
  <c r="J104" i="40" s="1"/>
  <c r="J105" i="40" s="1"/>
  <c r="J106" i="40" s="1"/>
  <c r="J107" i="40" s="1"/>
  <c r="J108" i="40" s="1"/>
  <c r="J109" i="40" s="1"/>
  <c r="J110" i="40" s="1"/>
  <c r="J111" i="40" s="1"/>
  <c r="J112" i="40" s="1"/>
  <c r="J113" i="40" s="1"/>
  <c r="D115" i="40" l="1"/>
  <c r="F115" i="40"/>
  <c r="I14" i="40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K10" i="40"/>
  <c r="K9" i="40"/>
  <c r="E120" i="40" l="1"/>
  <c r="G5" i="40"/>
  <c r="H5" i="40" s="1"/>
  <c r="D42" i="196" l="1"/>
  <c r="C42" i="196"/>
  <c r="E45" i="196" s="1"/>
  <c r="F40" i="196"/>
  <c r="F39" i="196"/>
  <c r="F38" i="196"/>
  <c r="F37" i="196"/>
  <c r="F36" i="196"/>
  <c r="F35" i="196"/>
  <c r="F34" i="196"/>
  <c r="F33" i="196"/>
  <c r="F32" i="196"/>
  <c r="F31" i="196"/>
  <c r="F30" i="196"/>
  <c r="F29" i="196"/>
  <c r="F28" i="196"/>
  <c r="F27" i="196"/>
  <c r="F26" i="196"/>
  <c r="F25" i="196"/>
  <c r="F24" i="196"/>
  <c r="F23" i="196"/>
  <c r="F22" i="196"/>
  <c r="F21" i="196"/>
  <c r="F20" i="196"/>
  <c r="F19" i="196"/>
  <c r="F18" i="196"/>
  <c r="F17" i="196"/>
  <c r="F16" i="196"/>
  <c r="F15" i="196"/>
  <c r="F14" i="196"/>
  <c r="F13" i="196"/>
  <c r="F12" i="196"/>
  <c r="F11" i="196"/>
  <c r="F10" i="196"/>
  <c r="F9" i="196"/>
  <c r="B9" i="196"/>
  <c r="B10" i="196" s="1"/>
  <c r="B11" i="196" s="1"/>
  <c r="B12" i="196" s="1"/>
  <c r="B13" i="196" s="1"/>
  <c r="B14" i="196" s="1"/>
  <c r="B15" i="196" s="1"/>
  <c r="B16" i="196" s="1"/>
  <c r="B17" i="196" s="1"/>
  <c r="B18" i="196" s="1"/>
  <c r="B19" i="196" s="1"/>
  <c r="B20" i="196" s="1"/>
  <c r="B21" i="196" s="1"/>
  <c r="B22" i="196" s="1"/>
  <c r="B23" i="196" s="1"/>
  <c r="B24" i="196" s="1"/>
  <c r="B25" i="196" s="1"/>
  <c r="B26" i="196" s="1"/>
  <c r="B27" i="196" s="1"/>
  <c r="B28" i="196" s="1"/>
  <c r="B29" i="196" s="1"/>
  <c r="B30" i="196" s="1"/>
  <c r="B31" i="196" s="1"/>
  <c r="B32" i="196" s="1"/>
  <c r="B33" i="196" s="1"/>
  <c r="B34" i="196" s="1"/>
  <c r="B35" i="196" s="1"/>
  <c r="B36" i="196" s="1"/>
  <c r="B37" i="196" s="1"/>
  <c r="B38" i="196" s="1"/>
  <c r="B39" i="196" s="1"/>
  <c r="B40" i="196" s="1"/>
  <c r="D78" i="197"/>
  <c r="C78" i="197"/>
  <c r="E81" i="197" s="1"/>
  <c r="F76" i="197"/>
  <c r="F75" i="197"/>
  <c r="F74" i="197"/>
  <c r="F73" i="197"/>
  <c r="F72" i="197"/>
  <c r="F71" i="197"/>
  <c r="F70" i="197"/>
  <c r="F69" i="197"/>
  <c r="F68" i="197"/>
  <c r="F67" i="197"/>
  <c r="F66" i="197"/>
  <c r="F65" i="197"/>
  <c r="F64" i="197"/>
  <c r="F63" i="197"/>
  <c r="F62" i="197"/>
  <c r="F61" i="197"/>
  <c r="F60" i="197"/>
  <c r="F59" i="197"/>
  <c r="F58" i="197"/>
  <c r="F57" i="197"/>
  <c r="F56" i="197"/>
  <c r="F55" i="197"/>
  <c r="F54" i="197"/>
  <c r="F53" i="197"/>
  <c r="F52" i="197"/>
  <c r="F51" i="197"/>
  <c r="F50" i="197"/>
  <c r="F49" i="197"/>
  <c r="F48" i="197"/>
  <c r="F47" i="197"/>
  <c r="F46" i="197"/>
  <c r="F45" i="197"/>
  <c r="F44" i="197"/>
  <c r="F43" i="197"/>
  <c r="F42" i="197"/>
  <c r="F41" i="197"/>
  <c r="F40" i="197"/>
  <c r="F39" i="197"/>
  <c r="F38" i="197"/>
  <c r="F37" i="197"/>
  <c r="F36" i="197"/>
  <c r="F35" i="197"/>
  <c r="F34" i="197"/>
  <c r="F33" i="197"/>
  <c r="F32" i="197"/>
  <c r="F31" i="197"/>
  <c r="F30" i="197"/>
  <c r="F29" i="197"/>
  <c r="F28" i="197"/>
  <c r="F27" i="197"/>
  <c r="F26" i="197"/>
  <c r="F25" i="197"/>
  <c r="F24" i="197"/>
  <c r="F23" i="197"/>
  <c r="F22" i="197"/>
  <c r="F21" i="197"/>
  <c r="F20" i="197"/>
  <c r="F19" i="197"/>
  <c r="F18" i="197"/>
  <c r="F17" i="197"/>
  <c r="F16" i="197"/>
  <c r="F15" i="197"/>
  <c r="F14" i="197"/>
  <c r="F13" i="197"/>
  <c r="F12" i="197"/>
  <c r="F11" i="197"/>
  <c r="F10" i="197"/>
  <c r="F9" i="197"/>
  <c r="I9" i="197" s="1"/>
  <c r="B9" i="197"/>
  <c r="B10" i="197" s="1"/>
  <c r="B11" i="197" s="1"/>
  <c r="B12" i="197" s="1"/>
  <c r="B13" i="197" s="1"/>
  <c r="B14" i="197" s="1"/>
  <c r="B15" i="197" s="1"/>
  <c r="B16" i="197" s="1"/>
  <c r="B17" i="197" s="1"/>
  <c r="B18" i="197" s="1"/>
  <c r="B19" i="197" s="1"/>
  <c r="B20" i="197" s="1"/>
  <c r="B21" i="197" s="1"/>
  <c r="B22" i="197" s="1"/>
  <c r="B23" i="197" s="1"/>
  <c r="B24" i="197" s="1"/>
  <c r="B25" i="197" s="1"/>
  <c r="B26" i="197" s="1"/>
  <c r="B27" i="197" s="1"/>
  <c r="B28" i="197" s="1"/>
  <c r="B29" i="197" s="1"/>
  <c r="B30" i="197" s="1"/>
  <c r="B31" i="197" s="1"/>
  <c r="B32" i="197" s="1"/>
  <c r="B33" i="197" s="1"/>
  <c r="B34" i="197" s="1"/>
  <c r="B35" i="197" s="1"/>
  <c r="B36" i="197" s="1"/>
  <c r="B37" i="197" s="1"/>
  <c r="B38" i="197" s="1"/>
  <c r="B39" i="197" s="1"/>
  <c r="B40" i="197" s="1"/>
  <c r="B41" i="197" s="1"/>
  <c r="B42" i="197" s="1"/>
  <c r="B43" i="197" s="1"/>
  <c r="B44" i="197" s="1"/>
  <c r="B45" i="197" s="1"/>
  <c r="B46" i="197" s="1"/>
  <c r="B47" i="197" s="1"/>
  <c r="B48" i="197" s="1"/>
  <c r="B49" i="197" s="1"/>
  <c r="B50" i="197" s="1"/>
  <c r="B51" i="197" s="1"/>
  <c r="B52" i="197" s="1"/>
  <c r="B53" i="197" s="1"/>
  <c r="B54" i="197" s="1"/>
  <c r="B55" i="197" s="1"/>
  <c r="B56" i="197" s="1"/>
  <c r="B57" i="197" s="1"/>
  <c r="B58" i="197" s="1"/>
  <c r="B59" i="197" s="1"/>
  <c r="B60" i="197" s="1"/>
  <c r="B61" i="197" s="1"/>
  <c r="B62" i="197" s="1"/>
  <c r="B63" i="197" s="1"/>
  <c r="B64" i="197" s="1"/>
  <c r="B65" i="197" s="1"/>
  <c r="B66" i="197" s="1"/>
  <c r="B67" i="197" s="1"/>
  <c r="B68" i="197" s="1"/>
  <c r="B69" i="197" s="1"/>
  <c r="B70" i="197" s="1"/>
  <c r="B71" i="197" s="1"/>
  <c r="B72" i="197" s="1"/>
  <c r="B73" i="197" s="1"/>
  <c r="B74" i="197" s="1"/>
  <c r="B75" i="197" s="1"/>
  <c r="I10" i="197" l="1"/>
  <c r="I11" i="197" s="1"/>
  <c r="I12" i="197" s="1"/>
  <c r="I13" i="197" s="1"/>
  <c r="I14" i="197" s="1"/>
  <c r="I15" i="197" s="1"/>
  <c r="I16" i="197" s="1"/>
  <c r="I17" i="197" s="1"/>
  <c r="I18" i="197" s="1"/>
  <c r="I19" i="197" s="1"/>
  <c r="I20" i="197" s="1"/>
  <c r="I21" i="197" s="1"/>
  <c r="I22" i="197" s="1"/>
  <c r="I23" i="197" s="1"/>
  <c r="I24" i="197" s="1"/>
  <c r="I25" i="197" s="1"/>
  <c r="I26" i="197" s="1"/>
  <c r="I27" i="197" s="1"/>
  <c r="I28" i="197" s="1"/>
  <c r="I29" i="197" s="1"/>
  <c r="I30" i="197" s="1"/>
  <c r="I31" i="197" s="1"/>
  <c r="I32" i="197" s="1"/>
  <c r="I33" i="197" s="1"/>
  <c r="I34" i="197" s="1"/>
  <c r="I35" i="197" s="1"/>
  <c r="I36" i="197" s="1"/>
  <c r="I37" i="197" s="1"/>
  <c r="I38" i="197" s="1"/>
  <c r="I39" i="197" s="1"/>
  <c r="I40" i="197" s="1"/>
  <c r="I41" i="197" s="1"/>
  <c r="I42" i="197" s="1"/>
  <c r="I43" i="197" s="1"/>
  <c r="I44" i="197" s="1"/>
  <c r="I45" i="197" s="1"/>
  <c r="I46" i="197" s="1"/>
  <c r="I47" i="197" s="1"/>
  <c r="I48" i="197" s="1"/>
  <c r="I49" i="197" s="1"/>
  <c r="I50" i="197" s="1"/>
  <c r="I51" i="197" s="1"/>
  <c r="I52" i="197" s="1"/>
  <c r="I53" i="197" s="1"/>
  <c r="I54" i="197" s="1"/>
  <c r="I55" i="197" s="1"/>
  <c r="I56" i="197" s="1"/>
  <c r="I57" i="197" s="1"/>
  <c r="I58" i="197" s="1"/>
  <c r="I59" i="197" s="1"/>
  <c r="I60" i="197" s="1"/>
  <c r="I61" i="197" s="1"/>
  <c r="I62" i="197" s="1"/>
  <c r="I63" i="197" s="1"/>
  <c r="I64" i="197" s="1"/>
  <c r="I65" i="197" s="1"/>
  <c r="I66" i="197" s="1"/>
  <c r="I67" i="197" s="1"/>
  <c r="I68" i="197" s="1"/>
  <c r="I69" i="197" s="1"/>
  <c r="I70" i="197" s="1"/>
  <c r="I71" i="197" s="1"/>
  <c r="I72" i="197" s="1"/>
  <c r="I73" i="197" s="1"/>
  <c r="I74" i="197" s="1"/>
  <c r="I75" i="197" s="1"/>
  <c r="I76" i="197" s="1"/>
  <c r="F42" i="196"/>
  <c r="G6" i="196" s="1"/>
  <c r="H6" i="196" s="1"/>
  <c r="I9" i="196"/>
  <c r="I10" i="196" s="1"/>
  <c r="I11" i="196" s="1"/>
  <c r="I12" i="196" s="1"/>
  <c r="I13" i="196" s="1"/>
  <c r="I14" i="196" s="1"/>
  <c r="I15" i="196" s="1"/>
  <c r="I16" i="196" s="1"/>
  <c r="I17" i="196" s="1"/>
  <c r="I18" i="196" s="1"/>
  <c r="I19" i="196" s="1"/>
  <c r="I20" i="196" s="1"/>
  <c r="I21" i="196" s="1"/>
  <c r="I22" i="196" s="1"/>
  <c r="I23" i="196" s="1"/>
  <c r="I24" i="196" s="1"/>
  <c r="I25" i="196" s="1"/>
  <c r="I26" i="196" s="1"/>
  <c r="I27" i="196" s="1"/>
  <c r="I28" i="196" s="1"/>
  <c r="I29" i="196" s="1"/>
  <c r="I30" i="196" s="1"/>
  <c r="I31" i="196" s="1"/>
  <c r="I32" i="196" s="1"/>
  <c r="I33" i="196" s="1"/>
  <c r="I34" i="196" s="1"/>
  <c r="I35" i="196" s="1"/>
  <c r="I36" i="196" s="1"/>
  <c r="I37" i="196" s="1"/>
  <c r="I38" i="196" s="1"/>
  <c r="I39" i="196" s="1"/>
  <c r="I40" i="196" s="1"/>
  <c r="F78" i="197"/>
  <c r="E47" i="196" l="1"/>
  <c r="E83" i="197"/>
  <c r="G6" i="197"/>
  <c r="H6" i="197" s="1"/>
  <c r="D27" i="203" l="1"/>
  <c r="C27" i="203"/>
  <c r="F30" i="203" s="1"/>
  <c r="A27" i="203"/>
  <c r="F26" i="203"/>
  <c r="F25" i="203"/>
  <c r="F24" i="203"/>
  <c r="F23" i="203"/>
  <c r="F22" i="203"/>
  <c r="F21" i="203"/>
  <c r="F20" i="203"/>
  <c r="F19" i="203"/>
  <c r="F18" i="203"/>
  <c r="F17" i="203"/>
  <c r="F16" i="203"/>
  <c r="F15" i="203"/>
  <c r="F14" i="203"/>
  <c r="F13" i="203"/>
  <c r="F12" i="203"/>
  <c r="F11" i="203"/>
  <c r="F10" i="203"/>
  <c r="F9" i="203"/>
  <c r="I9" i="203" s="1"/>
  <c r="B9" i="203"/>
  <c r="B10" i="203" s="1"/>
  <c r="B11" i="203" s="1"/>
  <c r="B12" i="203" s="1"/>
  <c r="B13" i="203" s="1"/>
  <c r="B14" i="203" s="1"/>
  <c r="B15" i="203" s="1"/>
  <c r="B16" i="203" s="1"/>
  <c r="B17" i="203" s="1"/>
  <c r="B18" i="203" s="1"/>
  <c r="B19" i="203" s="1"/>
  <c r="B20" i="203" s="1"/>
  <c r="B21" i="203" s="1"/>
  <c r="B22" i="203" s="1"/>
  <c r="B23" i="203" s="1"/>
  <c r="B24" i="203" s="1"/>
  <c r="B25" i="203" s="1"/>
  <c r="B26" i="203" s="1"/>
  <c r="ER5" i="1"/>
  <c r="FB5" i="1"/>
  <c r="ES8" i="1"/>
  <c r="FC8" i="1"/>
  <c r="ES9" i="1"/>
  <c r="FC9" i="1"/>
  <c r="ES10" i="1"/>
  <c r="FC10" i="1"/>
  <c r="ES11" i="1"/>
  <c r="FC11" i="1"/>
  <c r="ES12" i="1"/>
  <c r="FC12" i="1"/>
  <c r="ES13" i="1"/>
  <c r="FC13" i="1"/>
  <c r="ES14" i="1"/>
  <c r="FC14" i="1"/>
  <c r="ES15" i="1"/>
  <c r="FC15" i="1"/>
  <c r="ES16" i="1"/>
  <c r="FC16" i="1"/>
  <c r="ES17" i="1"/>
  <c r="FC17" i="1"/>
  <c r="ES18" i="1"/>
  <c r="FC18" i="1"/>
  <c r="ES19" i="1"/>
  <c r="FC19" i="1"/>
  <c r="ES20" i="1"/>
  <c r="FC20" i="1"/>
  <c r="ES21" i="1"/>
  <c r="FC21" i="1"/>
  <c r="ES22" i="1"/>
  <c r="FC22" i="1"/>
  <c r="ES23" i="1"/>
  <c r="FC23" i="1"/>
  <c r="ES24" i="1"/>
  <c r="FC24" i="1"/>
  <c r="ES25" i="1"/>
  <c r="FC25" i="1"/>
  <c r="ES26" i="1"/>
  <c r="FC26" i="1"/>
  <c r="ES27" i="1"/>
  <c r="FC27" i="1"/>
  <c r="ES28" i="1"/>
  <c r="FC28" i="1"/>
  <c r="FC29" i="1"/>
  <c r="EN32" i="1"/>
  <c r="EP32" i="1"/>
  <c r="EX32" i="1"/>
  <c r="EZ32" i="1"/>
  <c r="EZ33" i="1" l="1"/>
  <c r="I10" i="203"/>
  <c r="I11" i="203" s="1"/>
  <c r="I12" i="203" s="1"/>
  <c r="I13" i="203" s="1"/>
  <c r="I14" i="203" s="1"/>
  <c r="I15" i="203" s="1"/>
  <c r="I16" i="203" s="1"/>
  <c r="I17" i="203" s="1"/>
  <c r="I18" i="203" s="1"/>
  <c r="I19" i="203" s="1"/>
  <c r="I20" i="203" s="1"/>
  <c r="I21" i="203" s="1"/>
  <c r="I22" i="203" s="1"/>
  <c r="I23" i="203" s="1"/>
  <c r="I24" i="203" s="1"/>
  <c r="I25" i="203" s="1"/>
  <c r="I26" i="203" s="1"/>
  <c r="FC30" i="1"/>
  <c r="ES29" i="1"/>
  <c r="EP33" i="1"/>
  <c r="F27" i="203"/>
  <c r="F29" i="203" s="1"/>
  <c r="G6" i="203" l="1"/>
  <c r="H6" i="203" s="1"/>
  <c r="D39" i="210" l="1"/>
  <c r="A39" i="210"/>
  <c r="F38" i="210"/>
  <c r="F37" i="210"/>
  <c r="J37" i="210" s="1"/>
  <c r="F36" i="210"/>
  <c r="J36" i="210" s="1"/>
  <c r="F35" i="210"/>
  <c r="J35" i="210" s="1"/>
  <c r="F34" i="210"/>
  <c r="J34" i="210" s="1"/>
  <c r="F33" i="210"/>
  <c r="J33" i="210" s="1"/>
  <c r="F32" i="210"/>
  <c r="J32" i="210" s="1"/>
  <c r="F31" i="210"/>
  <c r="J31" i="210" s="1"/>
  <c r="F30" i="210"/>
  <c r="J30" i="210" s="1"/>
  <c r="F29" i="210"/>
  <c r="J29" i="210" s="1"/>
  <c r="F28" i="210"/>
  <c r="J28" i="210" s="1"/>
  <c r="F27" i="210"/>
  <c r="J27" i="210" s="1"/>
  <c r="F26" i="210"/>
  <c r="J26" i="210" s="1"/>
  <c r="F25" i="210"/>
  <c r="J25" i="210" s="1"/>
  <c r="F24" i="210"/>
  <c r="J24" i="210" s="1"/>
  <c r="F23" i="210"/>
  <c r="J23" i="210" s="1"/>
  <c r="F22" i="210"/>
  <c r="J22" i="210" s="1"/>
  <c r="F21" i="210"/>
  <c r="J21" i="210" s="1"/>
  <c r="F20" i="210"/>
  <c r="J20" i="210" s="1"/>
  <c r="F19" i="210"/>
  <c r="J19" i="210" s="1"/>
  <c r="F18" i="210"/>
  <c r="J18" i="210" s="1"/>
  <c r="F17" i="210"/>
  <c r="J17" i="210" s="1"/>
  <c r="F16" i="210"/>
  <c r="J16" i="210" s="1"/>
  <c r="F15" i="210"/>
  <c r="J15" i="210" s="1"/>
  <c r="F14" i="210"/>
  <c r="J14" i="210" s="1"/>
  <c r="F13" i="210"/>
  <c r="J13" i="210" s="1"/>
  <c r="F12" i="210"/>
  <c r="J12" i="210" s="1"/>
  <c r="F11" i="210"/>
  <c r="J11" i="210" s="1"/>
  <c r="F10" i="210"/>
  <c r="J10" i="210" s="1"/>
  <c r="F9" i="210"/>
  <c r="J9" i="210" s="1"/>
  <c r="B9" i="210"/>
  <c r="B10" i="210" s="1"/>
  <c r="B11" i="210" s="1"/>
  <c r="B12" i="210" s="1"/>
  <c r="B13" i="210" s="1"/>
  <c r="B14" i="210" s="1"/>
  <c r="B15" i="210" s="1"/>
  <c r="B16" i="210" s="1"/>
  <c r="B17" i="210" s="1"/>
  <c r="B18" i="210" s="1"/>
  <c r="B19" i="210" s="1"/>
  <c r="B20" i="210" s="1"/>
  <c r="B21" i="210" s="1"/>
  <c r="B22" i="210" s="1"/>
  <c r="B23" i="210" s="1"/>
  <c r="B24" i="210" s="1"/>
  <c r="B25" i="210" s="1"/>
  <c r="B26" i="210" s="1"/>
  <c r="B27" i="210" s="1"/>
  <c r="B9" i="205"/>
  <c r="B10" i="205" s="1"/>
  <c r="B11" i="205" s="1"/>
  <c r="B12" i="205" s="1"/>
  <c r="B13" i="205" s="1"/>
  <c r="B14" i="205" s="1"/>
  <c r="B15" i="205" s="1"/>
  <c r="B16" i="205" s="1"/>
  <c r="B17" i="205" s="1"/>
  <c r="B18" i="205" s="1"/>
  <c r="B19" i="205" s="1"/>
  <c r="B20" i="205" s="1"/>
  <c r="B21" i="205" s="1"/>
  <c r="B22" i="205" s="1"/>
  <c r="B23" i="205" s="1"/>
  <c r="B24" i="205" s="1"/>
  <c r="B25" i="205" s="1"/>
  <c r="B26" i="205" s="1"/>
  <c r="B27" i="205" s="1"/>
  <c r="B28" i="205" s="1"/>
  <c r="B29" i="205" s="1"/>
  <c r="B30" i="205" s="1"/>
  <c r="F10" i="205"/>
  <c r="F11" i="205"/>
  <c r="F12" i="205"/>
  <c r="F13" i="205"/>
  <c r="F14" i="205"/>
  <c r="F15" i="205"/>
  <c r="F16" i="205"/>
  <c r="F17" i="205"/>
  <c r="F18" i="205"/>
  <c r="F19" i="205"/>
  <c r="F20" i="205"/>
  <c r="F21" i="205"/>
  <c r="F22" i="205"/>
  <c r="F23" i="205"/>
  <c r="F24" i="205"/>
  <c r="F25" i="205"/>
  <c r="F26" i="205"/>
  <c r="F27" i="205"/>
  <c r="F28" i="205"/>
  <c r="F29" i="205"/>
  <c r="F9" i="205"/>
  <c r="J38" i="210" l="1"/>
  <c r="B28" i="210"/>
  <c r="B29" i="210" s="1"/>
  <c r="B30" i="210" s="1"/>
  <c r="B31" i="210" s="1"/>
  <c r="B32" i="210" s="1"/>
  <c r="B33" i="210" s="1"/>
  <c r="B34" i="210" s="1"/>
  <c r="B35" i="210" s="1"/>
  <c r="B36" i="210" s="1"/>
  <c r="B37" i="210"/>
  <c r="B38" i="210" s="1"/>
  <c r="I9" i="210"/>
  <c r="I10" i="210" s="1"/>
  <c r="I11" i="210" s="1"/>
  <c r="I12" i="210" s="1"/>
  <c r="I13" i="210" s="1"/>
  <c r="I14" i="210" s="1"/>
  <c r="I15" i="210" s="1"/>
  <c r="I16" i="210" s="1"/>
  <c r="I17" i="210" s="1"/>
  <c r="I18" i="210" s="1"/>
  <c r="I19" i="210" s="1"/>
  <c r="I20" i="210" s="1"/>
  <c r="I21" i="210" s="1"/>
  <c r="I22" i="210" s="1"/>
  <c r="I23" i="210" s="1"/>
  <c r="I24" i="210" s="1"/>
  <c r="I25" i="210" s="1"/>
  <c r="I26" i="210" s="1"/>
  <c r="I27" i="210" s="1"/>
  <c r="I28" i="210" s="1"/>
  <c r="I29" i="210" s="1"/>
  <c r="I30" i="210" s="1"/>
  <c r="I31" i="210" s="1"/>
  <c r="I32" i="210" s="1"/>
  <c r="I33" i="210" s="1"/>
  <c r="I34" i="210" s="1"/>
  <c r="I35" i="210" s="1"/>
  <c r="I36" i="210" s="1"/>
  <c r="I37" i="210" s="1"/>
  <c r="I38" i="210" s="1"/>
  <c r="F39" i="210"/>
  <c r="G5" i="210" s="1"/>
  <c r="DN5" i="1"/>
  <c r="F41" i="210" l="1"/>
  <c r="H5" i="210"/>
  <c r="DD5" i="1"/>
  <c r="N78" i="188"/>
  <c r="M78" i="188"/>
  <c r="O81" i="188" s="1"/>
  <c r="P76" i="188"/>
  <c r="P75" i="188"/>
  <c r="P74" i="188"/>
  <c r="P73" i="188"/>
  <c r="P72" i="188"/>
  <c r="P71" i="188"/>
  <c r="P70" i="188"/>
  <c r="P69" i="188"/>
  <c r="P68" i="188"/>
  <c r="P67" i="188"/>
  <c r="P66" i="188"/>
  <c r="P65" i="188"/>
  <c r="P64" i="188"/>
  <c r="P63" i="188"/>
  <c r="P62" i="188"/>
  <c r="P61" i="188"/>
  <c r="P60" i="188"/>
  <c r="P59" i="188"/>
  <c r="P58" i="188"/>
  <c r="P57" i="188"/>
  <c r="P56" i="188"/>
  <c r="P55" i="188"/>
  <c r="P54" i="188"/>
  <c r="P53" i="188"/>
  <c r="P52" i="188"/>
  <c r="P51" i="188"/>
  <c r="P50" i="188"/>
  <c r="P49" i="188"/>
  <c r="P48" i="188"/>
  <c r="P47" i="188"/>
  <c r="P46" i="188"/>
  <c r="P45" i="188"/>
  <c r="P44" i="188"/>
  <c r="P43" i="188"/>
  <c r="P42" i="188"/>
  <c r="P41" i="188"/>
  <c r="P40" i="188"/>
  <c r="P39" i="188"/>
  <c r="P38" i="188"/>
  <c r="P37" i="188"/>
  <c r="P36" i="188"/>
  <c r="P35" i="188"/>
  <c r="P34" i="188"/>
  <c r="P33" i="188"/>
  <c r="P32" i="188"/>
  <c r="P31" i="188"/>
  <c r="P30" i="188"/>
  <c r="P29" i="188"/>
  <c r="P28" i="188"/>
  <c r="P27" i="188"/>
  <c r="P26" i="188"/>
  <c r="P25" i="188"/>
  <c r="P24" i="188"/>
  <c r="P23" i="188"/>
  <c r="P22" i="188"/>
  <c r="P21" i="188"/>
  <c r="P20" i="188"/>
  <c r="P19" i="188"/>
  <c r="P18" i="188"/>
  <c r="P17" i="188"/>
  <c r="P16" i="188"/>
  <c r="P15" i="188"/>
  <c r="P14" i="188"/>
  <c r="P13" i="188"/>
  <c r="P12" i="188"/>
  <c r="P11" i="188"/>
  <c r="P10" i="188"/>
  <c r="P9" i="188"/>
  <c r="S9" i="188" s="1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C109" i="65"/>
  <c r="D111" i="65" s="1"/>
  <c r="D108" i="65"/>
  <c r="F108" i="65" s="1"/>
  <c r="D107" i="65"/>
  <c r="F107" i="65" s="1"/>
  <c r="K107" i="65" s="1"/>
  <c r="D106" i="65"/>
  <c r="F106" i="65" s="1"/>
  <c r="D105" i="65"/>
  <c r="F105" i="65" s="1"/>
  <c r="D104" i="65"/>
  <c r="F104" i="65" s="1"/>
  <c r="D103" i="65"/>
  <c r="F103" i="65" s="1"/>
  <c r="D102" i="65"/>
  <c r="F102" i="65" s="1"/>
  <c r="D101" i="65"/>
  <c r="F101" i="65" s="1"/>
  <c r="D100" i="65"/>
  <c r="F100" i="65" s="1"/>
  <c r="D99" i="65"/>
  <c r="F99" i="65" s="1"/>
  <c r="D98" i="65"/>
  <c r="F98" i="65" s="1"/>
  <c r="D97" i="65"/>
  <c r="F97" i="65" s="1"/>
  <c r="D96" i="65"/>
  <c r="F96" i="65" s="1"/>
  <c r="D95" i="65"/>
  <c r="F95" i="65" s="1"/>
  <c r="D94" i="65"/>
  <c r="F94" i="65" s="1"/>
  <c r="D93" i="65"/>
  <c r="F93" i="65" s="1"/>
  <c r="D92" i="65"/>
  <c r="F92" i="65" s="1"/>
  <c r="D91" i="65"/>
  <c r="F91" i="65" s="1"/>
  <c r="D90" i="65"/>
  <c r="F90" i="65" s="1"/>
  <c r="D89" i="65"/>
  <c r="F89" i="65" s="1"/>
  <c r="D88" i="65"/>
  <c r="F88" i="65" s="1"/>
  <c r="D87" i="65"/>
  <c r="F87" i="65" s="1"/>
  <c r="D86" i="65"/>
  <c r="F86" i="65" s="1"/>
  <c r="D85" i="65"/>
  <c r="F85" i="65" s="1"/>
  <c r="D84" i="65"/>
  <c r="F84" i="65" s="1"/>
  <c r="D83" i="65"/>
  <c r="F83" i="65" s="1"/>
  <c r="K83" i="65" s="1"/>
  <c r="D82" i="65"/>
  <c r="F82" i="65" s="1"/>
  <c r="K82" i="65" s="1"/>
  <c r="D81" i="65"/>
  <c r="F81" i="65" s="1"/>
  <c r="K81" i="65" s="1"/>
  <c r="D80" i="65"/>
  <c r="F80" i="65" s="1"/>
  <c r="K80" i="65" s="1"/>
  <c r="D79" i="65"/>
  <c r="F79" i="65" s="1"/>
  <c r="K79" i="65" s="1"/>
  <c r="D78" i="65"/>
  <c r="F78" i="65" s="1"/>
  <c r="K78" i="65" s="1"/>
  <c r="D77" i="65"/>
  <c r="F77" i="65" s="1"/>
  <c r="K77" i="65" s="1"/>
  <c r="D76" i="65"/>
  <c r="F76" i="65" s="1"/>
  <c r="K76" i="65" s="1"/>
  <c r="D75" i="65"/>
  <c r="F75" i="65" s="1"/>
  <c r="K75" i="65" s="1"/>
  <c r="D74" i="65"/>
  <c r="F74" i="65" s="1"/>
  <c r="K74" i="65" s="1"/>
  <c r="D73" i="65"/>
  <c r="F73" i="65" s="1"/>
  <c r="K73" i="65" s="1"/>
  <c r="D72" i="65"/>
  <c r="F72" i="65" s="1"/>
  <c r="K72" i="65" s="1"/>
  <c r="D71" i="65"/>
  <c r="F71" i="65" s="1"/>
  <c r="K71" i="65" s="1"/>
  <c r="F70" i="65"/>
  <c r="K70" i="65" s="1"/>
  <c r="D70" i="65"/>
  <c r="D69" i="65"/>
  <c r="F69" i="65" s="1"/>
  <c r="K69" i="65" s="1"/>
  <c r="D68" i="65"/>
  <c r="F68" i="65" s="1"/>
  <c r="K68" i="65" s="1"/>
  <c r="D67" i="65"/>
  <c r="F67" i="65" s="1"/>
  <c r="K67" i="65" s="1"/>
  <c r="D66" i="65"/>
  <c r="F66" i="65" s="1"/>
  <c r="K66" i="65" s="1"/>
  <c r="D65" i="65"/>
  <c r="F65" i="65" s="1"/>
  <c r="K65" i="65" s="1"/>
  <c r="D64" i="65"/>
  <c r="F64" i="65" s="1"/>
  <c r="K64" i="65" s="1"/>
  <c r="D63" i="65"/>
  <c r="F63" i="65" s="1"/>
  <c r="K63" i="65" s="1"/>
  <c r="D62" i="65"/>
  <c r="F62" i="65" s="1"/>
  <c r="K62" i="65" s="1"/>
  <c r="D61" i="65"/>
  <c r="F61" i="65" s="1"/>
  <c r="K61" i="65" s="1"/>
  <c r="D60" i="65"/>
  <c r="F60" i="65" s="1"/>
  <c r="K60" i="65" s="1"/>
  <c r="D59" i="65"/>
  <c r="F59" i="65" s="1"/>
  <c r="K59" i="65" s="1"/>
  <c r="D58" i="65"/>
  <c r="F58" i="65" s="1"/>
  <c r="K58" i="65" s="1"/>
  <c r="D57" i="65"/>
  <c r="F57" i="65" s="1"/>
  <c r="K57" i="65" s="1"/>
  <c r="D56" i="65"/>
  <c r="F56" i="65" s="1"/>
  <c r="K56" i="65" s="1"/>
  <c r="D55" i="65"/>
  <c r="F55" i="65" s="1"/>
  <c r="K55" i="65" s="1"/>
  <c r="F54" i="65"/>
  <c r="K54" i="65" s="1"/>
  <c r="D54" i="65"/>
  <c r="D53" i="65"/>
  <c r="F53" i="65" s="1"/>
  <c r="K53" i="65" s="1"/>
  <c r="D52" i="65"/>
  <c r="F52" i="65" s="1"/>
  <c r="K52" i="65" s="1"/>
  <c r="D51" i="65"/>
  <c r="F51" i="65" s="1"/>
  <c r="K51" i="65" s="1"/>
  <c r="D50" i="65"/>
  <c r="F50" i="65" s="1"/>
  <c r="K50" i="65" s="1"/>
  <c r="D49" i="65"/>
  <c r="F49" i="65" s="1"/>
  <c r="K49" i="65" s="1"/>
  <c r="D48" i="65"/>
  <c r="F48" i="65" s="1"/>
  <c r="K48" i="65" s="1"/>
  <c r="D47" i="65"/>
  <c r="F47" i="65" s="1"/>
  <c r="K47" i="65" s="1"/>
  <c r="F46" i="65"/>
  <c r="K46" i="65" s="1"/>
  <c r="D46" i="65"/>
  <c r="D45" i="65"/>
  <c r="F45" i="65" s="1"/>
  <c r="K45" i="65" s="1"/>
  <c r="D44" i="65"/>
  <c r="F44" i="65" s="1"/>
  <c r="K44" i="65" s="1"/>
  <c r="K43" i="65"/>
  <c r="D43" i="65"/>
  <c r="F43" i="65" s="1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D36" i="65"/>
  <c r="F36" i="65" s="1"/>
  <c r="K36" i="65" s="1"/>
  <c r="D35" i="65"/>
  <c r="F35" i="65" s="1"/>
  <c r="K35" i="65" s="1"/>
  <c r="D34" i="65"/>
  <c r="F34" i="65" s="1"/>
  <c r="K34" i="65" s="1"/>
  <c r="D33" i="65"/>
  <c r="F33" i="65" s="1"/>
  <c r="K33" i="65" s="1"/>
  <c r="D32" i="65"/>
  <c r="F32" i="65" s="1"/>
  <c r="K32" i="65" s="1"/>
  <c r="D31" i="65"/>
  <c r="F31" i="65" s="1"/>
  <c r="K31" i="65" s="1"/>
  <c r="D30" i="65"/>
  <c r="F30" i="65" s="1"/>
  <c r="K30" i="65" s="1"/>
  <c r="D29" i="65"/>
  <c r="F29" i="65" s="1"/>
  <c r="K29" i="65" s="1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3" i="65" s="1"/>
  <c r="D12" i="65"/>
  <c r="F12" i="65" s="1"/>
  <c r="K12" i="65" s="1"/>
  <c r="D11" i="65"/>
  <c r="F11" i="65" s="1"/>
  <c r="K11" i="65" s="1"/>
  <c r="D10" i="65"/>
  <c r="F10" i="65" s="1"/>
  <c r="K10" i="65" s="1"/>
  <c r="J9" i="65"/>
  <c r="J10" i="65" s="1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J69" i="65" s="1"/>
  <c r="J70" i="65" s="1"/>
  <c r="J71" i="65" s="1"/>
  <c r="J72" i="65" s="1"/>
  <c r="J73" i="65" s="1"/>
  <c r="J74" i="65" s="1"/>
  <c r="J75" i="65" s="1"/>
  <c r="J76" i="65" s="1"/>
  <c r="J77" i="65" s="1"/>
  <c r="J78" i="65" s="1"/>
  <c r="J79" i="65" s="1"/>
  <c r="J80" i="65" s="1"/>
  <c r="J81" i="65" s="1"/>
  <c r="J82" i="65" s="1"/>
  <c r="J83" i="65" s="1"/>
  <c r="P42" i="209"/>
  <c r="Q39" i="209"/>
  <c r="N39" i="209"/>
  <c r="P40" i="209" s="1"/>
  <c r="Q38" i="209"/>
  <c r="Q37" i="209"/>
  <c r="Q36" i="209"/>
  <c r="Q35" i="209"/>
  <c r="Q34" i="209"/>
  <c r="Q33" i="209"/>
  <c r="Q32" i="209"/>
  <c r="Q31" i="209"/>
  <c r="Q30" i="209"/>
  <c r="Q29" i="209"/>
  <c r="Q28" i="209"/>
  <c r="Q27" i="209"/>
  <c r="Q26" i="209"/>
  <c r="Q25" i="209"/>
  <c r="Q24" i="209"/>
  <c r="Q23" i="209"/>
  <c r="Q22" i="209"/>
  <c r="Q21" i="209"/>
  <c r="Q20" i="209"/>
  <c r="Q19" i="209"/>
  <c r="Q18" i="209"/>
  <c r="Q17" i="209"/>
  <c r="Q16" i="209"/>
  <c r="Q15" i="209"/>
  <c r="Q14" i="209"/>
  <c r="Q13" i="209"/>
  <c r="Q12" i="209"/>
  <c r="Q11" i="209"/>
  <c r="U10" i="209"/>
  <c r="U11" i="209" s="1"/>
  <c r="U12" i="209" s="1"/>
  <c r="U13" i="209" s="1"/>
  <c r="U14" i="209" s="1"/>
  <c r="U15" i="209" s="1"/>
  <c r="U16" i="209" s="1"/>
  <c r="U17" i="209" s="1"/>
  <c r="U18" i="209" s="1"/>
  <c r="U19" i="209" s="1"/>
  <c r="U20" i="209" s="1"/>
  <c r="U21" i="209" s="1"/>
  <c r="U22" i="209" s="1"/>
  <c r="U23" i="209" s="1"/>
  <c r="U24" i="209" s="1"/>
  <c r="U25" i="209" s="1"/>
  <c r="U26" i="209" s="1"/>
  <c r="U27" i="209" s="1"/>
  <c r="U28" i="209" s="1"/>
  <c r="U29" i="209" s="1"/>
  <c r="U30" i="209" s="1"/>
  <c r="U31" i="209" s="1"/>
  <c r="U32" i="209" s="1"/>
  <c r="U33" i="209" s="1"/>
  <c r="U34" i="209" s="1"/>
  <c r="U35" i="209" s="1"/>
  <c r="U36" i="209" s="1"/>
  <c r="U37" i="209" s="1"/>
  <c r="Q10" i="209"/>
  <c r="T10" i="209" s="1"/>
  <c r="T11" i="209" s="1"/>
  <c r="T12" i="209" s="1"/>
  <c r="T13" i="209" s="1"/>
  <c r="T14" i="209" s="1"/>
  <c r="T15" i="209" s="1"/>
  <c r="T16" i="209" s="1"/>
  <c r="T17" i="209" s="1"/>
  <c r="T18" i="209" s="1"/>
  <c r="T19" i="209" s="1"/>
  <c r="T20" i="209" s="1"/>
  <c r="T21" i="209" s="1"/>
  <c r="T22" i="209" s="1"/>
  <c r="T23" i="209" s="1"/>
  <c r="T24" i="209" s="1"/>
  <c r="T25" i="209" s="1"/>
  <c r="T26" i="209" s="1"/>
  <c r="T27" i="209" s="1"/>
  <c r="T28" i="209" s="1"/>
  <c r="T29" i="209" s="1"/>
  <c r="T30" i="209" s="1"/>
  <c r="T31" i="209" s="1"/>
  <c r="T32" i="209" s="1"/>
  <c r="T33" i="209" s="1"/>
  <c r="T34" i="209" s="1"/>
  <c r="T35" i="209" s="1"/>
  <c r="T36" i="209" s="1"/>
  <c r="T37" i="209" s="1"/>
  <c r="R5" i="209"/>
  <c r="S5" i="209" s="1"/>
  <c r="S10" i="188" l="1"/>
  <c r="S11" i="188" s="1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P78" i="188"/>
  <c r="D109" i="65"/>
  <c r="J107" i="65"/>
  <c r="J84" i="65"/>
  <c r="J85" i="65" s="1"/>
  <c r="J86" i="65" s="1"/>
  <c r="J87" i="65" s="1"/>
  <c r="J88" i="65" s="1"/>
  <c r="J89" i="65" s="1"/>
  <c r="J90" i="65" s="1"/>
  <c r="J91" i="65" s="1"/>
  <c r="J92" i="65" s="1"/>
  <c r="J93" i="65" s="1"/>
  <c r="J94" i="65" s="1"/>
  <c r="J95" i="65" s="1"/>
  <c r="J96" i="65" s="1"/>
  <c r="J97" i="65" s="1"/>
  <c r="J98" i="65" s="1"/>
  <c r="J99" i="65" s="1"/>
  <c r="J100" i="65" s="1"/>
  <c r="J101" i="65" s="1"/>
  <c r="J102" i="65" s="1"/>
  <c r="J103" i="65" s="1"/>
  <c r="J104" i="65" s="1"/>
  <c r="J105" i="65" s="1"/>
  <c r="J106" i="65" s="1"/>
  <c r="F41" i="177"/>
  <c r="F42" i="177"/>
  <c r="F43" i="177"/>
  <c r="F44" i="177"/>
  <c r="F45" i="177"/>
  <c r="F46" i="177"/>
  <c r="F47" i="177"/>
  <c r="F48" i="177"/>
  <c r="F49" i="177"/>
  <c r="F50" i="177"/>
  <c r="F51" i="177"/>
  <c r="F52" i="177"/>
  <c r="F53" i="177"/>
  <c r="F54" i="177"/>
  <c r="F55" i="177"/>
  <c r="F56" i="177"/>
  <c r="F57" i="177"/>
  <c r="F39" i="54"/>
  <c r="F40" i="54"/>
  <c r="F41" i="54"/>
  <c r="F42" i="54"/>
  <c r="F43" i="54"/>
  <c r="F44" i="54"/>
  <c r="F45" i="54"/>
  <c r="F46" i="54"/>
  <c r="F47" i="54"/>
  <c r="F48" i="54"/>
  <c r="F49" i="54"/>
  <c r="F50" i="54"/>
  <c r="F51" i="54"/>
  <c r="F38" i="54"/>
  <c r="O83" i="188" l="1"/>
  <c r="Q6" i="188"/>
  <c r="R6" i="188" s="1"/>
  <c r="F109" i="65"/>
  <c r="I9" i="65"/>
  <c r="I10" i="65" s="1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I69" i="65" s="1"/>
  <c r="I70" i="65" s="1"/>
  <c r="I71" i="65" s="1"/>
  <c r="I72" i="65" s="1"/>
  <c r="I73" i="65" s="1"/>
  <c r="I74" i="65" s="1"/>
  <c r="I75" i="65" s="1"/>
  <c r="I76" i="65" s="1"/>
  <c r="I77" i="65" s="1"/>
  <c r="I78" i="65" s="1"/>
  <c r="I79" i="65" s="1"/>
  <c r="I80" i="65" s="1"/>
  <c r="I81" i="65" s="1"/>
  <c r="I82" i="65" s="1"/>
  <c r="I83" i="65" s="1"/>
  <c r="I84" i="65" s="1"/>
  <c r="I85" i="65" s="1"/>
  <c r="I86" i="65" s="1"/>
  <c r="I87" i="65" s="1"/>
  <c r="I88" i="65" s="1"/>
  <c r="I89" i="65" s="1"/>
  <c r="I90" i="65" s="1"/>
  <c r="I91" i="65" s="1"/>
  <c r="I92" i="65" s="1"/>
  <c r="I93" i="65" s="1"/>
  <c r="I94" i="65" s="1"/>
  <c r="I95" i="65" s="1"/>
  <c r="I96" i="65" s="1"/>
  <c r="I97" i="65" s="1"/>
  <c r="I98" i="65" s="1"/>
  <c r="I99" i="65" s="1"/>
  <c r="I100" i="65" s="1"/>
  <c r="I101" i="65" s="1"/>
  <c r="I102" i="65" s="1"/>
  <c r="I103" i="65" s="1"/>
  <c r="I104" i="65" s="1"/>
  <c r="I105" i="65" s="1"/>
  <c r="I106" i="65" s="1"/>
  <c r="I107" i="65" s="1"/>
  <c r="K9" i="65"/>
  <c r="E112" i="65" l="1"/>
  <c r="G5" i="65"/>
  <c r="H5" i="65" s="1"/>
  <c r="I10" i="180"/>
  <c r="I11" i="180"/>
  <c r="I12" i="180" s="1"/>
  <c r="I13" i="180" s="1"/>
  <c r="I14" i="180" s="1"/>
  <c r="I15" i="180" s="1"/>
  <c r="I16" i="180" s="1"/>
  <c r="I17" i="180" s="1"/>
  <c r="I18" i="180" s="1"/>
  <c r="I19" i="180" s="1"/>
  <c r="I20" i="180" s="1"/>
  <c r="I21" i="180" s="1"/>
  <c r="I22" i="180" s="1"/>
  <c r="I23" i="180" s="1"/>
  <c r="I24" i="180" s="1"/>
  <c r="I25" i="180" s="1"/>
  <c r="I26" i="180" s="1"/>
  <c r="I27" i="180" s="1"/>
  <c r="I28" i="180" s="1"/>
  <c r="I9" i="180"/>
  <c r="I8" i="180"/>
  <c r="F10" i="180" l="1"/>
  <c r="F11" i="180"/>
  <c r="F12" i="180"/>
  <c r="F13" i="180"/>
  <c r="F14" i="180"/>
  <c r="F15" i="180"/>
  <c r="F16" i="180"/>
  <c r="F17" i="180"/>
  <c r="F18" i="180"/>
  <c r="F19" i="180"/>
  <c r="F20" i="180"/>
  <c r="F21" i="180"/>
  <c r="F22" i="180"/>
  <c r="F23" i="180"/>
  <c r="F24" i="180"/>
  <c r="F25" i="180"/>
  <c r="F26" i="180"/>
  <c r="F27" i="180"/>
  <c r="F28" i="180"/>
  <c r="F9" i="180"/>
  <c r="F8" i="180"/>
  <c r="B13" i="177" l="1"/>
  <c r="B14" i="177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B31" i="177" s="1"/>
  <c r="B32" i="177" s="1"/>
  <c r="B33" i="177" s="1"/>
  <c r="B34" i="177" s="1"/>
  <c r="B35" i="177" s="1"/>
  <c r="B36" i="177" s="1"/>
  <c r="B37" i="177" s="1"/>
  <c r="B38" i="177" s="1"/>
  <c r="B39" i="177" s="1"/>
  <c r="B40" i="177" s="1"/>
  <c r="B41" i="177" s="1"/>
  <c r="B42" i="177" s="1"/>
  <c r="B43" i="177" s="1"/>
  <c r="B44" i="177" s="1"/>
  <c r="B45" i="177" s="1"/>
  <c r="B46" i="177" s="1"/>
  <c r="B47" i="177" s="1"/>
  <c r="B48" i="177" s="1"/>
  <c r="B49" i="177" s="1"/>
  <c r="B50" i="177" s="1"/>
  <c r="B51" i="177" s="1"/>
  <c r="B52" i="177" s="1"/>
  <c r="B53" i="177" s="1"/>
  <c r="B54" i="177" s="1"/>
  <c r="B55" i="177" s="1"/>
  <c r="B56" i="177" s="1"/>
  <c r="B57" i="177" s="1"/>
  <c r="B58" i="177" s="1"/>
  <c r="C62" i="177"/>
  <c r="F11" i="204" l="1"/>
  <c r="F10" i="129"/>
  <c r="I10" i="129" s="1"/>
  <c r="B10" i="180" l="1"/>
  <c r="B11" i="180" s="1"/>
  <c r="B12" i="180" s="1"/>
  <c r="B13" i="180" s="1"/>
  <c r="B14" i="180" s="1"/>
  <c r="B15" i="180" s="1"/>
  <c r="B16" i="180" s="1"/>
  <c r="B17" i="180" s="1"/>
  <c r="B18" i="180" s="1"/>
  <c r="B19" i="180" s="1"/>
  <c r="B20" i="180" s="1"/>
  <c r="B21" i="180" s="1"/>
  <c r="B22" i="180" s="1"/>
  <c r="B23" i="180" s="1"/>
  <c r="B24" i="180" s="1"/>
  <c r="B25" i="180" s="1"/>
  <c r="B26" i="180" s="1"/>
  <c r="B27" i="180" s="1"/>
  <c r="B28" i="180" s="1"/>
  <c r="B9" i="180"/>
  <c r="B8" i="180"/>
  <c r="B11" i="139"/>
  <c r="B12" i="139" s="1"/>
  <c r="B13" i="139" s="1"/>
  <c r="B14" i="139" s="1"/>
  <c r="B15" i="139" s="1"/>
  <c r="B16" i="139" s="1"/>
  <c r="B17" i="139" s="1"/>
  <c r="B18" i="139" s="1"/>
  <c r="B19" i="139" s="1"/>
  <c r="B20" i="139" s="1"/>
  <c r="B21" i="139" s="1"/>
  <c r="B22" i="139" s="1"/>
  <c r="B23" i="139" s="1"/>
  <c r="B24" i="139" s="1"/>
  <c r="B25" i="139" s="1"/>
  <c r="B26" i="139" s="1"/>
  <c r="B27" i="139" s="1"/>
  <c r="B28" i="139" s="1"/>
  <c r="B29" i="139" s="1"/>
  <c r="B30" i="139" s="1"/>
  <c r="I9" i="139"/>
  <c r="F10" i="188" l="1"/>
  <c r="IO18" i="1" l="1"/>
  <c r="IO19" i="1"/>
  <c r="IO20" i="1"/>
  <c r="IO21" i="1"/>
  <c r="IO22" i="1"/>
  <c r="IO23" i="1"/>
  <c r="IO24" i="1"/>
  <c r="IO25" i="1"/>
  <c r="IO16" i="1"/>
  <c r="IO17" i="1"/>
  <c r="FM17" i="1" l="1"/>
  <c r="B8" i="204" l="1"/>
  <c r="B9" i="204" s="1"/>
  <c r="B10" i="204" s="1"/>
  <c r="B11" i="204" s="1"/>
  <c r="B12" i="204" s="1"/>
  <c r="B13" i="204" s="1"/>
  <c r="B14" i="204" s="1"/>
  <c r="B15" i="204" s="1"/>
  <c r="B16" i="204" s="1"/>
  <c r="B17" i="204" s="1"/>
  <c r="B18" i="204" s="1"/>
  <c r="B19" i="204" s="1"/>
  <c r="B20" i="204" s="1"/>
  <c r="B21" i="204" s="1"/>
  <c r="B22" i="204" s="1"/>
  <c r="B23" i="204" s="1"/>
  <c r="B24" i="204" s="1"/>
  <c r="B25" i="204" s="1"/>
  <c r="B26" i="204" s="1"/>
  <c r="B27" i="204" s="1"/>
  <c r="B28" i="204" s="1"/>
  <c r="D32" i="204" l="1"/>
  <c r="C32" i="204"/>
  <c r="F34" i="204" s="1"/>
  <c r="F28" i="204"/>
  <c r="F27" i="204"/>
  <c r="F26" i="204"/>
  <c r="F25" i="204"/>
  <c r="F24" i="204"/>
  <c r="F23" i="204"/>
  <c r="F22" i="204"/>
  <c r="F21" i="204"/>
  <c r="F20" i="204"/>
  <c r="F19" i="204"/>
  <c r="F18" i="204"/>
  <c r="F17" i="204"/>
  <c r="F16" i="204"/>
  <c r="F15" i="204"/>
  <c r="F14" i="204"/>
  <c r="F13" i="204"/>
  <c r="F12" i="204"/>
  <c r="F10" i="204"/>
  <c r="F9" i="204"/>
  <c r="I8" i="204"/>
  <c r="I9" i="204" s="1"/>
  <c r="I10" i="204" s="1"/>
  <c r="I11" i="204" s="1"/>
  <c r="I12" i="204" s="1"/>
  <c r="I13" i="204" s="1"/>
  <c r="I14" i="204" s="1"/>
  <c r="I15" i="204" s="1"/>
  <c r="I16" i="204" s="1"/>
  <c r="I17" i="204" s="1"/>
  <c r="I18" i="204" s="1"/>
  <c r="I19" i="204" s="1"/>
  <c r="I20" i="204" s="1"/>
  <c r="I21" i="204" s="1"/>
  <c r="I22" i="204" s="1"/>
  <c r="I23" i="204" s="1"/>
  <c r="I24" i="204" s="1"/>
  <c r="I25" i="204" s="1"/>
  <c r="I26" i="204" s="1"/>
  <c r="I27" i="204" s="1"/>
  <c r="F8" i="204"/>
  <c r="F32" i="204" l="1"/>
  <c r="F33" i="204" s="1"/>
  <c r="G5" i="204" l="1"/>
  <c r="H5" i="204" s="1"/>
  <c r="I134" i="38" l="1"/>
  <c r="I128" i="38"/>
  <c r="I127" i="38"/>
  <c r="D79" i="129"/>
  <c r="C79" i="129"/>
  <c r="E82" i="129" s="1"/>
  <c r="F77" i="129"/>
  <c r="F76" i="129"/>
  <c r="F75" i="129"/>
  <c r="F74" i="129"/>
  <c r="F73" i="129"/>
  <c r="F72" i="129"/>
  <c r="F71" i="129"/>
  <c r="F70" i="129"/>
  <c r="F69" i="129"/>
  <c r="F68" i="129"/>
  <c r="F67" i="129"/>
  <c r="F66" i="129"/>
  <c r="F65" i="129"/>
  <c r="F64" i="129"/>
  <c r="F63" i="129"/>
  <c r="F62" i="129"/>
  <c r="F61" i="129"/>
  <c r="F60" i="129"/>
  <c r="F59" i="129"/>
  <c r="F57" i="129"/>
  <c r="J57" i="129" s="1"/>
  <c r="F56" i="129"/>
  <c r="J56" i="129" s="1"/>
  <c r="F55" i="129"/>
  <c r="J55" i="129" s="1"/>
  <c r="F54" i="129"/>
  <c r="J54" i="129" s="1"/>
  <c r="F53" i="129"/>
  <c r="J53" i="129" s="1"/>
  <c r="F52" i="129"/>
  <c r="J52" i="129" s="1"/>
  <c r="F51" i="129"/>
  <c r="J51" i="129" s="1"/>
  <c r="F50" i="129"/>
  <c r="J50" i="129" s="1"/>
  <c r="F49" i="129"/>
  <c r="J49" i="129" s="1"/>
  <c r="F48" i="129"/>
  <c r="J48" i="129" s="1"/>
  <c r="F47" i="129"/>
  <c r="J47" i="129" s="1"/>
  <c r="F46" i="129"/>
  <c r="J46" i="129" s="1"/>
  <c r="F45" i="129"/>
  <c r="F44" i="129"/>
  <c r="F43" i="129"/>
  <c r="F42" i="129"/>
  <c r="F41" i="129"/>
  <c r="F40" i="129"/>
  <c r="F39" i="129"/>
  <c r="F38" i="129"/>
  <c r="F37" i="129"/>
  <c r="J37" i="129" s="1"/>
  <c r="F36" i="129"/>
  <c r="F35" i="129"/>
  <c r="F34" i="129"/>
  <c r="F33" i="129"/>
  <c r="F32" i="129"/>
  <c r="F31" i="129"/>
  <c r="F30" i="129"/>
  <c r="F29" i="129"/>
  <c r="F28" i="129"/>
  <c r="F27" i="129"/>
  <c r="F26" i="129"/>
  <c r="F25" i="129"/>
  <c r="F24" i="129"/>
  <c r="F23" i="129"/>
  <c r="F22" i="129"/>
  <c r="F21" i="129"/>
  <c r="F20" i="129"/>
  <c r="F19" i="129"/>
  <c r="F18" i="129"/>
  <c r="F17" i="129"/>
  <c r="F16" i="129"/>
  <c r="F15" i="129"/>
  <c r="F14" i="129"/>
  <c r="F13" i="129"/>
  <c r="F12" i="129"/>
  <c r="F11" i="129"/>
  <c r="F79" i="129" l="1"/>
  <c r="E84" i="129" s="1"/>
  <c r="I11" i="129"/>
  <c r="I12" i="129" s="1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G6" i="129" l="1"/>
  <c r="H6" i="129" s="1"/>
  <c r="D36" i="157" l="1"/>
  <c r="C36" i="157"/>
  <c r="F39" i="157" s="1"/>
  <c r="A36" i="157"/>
  <c r="F35" i="157"/>
  <c r="F34" i="157"/>
  <c r="F33" i="157"/>
  <c r="F32" i="157"/>
  <c r="F31" i="157"/>
  <c r="F30" i="157"/>
  <c r="F29" i="157"/>
  <c r="F28" i="157"/>
  <c r="F27" i="157"/>
  <c r="F26" i="157"/>
  <c r="F25" i="157"/>
  <c r="F24" i="157"/>
  <c r="F23" i="157"/>
  <c r="F22" i="157"/>
  <c r="F21" i="157"/>
  <c r="F20" i="157"/>
  <c r="F19" i="157"/>
  <c r="F18" i="157"/>
  <c r="F17" i="157"/>
  <c r="F16" i="157"/>
  <c r="F15" i="157"/>
  <c r="F14" i="157"/>
  <c r="F13" i="157"/>
  <c r="F12" i="157"/>
  <c r="F11" i="157"/>
  <c r="F10" i="157"/>
  <c r="F9" i="157"/>
  <c r="F8" i="157"/>
  <c r="B8" i="157"/>
  <c r="B9" i="157" s="1"/>
  <c r="B10" i="157" s="1"/>
  <c r="B11" i="157" s="1"/>
  <c r="B12" i="157" s="1"/>
  <c r="B13" i="157" s="1"/>
  <c r="B14" i="157" s="1"/>
  <c r="B15" i="157" s="1"/>
  <c r="B16" i="157" s="1"/>
  <c r="B17" i="157" s="1"/>
  <c r="B18" i="157" s="1"/>
  <c r="B19" i="157" s="1"/>
  <c r="B20" i="157" s="1"/>
  <c r="B21" i="157" s="1"/>
  <c r="B22" i="157" s="1"/>
  <c r="B23" i="157" s="1"/>
  <c r="B24" i="157" s="1"/>
  <c r="B25" i="157" s="1"/>
  <c r="B26" i="157" s="1"/>
  <c r="B27" i="157" s="1"/>
  <c r="B28" i="157" s="1"/>
  <c r="B29" i="157" s="1"/>
  <c r="B30" i="157" s="1"/>
  <c r="B31" i="157" s="1"/>
  <c r="B32" i="157" s="1"/>
  <c r="B33" i="157" s="1"/>
  <c r="B34" i="157" s="1"/>
  <c r="B35" i="157" s="1"/>
  <c r="D78" i="188"/>
  <c r="C78" i="188"/>
  <c r="E81" i="188" s="1"/>
  <c r="F76" i="188"/>
  <c r="F75" i="188"/>
  <c r="F74" i="188"/>
  <c r="F73" i="188"/>
  <c r="F72" i="188"/>
  <c r="F71" i="188"/>
  <c r="F70" i="188"/>
  <c r="F69" i="188"/>
  <c r="F68" i="188"/>
  <c r="F67" i="188"/>
  <c r="F66" i="188"/>
  <c r="F65" i="188"/>
  <c r="F64" i="188"/>
  <c r="F63" i="188"/>
  <c r="F62" i="188"/>
  <c r="F61" i="188"/>
  <c r="F60" i="188"/>
  <c r="F59" i="188"/>
  <c r="F58" i="188"/>
  <c r="F57" i="188"/>
  <c r="F56" i="188"/>
  <c r="F55" i="188"/>
  <c r="F54" i="188"/>
  <c r="F53" i="188"/>
  <c r="F52" i="188"/>
  <c r="F51" i="188"/>
  <c r="F50" i="188"/>
  <c r="F49" i="188"/>
  <c r="F48" i="188"/>
  <c r="F47" i="188"/>
  <c r="F46" i="188"/>
  <c r="F45" i="188"/>
  <c r="F44" i="188"/>
  <c r="F43" i="188"/>
  <c r="F42" i="188"/>
  <c r="F41" i="188"/>
  <c r="F40" i="188"/>
  <c r="F39" i="188"/>
  <c r="F38" i="188"/>
  <c r="F37" i="188"/>
  <c r="F36" i="188"/>
  <c r="F35" i="188"/>
  <c r="F34" i="188"/>
  <c r="F33" i="188"/>
  <c r="F32" i="188"/>
  <c r="F31" i="188"/>
  <c r="F30" i="188"/>
  <c r="F29" i="188"/>
  <c r="F28" i="188"/>
  <c r="F27" i="188"/>
  <c r="F26" i="188"/>
  <c r="F25" i="188"/>
  <c r="F24" i="188"/>
  <c r="F23" i="188"/>
  <c r="F22" i="188"/>
  <c r="F21" i="188"/>
  <c r="F20" i="188"/>
  <c r="F19" i="188"/>
  <c r="F18" i="188"/>
  <c r="F17" i="188"/>
  <c r="F16" i="188"/>
  <c r="F15" i="188"/>
  <c r="F14" i="188"/>
  <c r="F13" i="188"/>
  <c r="F12" i="188"/>
  <c r="F11" i="188"/>
  <c r="F9" i="188"/>
  <c r="I9" i="188" s="1"/>
  <c r="I10" i="188" s="1"/>
  <c r="B9" i="188"/>
  <c r="B10" i="188" s="1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I11" i="188" l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F36" i="157"/>
  <c r="G5" i="157" s="1"/>
  <c r="H5" i="157" s="1"/>
  <c r="F38" i="157"/>
  <c r="I8" i="157"/>
  <c r="I9" i="157" s="1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F78" i="188"/>
  <c r="G6" i="188" s="1"/>
  <c r="H6" i="188" s="1"/>
  <c r="E83" i="188" l="1"/>
  <c r="I119" i="38"/>
  <c r="S100" i="38" l="1"/>
  <c r="T100" i="38" s="1"/>
  <c r="I100" i="38"/>
  <c r="D73" i="161"/>
  <c r="A73" i="161"/>
  <c r="F72" i="161"/>
  <c r="F37" i="161"/>
  <c r="J37" i="161" s="1"/>
  <c r="F36" i="161"/>
  <c r="J36" i="161" s="1"/>
  <c r="F35" i="161"/>
  <c r="J35" i="161" s="1"/>
  <c r="F34" i="161"/>
  <c r="J34" i="161" s="1"/>
  <c r="J33" i="161"/>
  <c r="F33" i="161"/>
  <c r="F32" i="161"/>
  <c r="J32" i="161" s="1"/>
  <c r="F31" i="161"/>
  <c r="J31" i="161" s="1"/>
  <c r="F30" i="161"/>
  <c r="J30" i="161" s="1"/>
  <c r="F29" i="161"/>
  <c r="J29" i="161" s="1"/>
  <c r="F28" i="161"/>
  <c r="J28" i="161" s="1"/>
  <c r="F27" i="161"/>
  <c r="J27" i="161" s="1"/>
  <c r="F26" i="161"/>
  <c r="J26" i="161" s="1"/>
  <c r="J25" i="161"/>
  <c r="F25" i="161"/>
  <c r="F24" i="161"/>
  <c r="J24" i="161" s="1"/>
  <c r="F23" i="161"/>
  <c r="J23" i="161" s="1"/>
  <c r="F22" i="161"/>
  <c r="J22" i="161" s="1"/>
  <c r="F21" i="161"/>
  <c r="J21" i="161" s="1"/>
  <c r="F20" i="161"/>
  <c r="J20" i="161" s="1"/>
  <c r="F19" i="161"/>
  <c r="J19" i="161" s="1"/>
  <c r="F18" i="161"/>
  <c r="J18" i="161" s="1"/>
  <c r="F17" i="161"/>
  <c r="J17" i="161" s="1"/>
  <c r="J16" i="161"/>
  <c r="F15" i="161"/>
  <c r="F14" i="161"/>
  <c r="F13" i="161"/>
  <c r="F12" i="161"/>
  <c r="F11" i="161"/>
  <c r="J10" i="161" s="1"/>
  <c r="F9" i="161"/>
  <c r="I9" i="161" s="1"/>
  <c r="I10" i="161" s="1"/>
  <c r="B9" i="161"/>
  <c r="B10" i="161" s="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E42" i="209"/>
  <c r="F39" i="209"/>
  <c r="C39" i="209"/>
  <c r="E40" i="209" s="1"/>
  <c r="F38" i="209"/>
  <c r="F37" i="209"/>
  <c r="F36" i="209"/>
  <c r="F35" i="209"/>
  <c r="F34" i="209"/>
  <c r="F33" i="209"/>
  <c r="F32" i="209"/>
  <c r="F31" i="209"/>
  <c r="F30" i="209"/>
  <c r="F29" i="209"/>
  <c r="F28" i="209"/>
  <c r="F27" i="209"/>
  <c r="F26" i="209"/>
  <c r="F25" i="209"/>
  <c r="F24" i="209"/>
  <c r="F23" i="209"/>
  <c r="F22" i="209"/>
  <c r="F21" i="209"/>
  <c r="F20" i="209"/>
  <c r="F19" i="209"/>
  <c r="F18" i="209"/>
  <c r="F17" i="209"/>
  <c r="F16" i="209"/>
  <c r="F15" i="209"/>
  <c r="F14" i="209"/>
  <c r="F13" i="209"/>
  <c r="F12" i="209"/>
  <c r="F11" i="209"/>
  <c r="J10" i="209"/>
  <c r="J11" i="209" s="1"/>
  <c r="J12" i="209" s="1"/>
  <c r="J13" i="209" s="1"/>
  <c r="J14" i="209" s="1"/>
  <c r="J15" i="209" s="1"/>
  <c r="J16" i="209" s="1"/>
  <c r="J17" i="209" s="1"/>
  <c r="J18" i="209" s="1"/>
  <c r="J19" i="209" s="1"/>
  <c r="J20" i="209" s="1"/>
  <c r="J21" i="209" s="1"/>
  <c r="J22" i="209" s="1"/>
  <c r="J23" i="209" s="1"/>
  <c r="J24" i="209" s="1"/>
  <c r="J25" i="209" s="1"/>
  <c r="J26" i="209" s="1"/>
  <c r="J27" i="209" s="1"/>
  <c r="J28" i="209" s="1"/>
  <c r="J29" i="209" s="1"/>
  <c r="J30" i="209" s="1"/>
  <c r="J31" i="209" s="1"/>
  <c r="J32" i="209" s="1"/>
  <c r="J33" i="209" s="1"/>
  <c r="J34" i="209" s="1"/>
  <c r="J35" i="209" s="1"/>
  <c r="J36" i="209" s="1"/>
  <c r="J37" i="209" s="1"/>
  <c r="F10" i="209"/>
  <c r="I10" i="209" s="1"/>
  <c r="I11" i="209" s="1"/>
  <c r="G5" i="209"/>
  <c r="H5" i="209" s="1"/>
  <c r="J13" i="161" l="1"/>
  <c r="J14" i="161"/>
  <c r="J15" i="161"/>
  <c r="J12" i="161"/>
  <c r="F73" i="161"/>
  <c r="G5" i="161" s="1"/>
  <c r="H5" i="161" s="1"/>
  <c r="J9" i="161"/>
  <c r="I11" i="16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I30" i="161" s="1"/>
  <c r="I31" i="161" s="1"/>
  <c r="I32" i="161" s="1"/>
  <c r="I33" i="161" s="1"/>
  <c r="I34" i="161" s="1"/>
  <c r="I35" i="161" s="1"/>
  <c r="I36" i="161" s="1"/>
  <c r="I37" i="161" s="1"/>
  <c r="I72" i="161" s="1"/>
  <c r="J11" i="161"/>
  <c r="I12" i="209"/>
  <c r="I13" i="209" s="1"/>
  <c r="I14" i="209" s="1"/>
  <c r="I15" i="209" s="1"/>
  <c r="I16" i="209" s="1"/>
  <c r="I17" i="209" s="1"/>
  <c r="I18" i="209" s="1"/>
  <c r="I19" i="209" s="1"/>
  <c r="I20" i="209" s="1"/>
  <c r="I21" i="209" s="1"/>
  <c r="I22" i="209" s="1"/>
  <c r="I23" i="209" s="1"/>
  <c r="I24" i="209" s="1"/>
  <c r="I25" i="209" s="1"/>
  <c r="I26" i="209" s="1"/>
  <c r="I27" i="209" s="1"/>
  <c r="I28" i="209" s="1"/>
  <c r="I29" i="209" s="1"/>
  <c r="I30" i="209" s="1"/>
  <c r="I31" i="209" s="1"/>
  <c r="I32" i="209" s="1"/>
  <c r="I33" i="209" s="1"/>
  <c r="I34" i="209" s="1"/>
  <c r="I35" i="209" s="1"/>
  <c r="I36" i="209" s="1"/>
  <c r="I37" i="209" s="1"/>
  <c r="B37" i="161"/>
  <c r="B72" i="161" s="1"/>
  <c r="B28" i="161"/>
  <c r="B29" i="161" s="1"/>
  <c r="B30" i="161" s="1"/>
  <c r="B31" i="161" s="1"/>
  <c r="B32" i="161" s="1"/>
  <c r="B33" i="161" s="1"/>
  <c r="B34" i="161" s="1"/>
  <c r="B35" i="161" s="1"/>
  <c r="B36" i="161" s="1"/>
  <c r="C53" i="117"/>
  <c r="E54" i="117" s="1"/>
  <c r="F52" i="117"/>
  <c r="F51" i="117"/>
  <c r="F50" i="117"/>
  <c r="F49" i="117"/>
  <c r="F48" i="117"/>
  <c r="F47" i="117"/>
  <c r="F46" i="117"/>
  <c r="F45" i="117"/>
  <c r="F44" i="117"/>
  <c r="F43" i="117"/>
  <c r="F42" i="117"/>
  <c r="F41" i="117"/>
  <c r="F40" i="117"/>
  <c r="F39" i="117"/>
  <c r="F38" i="117"/>
  <c r="F37" i="117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J10" i="117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J27" i="117" s="1"/>
  <c r="J28" i="117" s="1"/>
  <c r="J29" i="117" s="1"/>
  <c r="J30" i="117" s="1"/>
  <c r="J31" i="117" s="1"/>
  <c r="J32" i="117" s="1"/>
  <c r="J33" i="117" s="1"/>
  <c r="J34" i="117" s="1"/>
  <c r="J35" i="117" s="1"/>
  <c r="J36" i="117" s="1"/>
  <c r="J37" i="117" s="1"/>
  <c r="J38" i="117" s="1"/>
  <c r="J39" i="117" s="1"/>
  <c r="J40" i="117" s="1"/>
  <c r="J41" i="117" s="1"/>
  <c r="J42" i="117" s="1"/>
  <c r="J43" i="117" s="1"/>
  <c r="J44" i="117" s="1"/>
  <c r="J45" i="117" s="1"/>
  <c r="J46" i="117" s="1"/>
  <c r="J47" i="117" s="1"/>
  <c r="J48" i="117" s="1"/>
  <c r="J49" i="117" s="1"/>
  <c r="J50" i="117" s="1"/>
  <c r="J51" i="117" s="1"/>
  <c r="F10" i="117"/>
  <c r="I10" i="117" s="1"/>
  <c r="F75" i="161" l="1"/>
  <c r="J72" i="161"/>
  <c r="I11" i="117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I27" i="117" s="1"/>
  <c r="I28" i="117" s="1"/>
  <c r="I29" i="117" s="1"/>
  <c r="I30" i="117" s="1"/>
  <c r="I31" i="117" s="1"/>
  <c r="I32" i="117" s="1"/>
  <c r="I33" i="117" s="1"/>
  <c r="I34" i="117" s="1"/>
  <c r="I35" i="117" s="1"/>
  <c r="I36" i="117" s="1"/>
  <c r="I37" i="117" s="1"/>
  <c r="I38" i="117" s="1"/>
  <c r="I39" i="117" s="1"/>
  <c r="I40" i="117" s="1"/>
  <c r="I41" i="117" s="1"/>
  <c r="I42" i="117" s="1"/>
  <c r="I43" i="117" s="1"/>
  <c r="I44" i="117" s="1"/>
  <c r="I45" i="117" s="1"/>
  <c r="I46" i="117" s="1"/>
  <c r="I47" i="117" s="1"/>
  <c r="I48" i="117" s="1"/>
  <c r="I49" i="117" s="1"/>
  <c r="I50" i="117" s="1"/>
  <c r="I51" i="117" s="1"/>
  <c r="F53" i="117"/>
  <c r="E56" i="117" s="1"/>
  <c r="G5" i="117" l="1"/>
  <c r="H5" i="117" s="1"/>
  <c r="I117" i="38"/>
  <c r="D48" i="57"/>
  <c r="C48" i="57"/>
  <c r="E51" i="57" s="1"/>
  <c r="F46" i="57"/>
  <c r="I46" i="57" s="1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10" i="57"/>
  <c r="F9" i="57"/>
  <c r="I9" i="57" s="1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D35" i="159"/>
  <c r="C35" i="159"/>
  <c r="E38" i="159" s="1"/>
  <c r="F33" i="159"/>
  <c r="F32" i="159"/>
  <c r="F31" i="159"/>
  <c r="F30" i="159"/>
  <c r="F29" i="159"/>
  <c r="F28" i="159"/>
  <c r="F26" i="159"/>
  <c r="F25" i="159"/>
  <c r="F24" i="159"/>
  <c r="F23" i="159"/>
  <c r="F22" i="159"/>
  <c r="F21" i="159"/>
  <c r="F20" i="159"/>
  <c r="F19" i="159"/>
  <c r="F18" i="159"/>
  <c r="F17" i="159"/>
  <c r="F16" i="159"/>
  <c r="F15" i="159"/>
  <c r="F14" i="159"/>
  <c r="F13" i="159"/>
  <c r="F12" i="159"/>
  <c r="F11" i="159"/>
  <c r="F10" i="159"/>
  <c r="I10" i="159" s="1"/>
  <c r="B10" i="159"/>
  <c r="B11" i="159" s="1"/>
  <c r="B12" i="159" s="1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I11" i="159" l="1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F48" i="57"/>
  <c r="E53" i="57" s="1"/>
  <c r="I10" i="57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G6" i="57"/>
  <c r="H6" i="57" s="1"/>
  <c r="F35" i="159"/>
  <c r="E40" i="159" s="1"/>
  <c r="G6" i="159" l="1"/>
  <c r="H6" i="159" s="1"/>
  <c r="D78" i="208" l="1"/>
  <c r="C78" i="208"/>
  <c r="E81" i="208" s="1"/>
  <c r="F76" i="208"/>
  <c r="F75" i="208"/>
  <c r="F74" i="208"/>
  <c r="F73" i="208"/>
  <c r="F72" i="208"/>
  <c r="F71" i="208"/>
  <c r="F70" i="208"/>
  <c r="F69" i="208"/>
  <c r="F68" i="208"/>
  <c r="F67" i="208"/>
  <c r="F66" i="208"/>
  <c r="F65" i="208"/>
  <c r="F64" i="208"/>
  <c r="F63" i="208"/>
  <c r="F62" i="208"/>
  <c r="F61" i="208"/>
  <c r="F60" i="208"/>
  <c r="F59" i="208"/>
  <c r="F58" i="208"/>
  <c r="F57" i="208"/>
  <c r="F56" i="208"/>
  <c r="F55" i="208"/>
  <c r="F54" i="208"/>
  <c r="F53" i="208"/>
  <c r="F52" i="208"/>
  <c r="F51" i="208"/>
  <c r="F50" i="208"/>
  <c r="F49" i="208"/>
  <c r="F48" i="208"/>
  <c r="F47" i="208"/>
  <c r="F46" i="208"/>
  <c r="F45" i="208"/>
  <c r="F44" i="208"/>
  <c r="F43" i="208"/>
  <c r="F42" i="208"/>
  <c r="F41" i="208"/>
  <c r="F40" i="208"/>
  <c r="F39" i="208"/>
  <c r="F38" i="208"/>
  <c r="F37" i="208"/>
  <c r="F36" i="208"/>
  <c r="F35" i="208"/>
  <c r="F34" i="208"/>
  <c r="F33" i="208"/>
  <c r="F32" i="208"/>
  <c r="F31" i="208"/>
  <c r="F30" i="208"/>
  <c r="F29" i="208"/>
  <c r="F28" i="208"/>
  <c r="F27" i="208"/>
  <c r="F26" i="208"/>
  <c r="F25" i="208"/>
  <c r="F24" i="208"/>
  <c r="F23" i="208"/>
  <c r="F22" i="208"/>
  <c r="F21" i="208"/>
  <c r="F20" i="208"/>
  <c r="F19" i="208"/>
  <c r="F18" i="208"/>
  <c r="F17" i="208"/>
  <c r="F16" i="208"/>
  <c r="F15" i="208"/>
  <c r="F14" i="208"/>
  <c r="F13" i="208"/>
  <c r="F12" i="208"/>
  <c r="F11" i="208"/>
  <c r="F10" i="208"/>
  <c r="F9" i="208"/>
  <c r="B9" i="208"/>
  <c r="B10" i="208" s="1"/>
  <c r="B11" i="208" s="1"/>
  <c r="B12" i="208" s="1"/>
  <c r="B13" i="208" s="1"/>
  <c r="B14" i="208" s="1"/>
  <c r="B15" i="208" s="1"/>
  <c r="B16" i="208" s="1"/>
  <c r="B17" i="208" s="1"/>
  <c r="B18" i="208" s="1"/>
  <c r="B19" i="208" s="1"/>
  <c r="B20" i="208" s="1"/>
  <c r="B21" i="208" s="1"/>
  <c r="B22" i="208" s="1"/>
  <c r="B23" i="208" s="1"/>
  <c r="B24" i="208" s="1"/>
  <c r="B25" i="208" s="1"/>
  <c r="B26" i="208" s="1"/>
  <c r="B27" i="208" s="1"/>
  <c r="B28" i="208" s="1"/>
  <c r="B29" i="208" s="1"/>
  <c r="B30" i="208" s="1"/>
  <c r="B31" i="208" s="1"/>
  <c r="B32" i="208" s="1"/>
  <c r="B33" i="208" s="1"/>
  <c r="B34" i="208" s="1"/>
  <c r="B35" i="208" s="1"/>
  <c r="B36" i="208" s="1"/>
  <c r="B37" i="208" s="1"/>
  <c r="B38" i="208" s="1"/>
  <c r="B39" i="208" s="1"/>
  <c r="B40" i="208" s="1"/>
  <c r="B41" i="208" s="1"/>
  <c r="B42" i="208" s="1"/>
  <c r="B43" i="208" s="1"/>
  <c r="B44" i="208" s="1"/>
  <c r="B45" i="208" s="1"/>
  <c r="B46" i="208" s="1"/>
  <c r="B47" i="208" s="1"/>
  <c r="B48" i="208" s="1"/>
  <c r="B49" i="208" s="1"/>
  <c r="B50" i="208" s="1"/>
  <c r="B51" i="208" s="1"/>
  <c r="B52" i="208" s="1"/>
  <c r="B53" i="208" s="1"/>
  <c r="B54" i="208" s="1"/>
  <c r="B55" i="208" s="1"/>
  <c r="B56" i="208" s="1"/>
  <c r="B57" i="208" s="1"/>
  <c r="B58" i="208" s="1"/>
  <c r="B59" i="208" s="1"/>
  <c r="B60" i="208" s="1"/>
  <c r="B61" i="208" s="1"/>
  <c r="B62" i="208" s="1"/>
  <c r="B63" i="208" s="1"/>
  <c r="B64" i="208" s="1"/>
  <c r="B65" i="208" s="1"/>
  <c r="B66" i="208" s="1"/>
  <c r="B67" i="208" s="1"/>
  <c r="B68" i="208" s="1"/>
  <c r="B69" i="208" s="1"/>
  <c r="B70" i="208" s="1"/>
  <c r="B71" i="208" s="1"/>
  <c r="B72" i="208" s="1"/>
  <c r="B73" i="208" s="1"/>
  <c r="B74" i="208" s="1"/>
  <c r="B75" i="208" s="1"/>
  <c r="F78" i="208" l="1"/>
  <c r="E83" i="208" s="1"/>
  <c r="I9" i="208"/>
  <c r="I10" i="208" s="1"/>
  <c r="I11" i="208" s="1"/>
  <c r="I12" i="208" s="1"/>
  <c r="I13" i="208" s="1"/>
  <c r="I14" i="208" s="1"/>
  <c r="I15" i="208" s="1"/>
  <c r="I16" i="208" s="1"/>
  <c r="I17" i="208" s="1"/>
  <c r="I18" i="208" s="1"/>
  <c r="I19" i="208" s="1"/>
  <c r="I20" i="208" s="1"/>
  <c r="I21" i="208" s="1"/>
  <c r="I22" i="208" s="1"/>
  <c r="I23" i="208" s="1"/>
  <c r="I24" i="208" s="1"/>
  <c r="I25" i="208" s="1"/>
  <c r="I26" i="208" s="1"/>
  <c r="I27" i="208" s="1"/>
  <c r="I28" i="208" s="1"/>
  <c r="I29" i="208" s="1"/>
  <c r="I30" i="208" s="1"/>
  <c r="I31" i="208" s="1"/>
  <c r="I32" i="208" s="1"/>
  <c r="I33" i="208" s="1"/>
  <c r="I34" i="208" s="1"/>
  <c r="I35" i="208" s="1"/>
  <c r="I36" i="208" s="1"/>
  <c r="I37" i="208" s="1"/>
  <c r="I38" i="208" s="1"/>
  <c r="I39" i="208" s="1"/>
  <c r="I40" i="208" s="1"/>
  <c r="I41" i="208" s="1"/>
  <c r="I42" i="208" s="1"/>
  <c r="I43" i="208" s="1"/>
  <c r="I44" i="208" s="1"/>
  <c r="I45" i="208" s="1"/>
  <c r="I46" i="208" s="1"/>
  <c r="I47" i="208" s="1"/>
  <c r="I48" i="208" s="1"/>
  <c r="I49" i="208" s="1"/>
  <c r="I50" i="208" s="1"/>
  <c r="I51" i="208" s="1"/>
  <c r="I52" i="208" s="1"/>
  <c r="I53" i="208" s="1"/>
  <c r="I54" i="208" s="1"/>
  <c r="I55" i="208" s="1"/>
  <c r="I56" i="208" s="1"/>
  <c r="I57" i="208" s="1"/>
  <c r="I58" i="208" s="1"/>
  <c r="I59" i="208" s="1"/>
  <c r="I60" i="208" s="1"/>
  <c r="I61" i="208" s="1"/>
  <c r="I62" i="208" s="1"/>
  <c r="I63" i="208" s="1"/>
  <c r="I64" i="208" s="1"/>
  <c r="I65" i="208" s="1"/>
  <c r="I66" i="208" s="1"/>
  <c r="I67" i="208" s="1"/>
  <c r="I68" i="208" s="1"/>
  <c r="I69" i="208" s="1"/>
  <c r="I70" i="208" s="1"/>
  <c r="I71" i="208" s="1"/>
  <c r="I72" i="208" s="1"/>
  <c r="I73" i="208" s="1"/>
  <c r="I74" i="208" s="1"/>
  <c r="I75" i="208" s="1"/>
  <c r="I76" i="208" s="1"/>
  <c r="G6" i="208" l="1"/>
  <c r="H6" i="208" s="1"/>
  <c r="I10" i="205" l="1"/>
  <c r="I11" i="205"/>
  <c r="I12" i="205"/>
  <c r="I13" i="205"/>
  <c r="I14" i="205"/>
  <c r="I15" i="205"/>
  <c r="I16" i="205"/>
  <c r="I17" i="205"/>
  <c r="I18" i="205"/>
  <c r="I19" i="205"/>
  <c r="I20" i="205"/>
  <c r="I21" i="205"/>
  <c r="I22" i="205"/>
  <c r="I23" i="205"/>
  <c r="I24" i="205"/>
  <c r="I25" i="205"/>
  <c r="I26" i="205"/>
  <c r="I27" i="205"/>
  <c r="I28" i="205"/>
  <c r="I29" i="205"/>
  <c r="I9" i="205"/>
  <c r="F10" i="54" l="1"/>
  <c r="F9" i="54"/>
  <c r="F10" i="139" l="1"/>
  <c r="I10" i="139" s="1"/>
  <c r="I11" i="139" s="1"/>
  <c r="I12" i="139" s="1"/>
  <c r="I13" i="139" s="1"/>
  <c r="I14" i="139" s="1"/>
  <c r="I15" i="139" s="1"/>
  <c r="I16" i="139" s="1"/>
  <c r="I17" i="139" s="1"/>
  <c r="I18" i="139" s="1"/>
  <c r="I19" i="139" s="1"/>
  <c r="I20" i="139" s="1"/>
  <c r="I21" i="139" s="1"/>
  <c r="I22" i="139" s="1"/>
  <c r="I23" i="139" s="1"/>
  <c r="I24" i="139" s="1"/>
  <c r="I25" i="139" s="1"/>
  <c r="I26" i="139" s="1"/>
  <c r="I27" i="139" s="1"/>
  <c r="I28" i="139" s="1"/>
  <c r="I29" i="139" s="1"/>
  <c r="I30" i="139" s="1"/>
  <c r="F11" i="139"/>
  <c r="F12" i="139"/>
  <c r="F13" i="139"/>
  <c r="F14" i="139"/>
  <c r="F15" i="139"/>
  <c r="F16" i="139"/>
  <c r="F17" i="139"/>
  <c r="F18" i="139"/>
  <c r="F19" i="139"/>
  <c r="F20" i="139"/>
  <c r="F21" i="139"/>
  <c r="F22" i="139"/>
  <c r="F23" i="139"/>
  <c r="F24" i="139"/>
  <c r="F25" i="139"/>
  <c r="F26" i="139"/>
  <c r="F27" i="139"/>
  <c r="F28" i="139"/>
  <c r="F29" i="139"/>
  <c r="F9" i="139"/>
  <c r="D32" i="195" l="1"/>
  <c r="C32" i="195"/>
  <c r="F34" i="195" s="1"/>
  <c r="F28" i="195"/>
  <c r="F27" i="195"/>
  <c r="F26" i="195"/>
  <c r="F25" i="195"/>
  <c r="F24" i="195"/>
  <c r="F23" i="195"/>
  <c r="F22" i="195"/>
  <c r="F21" i="195"/>
  <c r="F20" i="195"/>
  <c r="F19" i="195"/>
  <c r="F18" i="195"/>
  <c r="F17" i="195"/>
  <c r="F16" i="195"/>
  <c r="F15" i="195"/>
  <c r="F14" i="195"/>
  <c r="F13" i="195"/>
  <c r="F12" i="195"/>
  <c r="F11" i="195"/>
  <c r="F10" i="195"/>
  <c r="F9" i="195"/>
  <c r="I8" i="195"/>
  <c r="I9" i="195" s="1"/>
  <c r="I10" i="195" s="1"/>
  <c r="I11" i="195" s="1"/>
  <c r="I12" i="195" s="1"/>
  <c r="I13" i="195" s="1"/>
  <c r="I14" i="195" s="1"/>
  <c r="I15" i="195" s="1"/>
  <c r="I16" i="195" s="1"/>
  <c r="I17" i="195" s="1"/>
  <c r="I18" i="195" s="1"/>
  <c r="I19" i="195" s="1"/>
  <c r="I20" i="195" s="1"/>
  <c r="I21" i="195" s="1"/>
  <c r="I22" i="195" s="1"/>
  <c r="I23" i="195" s="1"/>
  <c r="I24" i="195" s="1"/>
  <c r="I25" i="195" s="1"/>
  <c r="I26" i="195" s="1"/>
  <c r="I27" i="195" s="1"/>
  <c r="F32" i="195" l="1"/>
  <c r="G5" i="195" s="1"/>
  <c r="H5" i="195" s="1"/>
  <c r="F33" i="195" l="1"/>
  <c r="F40" i="177" l="1"/>
  <c r="F39" i="177"/>
  <c r="F38" i="177"/>
  <c r="F37" i="177"/>
  <c r="F36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F10" i="177"/>
  <c r="F64" i="177"/>
  <c r="B10" i="177"/>
  <c r="B11" i="177" s="1"/>
  <c r="B12" i="177" s="1"/>
  <c r="I10" i="177" l="1"/>
  <c r="I11" i="177" s="1"/>
  <c r="I12" i="177" s="1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I42" i="177" s="1"/>
  <c r="I43" i="177" s="1"/>
  <c r="I44" i="177" s="1"/>
  <c r="I45" i="177" s="1"/>
  <c r="I46" i="177" s="1"/>
  <c r="I47" i="177" s="1"/>
  <c r="I48" i="177" s="1"/>
  <c r="I49" i="177" s="1"/>
  <c r="I50" i="177" s="1"/>
  <c r="I51" i="177" s="1"/>
  <c r="I52" i="177" s="1"/>
  <c r="I53" i="177" s="1"/>
  <c r="I54" i="177" s="1"/>
  <c r="I55" i="177" s="1"/>
  <c r="I56" i="177" s="1"/>
  <c r="I57" i="177" s="1"/>
  <c r="I58" i="177" s="1"/>
  <c r="F62" i="177"/>
  <c r="D62" i="177"/>
  <c r="C31" i="205"/>
  <c r="D30" i="205"/>
  <c r="D31" i="205" l="1"/>
  <c r="F30" i="205"/>
  <c r="F63" i="177"/>
  <c r="G5" i="177"/>
  <c r="H5" i="177" s="1"/>
  <c r="I30" i="205" l="1"/>
  <c r="I31" i="205" s="1"/>
  <c r="F31" i="205"/>
  <c r="I99" i="38"/>
  <c r="H5" i="205" l="1"/>
  <c r="E34" i="205"/>
  <c r="BD32" i="1"/>
  <c r="BD33" i="1" s="1"/>
  <c r="BB32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F5" i="1"/>
  <c r="BG30" i="1" l="1"/>
  <c r="D54" i="54"/>
  <c r="C54" i="54"/>
  <c r="E57" i="54" s="1"/>
  <c r="F53" i="54"/>
  <c r="F52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25" i="54"/>
  <c r="F24" i="54"/>
  <c r="F23" i="54"/>
  <c r="F22" i="54"/>
  <c r="F21" i="54"/>
  <c r="F20" i="54"/>
  <c r="F19" i="54"/>
  <c r="F18" i="54"/>
  <c r="F17" i="54"/>
  <c r="F16" i="54"/>
  <c r="F15" i="54"/>
  <c r="F14" i="54"/>
  <c r="F13" i="54"/>
  <c r="F12" i="54"/>
  <c r="F11" i="54"/>
  <c r="I9" i="54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D30" i="202"/>
  <c r="A30" i="202"/>
  <c r="F29" i="202"/>
  <c r="J28" i="202"/>
  <c r="F28" i="202"/>
  <c r="F27" i="202"/>
  <c r="J27" i="202" s="1"/>
  <c r="J26" i="202"/>
  <c r="F26" i="202"/>
  <c r="F25" i="202"/>
  <c r="J25" i="202" s="1"/>
  <c r="J24" i="202"/>
  <c r="F24" i="202"/>
  <c r="F23" i="202"/>
  <c r="J23" i="202" s="1"/>
  <c r="F22" i="202"/>
  <c r="J22" i="202" s="1"/>
  <c r="F21" i="202"/>
  <c r="J21" i="202" s="1"/>
  <c r="J20" i="202"/>
  <c r="F20" i="202"/>
  <c r="F19" i="202"/>
  <c r="J19" i="202" s="1"/>
  <c r="J18" i="202"/>
  <c r="F18" i="202"/>
  <c r="F17" i="202"/>
  <c r="J17" i="202" s="1"/>
  <c r="J16" i="202"/>
  <c r="F16" i="202"/>
  <c r="F15" i="202"/>
  <c r="J15" i="202" s="1"/>
  <c r="F14" i="202"/>
  <c r="J14" i="202" s="1"/>
  <c r="F13" i="202"/>
  <c r="J13" i="202" s="1"/>
  <c r="J12" i="202"/>
  <c r="F12" i="202"/>
  <c r="F11" i="202"/>
  <c r="J11" i="202" s="1"/>
  <c r="F10" i="202"/>
  <c r="J10" i="202" s="1"/>
  <c r="F9" i="202"/>
  <c r="B9" i="202"/>
  <c r="B10" i="202" s="1"/>
  <c r="B11" i="202" s="1"/>
  <c r="B12" i="202" s="1"/>
  <c r="B13" i="202" s="1"/>
  <c r="B14" i="202" s="1"/>
  <c r="B15" i="202" s="1"/>
  <c r="B16" i="202" s="1"/>
  <c r="B17" i="202" s="1"/>
  <c r="B18" i="202" s="1"/>
  <c r="B19" i="202" s="1"/>
  <c r="B20" i="202" s="1"/>
  <c r="B21" i="202" s="1"/>
  <c r="B22" i="202" s="1"/>
  <c r="B23" i="202" s="1"/>
  <c r="B24" i="202" s="1"/>
  <c r="B25" i="202" s="1"/>
  <c r="B26" i="202" s="1"/>
  <c r="B27" i="202" s="1"/>
  <c r="B28" i="202" s="1"/>
  <c r="B29" i="202" s="1"/>
  <c r="D78" i="201"/>
  <c r="C78" i="201"/>
  <c r="E81" i="201" s="1"/>
  <c r="F76" i="201"/>
  <c r="F75" i="201"/>
  <c r="F74" i="201"/>
  <c r="F73" i="201"/>
  <c r="F72" i="201"/>
  <c r="F71" i="201"/>
  <c r="F70" i="201"/>
  <c r="F69" i="201"/>
  <c r="F68" i="201"/>
  <c r="F67" i="201"/>
  <c r="F66" i="201"/>
  <c r="F65" i="201"/>
  <c r="F64" i="201"/>
  <c r="F63" i="201"/>
  <c r="F62" i="201"/>
  <c r="F61" i="201"/>
  <c r="F60" i="201"/>
  <c r="F59" i="201"/>
  <c r="F58" i="201"/>
  <c r="F57" i="201"/>
  <c r="F56" i="201"/>
  <c r="F55" i="201"/>
  <c r="F54" i="201"/>
  <c r="F53" i="201"/>
  <c r="F52" i="201"/>
  <c r="F51" i="201"/>
  <c r="F50" i="201"/>
  <c r="F49" i="201"/>
  <c r="F48" i="201"/>
  <c r="F47" i="201"/>
  <c r="F46" i="201"/>
  <c r="F45" i="201"/>
  <c r="F44" i="201"/>
  <c r="F43" i="201"/>
  <c r="F42" i="201"/>
  <c r="F41" i="201"/>
  <c r="F40" i="201"/>
  <c r="F39" i="201"/>
  <c r="F38" i="201"/>
  <c r="F37" i="201"/>
  <c r="F36" i="201"/>
  <c r="F35" i="201"/>
  <c r="F34" i="201"/>
  <c r="F33" i="201"/>
  <c r="F32" i="201"/>
  <c r="F31" i="201"/>
  <c r="F30" i="201"/>
  <c r="F29" i="201"/>
  <c r="F28" i="201"/>
  <c r="F27" i="201"/>
  <c r="F26" i="201"/>
  <c r="F25" i="201"/>
  <c r="F24" i="201"/>
  <c r="F23" i="201"/>
  <c r="F22" i="201"/>
  <c r="F21" i="201"/>
  <c r="F20" i="201"/>
  <c r="F19" i="201"/>
  <c r="F18" i="201"/>
  <c r="F17" i="201"/>
  <c r="F16" i="201"/>
  <c r="F15" i="201"/>
  <c r="F14" i="201"/>
  <c r="F13" i="201"/>
  <c r="F12" i="201"/>
  <c r="F11" i="201"/>
  <c r="F10" i="201"/>
  <c r="F9" i="201"/>
  <c r="B9" i="201"/>
  <c r="B10" i="201" s="1"/>
  <c r="B11" i="201" s="1"/>
  <c r="B12" i="201" s="1"/>
  <c r="B13" i="201" s="1"/>
  <c r="B14" i="201" s="1"/>
  <c r="B15" i="201" s="1"/>
  <c r="B16" i="201" s="1"/>
  <c r="B17" i="201" s="1"/>
  <c r="B18" i="201" s="1"/>
  <c r="B19" i="201" s="1"/>
  <c r="B20" i="201" s="1"/>
  <c r="B21" i="201" s="1"/>
  <c r="B22" i="201" s="1"/>
  <c r="B23" i="201" s="1"/>
  <c r="B24" i="201" s="1"/>
  <c r="B25" i="201" s="1"/>
  <c r="B26" i="201" s="1"/>
  <c r="B27" i="201" s="1"/>
  <c r="B28" i="201" s="1"/>
  <c r="B29" i="201" s="1"/>
  <c r="B30" i="201" s="1"/>
  <c r="B31" i="201" s="1"/>
  <c r="B32" i="201" s="1"/>
  <c r="B33" i="201" s="1"/>
  <c r="B34" i="201" s="1"/>
  <c r="B35" i="201" s="1"/>
  <c r="B36" i="201" s="1"/>
  <c r="B37" i="201" s="1"/>
  <c r="B38" i="201" s="1"/>
  <c r="B39" i="201" s="1"/>
  <c r="B40" i="201" s="1"/>
  <c r="B41" i="201" s="1"/>
  <c r="B42" i="201" s="1"/>
  <c r="B43" i="201" s="1"/>
  <c r="B44" i="201" s="1"/>
  <c r="B45" i="201" s="1"/>
  <c r="B46" i="201" s="1"/>
  <c r="B47" i="201" s="1"/>
  <c r="B48" i="201" s="1"/>
  <c r="B49" i="201" s="1"/>
  <c r="B50" i="201" s="1"/>
  <c r="B51" i="201" s="1"/>
  <c r="B52" i="201" s="1"/>
  <c r="B53" i="201" s="1"/>
  <c r="B54" i="201" s="1"/>
  <c r="B55" i="201" s="1"/>
  <c r="B56" i="201" s="1"/>
  <c r="B57" i="201" s="1"/>
  <c r="B58" i="201" s="1"/>
  <c r="B59" i="201" s="1"/>
  <c r="B60" i="201" s="1"/>
  <c r="B61" i="201" s="1"/>
  <c r="B62" i="201" s="1"/>
  <c r="B63" i="201" s="1"/>
  <c r="B64" i="201" s="1"/>
  <c r="B65" i="201" s="1"/>
  <c r="B66" i="201" s="1"/>
  <c r="B67" i="201" s="1"/>
  <c r="B68" i="201" s="1"/>
  <c r="B69" i="201" s="1"/>
  <c r="B70" i="201" s="1"/>
  <c r="B71" i="201" s="1"/>
  <c r="B72" i="201" s="1"/>
  <c r="B73" i="201" s="1"/>
  <c r="B74" i="201" s="1"/>
  <c r="B75" i="201" s="1"/>
  <c r="F78" i="201" l="1"/>
  <c r="E83" i="201" s="1"/>
  <c r="F30" i="202"/>
  <c r="I9" i="201"/>
  <c r="I10" i="201" s="1"/>
  <c r="I11" i="201" s="1"/>
  <c r="I12" i="201" s="1"/>
  <c r="I13" i="201" s="1"/>
  <c r="I14" i="201" s="1"/>
  <c r="I15" i="201" s="1"/>
  <c r="I16" i="201" s="1"/>
  <c r="I17" i="201" s="1"/>
  <c r="I18" i="201" s="1"/>
  <c r="I19" i="201" s="1"/>
  <c r="I20" i="201" s="1"/>
  <c r="I21" i="201" s="1"/>
  <c r="I22" i="201" s="1"/>
  <c r="I23" i="201" s="1"/>
  <c r="I24" i="201" s="1"/>
  <c r="I25" i="201" s="1"/>
  <c r="I26" i="201" s="1"/>
  <c r="I27" i="201" s="1"/>
  <c r="I28" i="201" s="1"/>
  <c r="I29" i="201" s="1"/>
  <c r="I30" i="201" s="1"/>
  <c r="I31" i="201" s="1"/>
  <c r="I32" i="201" s="1"/>
  <c r="I33" i="201" s="1"/>
  <c r="I34" i="201" s="1"/>
  <c r="I35" i="201" s="1"/>
  <c r="I36" i="201" s="1"/>
  <c r="I37" i="201" s="1"/>
  <c r="I38" i="201" s="1"/>
  <c r="I39" i="201" s="1"/>
  <c r="I40" i="201" s="1"/>
  <c r="I41" i="201" s="1"/>
  <c r="I42" i="201" s="1"/>
  <c r="I43" i="201" s="1"/>
  <c r="I44" i="201" s="1"/>
  <c r="I45" i="201" s="1"/>
  <c r="I46" i="201" s="1"/>
  <c r="I47" i="201" s="1"/>
  <c r="I48" i="201" s="1"/>
  <c r="I49" i="201" s="1"/>
  <c r="I50" i="201" s="1"/>
  <c r="I51" i="201" s="1"/>
  <c r="I52" i="201" s="1"/>
  <c r="I53" i="201" s="1"/>
  <c r="I54" i="201" s="1"/>
  <c r="I55" i="201" s="1"/>
  <c r="I56" i="201" s="1"/>
  <c r="I57" i="201" s="1"/>
  <c r="I58" i="201" s="1"/>
  <c r="I59" i="201" s="1"/>
  <c r="I60" i="201" s="1"/>
  <c r="I61" i="201" s="1"/>
  <c r="I62" i="201" s="1"/>
  <c r="I63" i="201" s="1"/>
  <c r="I64" i="201" s="1"/>
  <c r="I65" i="201" s="1"/>
  <c r="I66" i="201" s="1"/>
  <c r="I67" i="201" s="1"/>
  <c r="I68" i="201" s="1"/>
  <c r="I69" i="201" s="1"/>
  <c r="I70" i="201" s="1"/>
  <c r="I71" i="201" s="1"/>
  <c r="I72" i="201" s="1"/>
  <c r="I73" i="201" s="1"/>
  <c r="I74" i="201" s="1"/>
  <c r="I75" i="201" s="1"/>
  <c r="I76" i="201" s="1"/>
  <c r="I9" i="202"/>
  <c r="I10" i="202" s="1"/>
  <c r="I11" i="202" s="1"/>
  <c r="I12" i="202" s="1"/>
  <c r="I13" i="202" s="1"/>
  <c r="I14" i="202" s="1"/>
  <c r="I15" i="202" s="1"/>
  <c r="I16" i="202" s="1"/>
  <c r="I17" i="202" s="1"/>
  <c r="I18" i="202" s="1"/>
  <c r="I19" i="202" s="1"/>
  <c r="I20" i="202" s="1"/>
  <c r="I21" i="202" s="1"/>
  <c r="I22" i="202" s="1"/>
  <c r="I23" i="202" s="1"/>
  <c r="I24" i="202" s="1"/>
  <c r="I25" i="202" s="1"/>
  <c r="I26" i="202" s="1"/>
  <c r="I27" i="202" s="1"/>
  <c r="I28" i="202" s="1"/>
  <c r="J9" i="202"/>
  <c r="J29" i="202" s="1"/>
  <c r="F54" i="54"/>
  <c r="E59" i="54" s="1"/>
  <c r="I10" i="54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G6" i="201"/>
  <c r="H6" i="201" s="1"/>
  <c r="D56" i="187"/>
  <c r="C56" i="187"/>
  <c r="E59" i="187" s="1"/>
  <c r="F55" i="187"/>
  <c r="F54" i="187"/>
  <c r="F53" i="187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5" i="187"/>
  <c r="F14" i="187"/>
  <c r="F13" i="187"/>
  <c r="F12" i="187"/>
  <c r="F11" i="187"/>
  <c r="F10" i="187"/>
  <c r="B10" i="187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B52" i="187" s="1"/>
  <c r="B53" i="187" s="1"/>
  <c r="B54" i="187" s="1"/>
  <c r="I38" i="54" l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53" i="54" s="1"/>
  <c r="G5" i="202"/>
  <c r="H5" i="202" s="1"/>
  <c r="G5" i="54"/>
  <c r="H5" i="54" s="1"/>
  <c r="F56" i="187"/>
  <c r="E61" i="187" s="1"/>
  <c r="I10" i="187"/>
  <c r="I11" i="187" s="1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I53" i="187" s="1"/>
  <c r="I54" i="187" s="1"/>
  <c r="I55" i="187" s="1"/>
  <c r="IX5" i="1"/>
  <c r="F32" i="202" l="1"/>
  <c r="G4" i="187"/>
  <c r="H4" i="187" s="1"/>
  <c r="D78" i="200"/>
  <c r="C78" i="200"/>
  <c r="E81" i="200" s="1"/>
  <c r="F76" i="200"/>
  <c r="F75" i="200"/>
  <c r="F74" i="200"/>
  <c r="F73" i="200"/>
  <c r="F72" i="200"/>
  <c r="F71" i="200"/>
  <c r="F70" i="200"/>
  <c r="F69" i="200"/>
  <c r="F68" i="200"/>
  <c r="F67" i="200"/>
  <c r="F66" i="200"/>
  <c r="F65" i="200"/>
  <c r="F64" i="200"/>
  <c r="F63" i="200"/>
  <c r="F62" i="200"/>
  <c r="F61" i="200"/>
  <c r="F60" i="200"/>
  <c r="F59" i="200"/>
  <c r="F58" i="200"/>
  <c r="F57" i="200"/>
  <c r="F56" i="200"/>
  <c r="F55" i="200"/>
  <c r="F54" i="200"/>
  <c r="F53" i="200"/>
  <c r="F52" i="200"/>
  <c r="F51" i="200"/>
  <c r="F50" i="200"/>
  <c r="F49" i="200"/>
  <c r="F48" i="200"/>
  <c r="F47" i="200"/>
  <c r="F46" i="200"/>
  <c r="F45" i="200"/>
  <c r="F44" i="200"/>
  <c r="F43" i="200"/>
  <c r="F42" i="200"/>
  <c r="F41" i="200"/>
  <c r="F40" i="200"/>
  <c r="F39" i="200"/>
  <c r="F38" i="200"/>
  <c r="F37" i="200"/>
  <c r="F36" i="200"/>
  <c r="F35" i="200"/>
  <c r="F34" i="200"/>
  <c r="F33" i="200"/>
  <c r="F32" i="200"/>
  <c r="F31" i="200"/>
  <c r="F30" i="200"/>
  <c r="F29" i="200"/>
  <c r="F28" i="200"/>
  <c r="F27" i="200"/>
  <c r="F26" i="200"/>
  <c r="F25" i="200"/>
  <c r="F24" i="200"/>
  <c r="F23" i="200"/>
  <c r="F22" i="200"/>
  <c r="F21" i="200"/>
  <c r="F20" i="200"/>
  <c r="F19" i="200"/>
  <c r="F18" i="200"/>
  <c r="F17" i="200"/>
  <c r="F16" i="200"/>
  <c r="F15" i="200"/>
  <c r="F14" i="200"/>
  <c r="F13" i="200"/>
  <c r="F12" i="200"/>
  <c r="F11" i="200"/>
  <c r="F10" i="200"/>
  <c r="F9" i="200"/>
  <c r="B9" i="200"/>
  <c r="B10" i="200" s="1"/>
  <c r="B11" i="200" s="1"/>
  <c r="B12" i="200" s="1"/>
  <c r="B13" i="200" s="1"/>
  <c r="B14" i="200" s="1"/>
  <c r="B15" i="200" s="1"/>
  <c r="B16" i="200" s="1"/>
  <c r="B17" i="200" s="1"/>
  <c r="B18" i="200" s="1"/>
  <c r="B19" i="200" s="1"/>
  <c r="B20" i="200" s="1"/>
  <c r="B21" i="200" s="1"/>
  <c r="B22" i="200" s="1"/>
  <c r="B23" i="200" s="1"/>
  <c r="B24" i="200" s="1"/>
  <c r="B25" i="200" s="1"/>
  <c r="B26" i="200" s="1"/>
  <c r="B27" i="200" s="1"/>
  <c r="B28" i="200" s="1"/>
  <c r="B29" i="200" s="1"/>
  <c r="B30" i="200" s="1"/>
  <c r="B31" i="200" s="1"/>
  <c r="B32" i="200" s="1"/>
  <c r="B33" i="200" s="1"/>
  <c r="B34" i="200" s="1"/>
  <c r="B35" i="200" s="1"/>
  <c r="B36" i="200" s="1"/>
  <c r="B37" i="200" s="1"/>
  <c r="B38" i="200" s="1"/>
  <c r="B39" i="200" s="1"/>
  <c r="B40" i="200" s="1"/>
  <c r="B41" i="200" s="1"/>
  <c r="B42" i="200" s="1"/>
  <c r="B43" i="200" s="1"/>
  <c r="B44" i="200" s="1"/>
  <c r="B45" i="200" s="1"/>
  <c r="B46" i="200" s="1"/>
  <c r="B47" i="200" s="1"/>
  <c r="B48" i="200" s="1"/>
  <c r="B49" i="200" s="1"/>
  <c r="B50" i="200" s="1"/>
  <c r="B51" i="200" s="1"/>
  <c r="B52" i="200" s="1"/>
  <c r="B53" i="200" s="1"/>
  <c r="B54" i="200" s="1"/>
  <c r="B55" i="200" s="1"/>
  <c r="B56" i="200" s="1"/>
  <c r="B57" i="200" s="1"/>
  <c r="B58" i="200" s="1"/>
  <c r="B59" i="200" s="1"/>
  <c r="B60" i="200" s="1"/>
  <c r="B61" i="200" s="1"/>
  <c r="B62" i="200" s="1"/>
  <c r="B63" i="200" s="1"/>
  <c r="B64" i="200" s="1"/>
  <c r="B65" i="200" s="1"/>
  <c r="B66" i="200" s="1"/>
  <c r="B67" i="200" s="1"/>
  <c r="B68" i="200" s="1"/>
  <c r="B69" i="200" s="1"/>
  <c r="B70" i="200" s="1"/>
  <c r="B71" i="200" s="1"/>
  <c r="B72" i="200" s="1"/>
  <c r="B73" i="200" s="1"/>
  <c r="B74" i="200" s="1"/>
  <c r="B75" i="200" s="1"/>
  <c r="I9" i="200" l="1"/>
  <c r="I10" i="200" s="1"/>
  <c r="I11" i="200" s="1"/>
  <c r="I12" i="200" s="1"/>
  <c r="I13" i="200" s="1"/>
  <c r="I14" i="200" s="1"/>
  <c r="I15" i="200" s="1"/>
  <c r="I16" i="200" s="1"/>
  <c r="I17" i="200" s="1"/>
  <c r="I18" i="200" s="1"/>
  <c r="I19" i="200" s="1"/>
  <c r="I20" i="200" s="1"/>
  <c r="I21" i="200" s="1"/>
  <c r="I22" i="200" s="1"/>
  <c r="I23" i="200" s="1"/>
  <c r="I24" i="200" s="1"/>
  <c r="I25" i="200" s="1"/>
  <c r="I26" i="200" s="1"/>
  <c r="I27" i="200" s="1"/>
  <c r="I28" i="200" s="1"/>
  <c r="I29" i="200" s="1"/>
  <c r="I30" i="200" s="1"/>
  <c r="I31" i="200" s="1"/>
  <c r="I32" i="200" s="1"/>
  <c r="I33" i="200" s="1"/>
  <c r="I34" i="200" s="1"/>
  <c r="I35" i="200" s="1"/>
  <c r="I36" i="200" s="1"/>
  <c r="I37" i="200" s="1"/>
  <c r="I38" i="200" s="1"/>
  <c r="I39" i="200" s="1"/>
  <c r="I40" i="200" s="1"/>
  <c r="I41" i="200" s="1"/>
  <c r="I42" i="200" s="1"/>
  <c r="I43" i="200" s="1"/>
  <c r="I44" i="200" s="1"/>
  <c r="I45" i="200" s="1"/>
  <c r="I46" i="200" s="1"/>
  <c r="I47" i="200" s="1"/>
  <c r="I48" i="200" s="1"/>
  <c r="I49" i="200" s="1"/>
  <c r="I50" i="200" s="1"/>
  <c r="I51" i="200" s="1"/>
  <c r="I52" i="200" s="1"/>
  <c r="I53" i="200" s="1"/>
  <c r="I54" i="200" s="1"/>
  <c r="I55" i="200" s="1"/>
  <c r="I56" i="200" s="1"/>
  <c r="I57" i="200" s="1"/>
  <c r="I58" i="200" s="1"/>
  <c r="I59" i="200" s="1"/>
  <c r="I60" i="200" s="1"/>
  <c r="I61" i="200" s="1"/>
  <c r="I62" i="200" s="1"/>
  <c r="I63" i="200" s="1"/>
  <c r="I64" i="200" s="1"/>
  <c r="I65" i="200" s="1"/>
  <c r="I66" i="200" s="1"/>
  <c r="I67" i="200" s="1"/>
  <c r="I68" i="200" s="1"/>
  <c r="I69" i="200" s="1"/>
  <c r="I70" i="200" s="1"/>
  <c r="I71" i="200" s="1"/>
  <c r="I72" i="200" s="1"/>
  <c r="I73" i="200" s="1"/>
  <c r="I74" i="200" s="1"/>
  <c r="I75" i="200" s="1"/>
  <c r="I76" i="200" s="1"/>
  <c r="F78" i="200"/>
  <c r="E83" i="200" l="1"/>
  <c r="G6" i="200"/>
  <c r="H6" i="200" s="1"/>
  <c r="F11" i="130" l="1"/>
  <c r="J11" i="130" s="1"/>
  <c r="F12" i="130"/>
  <c r="F13" i="130"/>
  <c r="F14" i="130"/>
  <c r="J14" i="130" s="1"/>
  <c r="F15" i="130"/>
  <c r="J15" i="130" s="1"/>
  <c r="F16" i="130"/>
  <c r="F17" i="130"/>
  <c r="F18" i="130"/>
  <c r="J18" i="130" s="1"/>
  <c r="F19" i="130"/>
  <c r="J19" i="130" s="1"/>
  <c r="F20" i="130"/>
  <c r="F21" i="130"/>
  <c r="F22" i="130"/>
  <c r="J22" i="130" s="1"/>
  <c r="F23" i="130"/>
  <c r="J23" i="130" s="1"/>
  <c r="F24" i="130"/>
  <c r="F25" i="130"/>
  <c r="F26" i="130"/>
  <c r="J26" i="130" s="1"/>
  <c r="F27" i="130"/>
  <c r="J27" i="130" s="1"/>
  <c r="F28" i="130"/>
  <c r="F29" i="130"/>
  <c r="D30" i="130"/>
  <c r="A30" i="130"/>
  <c r="J28" i="130"/>
  <c r="J25" i="130"/>
  <c r="J24" i="130"/>
  <c r="J21" i="130"/>
  <c r="J20" i="130"/>
  <c r="J17" i="130"/>
  <c r="J16" i="130"/>
  <c r="J13" i="130"/>
  <c r="J12" i="130"/>
  <c r="F10" i="130"/>
  <c r="J10" i="130" s="1"/>
  <c r="F9" i="130"/>
  <c r="I9" i="130" s="1"/>
  <c r="B9" i="130"/>
  <c r="B10" i="130" s="1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1" i="130" s="1"/>
  <c r="B22" i="130" s="1"/>
  <c r="B23" i="130" s="1"/>
  <c r="B24" i="130" s="1"/>
  <c r="B25" i="130" s="1"/>
  <c r="B26" i="130" s="1"/>
  <c r="B27" i="130" s="1"/>
  <c r="B28" i="130" s="1"/>
  <c r="B29" i="130" s="1"/>
  <c r="I10" i="130" l="1"/>
  <c r="I11" i="130" s="1"/>
  <c r="I12" i="130" s="1"/>
  <c r="I13" i="130" s="1"/>
  <c r="I14" i="130" s="1"/>
  <c r="I15" i="130" s="1"/>
  <c r="I16" i="130" s="1"/>
  <c r="I17" i="130" s="1"/>
  <c r="I18" i="130" s="1"/>
  <c r="I19" i="130" s="1"/>
  <c r="I20" i="130" s="1"/>
  <c r="I21" i="130" s="1"/>
  <c r="I22" i="130" s="1"/>
  <c r="I23" i="130" s="1"/>
  <c r="I24" i="130" s="1"/>
  <c r="I25" i="130" s="1"/>
  <c r="I26" i="130" s="1"/>
  <c r="I27" i="130" s="1"/>
  <c r="I28" i="130" s="1"/>
  <c r="J9" i="130"/>
  <c r="J29" i="130" s="1"/>
  <c r="F30" i="130"/>
  <c r="G5" i="130" s="1"/>
  <c r="F32" i="130" l="1"/>
  <c r="H5" i="130"/>
  <c r="HT5" i="1" l="1"/>
  <c r="D35" i="198" l="1"/>
  <c r="C35" i="198"/>
  <c r="E38" i="198" s="1"/>
  <c r="F33" i="198"/>
  <c r="F32" i="198"/>
  <c r="F31" i="198"/>
  <c r="F30" i="198"/>
  <c r="F29" i="198"/>
  <c r="F28" i="198"/>
  <c r="F26" i="198"/>
  <c r="F25" i="198"/>
  <c r="F24" i="198"/>
  <c r="F23" i="198"/>
  <c r="F22" i="198"/>
  <c r="F21" i="198"/>
  <c r="F20" i="198"/>
  <c r="F19" i="198"/>
  <c r="F16" i="198"/>
  <c r="F15" i="198"/>
  <c r="F14" i="198"/>
  <c r="F13" i="198"/>
  <c r="F12" i="198"/>
  <c r="F11" i="198"/>
  <c r="F10" i="198"/>
  <c r="I10" i="198" s="1"/>
  <c r="B10" i="198"/>
  <c r="B11" i="198" s="1"/>
  <c r="B12" i="198" s="1"/>
  <c r="B13" i="198" s="1"/>
  <c r="B14" i="198" s="1"/>
  <c r="B15" i="198" s="1"/>
  <c r="B16" i="198" s="1"/>
  <c r="B17" i="198" s="1"/>
  <c r="B18" i="198" s="1"/>
  <c r="B19" i="198" s="1"/>
  <c r="B20" i="198" s="1"/>
  <c r="B21" i="198" s="1"/>
  <c r="B22" i="198" s="1"/>
  <c r="B23" i="198" s="1"/>
  <c r="B24" i="198" s="1"/>
  <c r="B25" i="198" s="1"/>
  <c r="B26" i="198" s="1"/>
  <c r="B27" i="198" s="1"/>
  <c r="B28" i="198" s="1"/>
  <c r="I11" i="198" l="1"/>
  <c r="I12" i="198" s="1"/>
  <c r="I13" i="198" s="1"/>
  <c r="I14" i="198" s="1"/>
  <c r="I15" i="198" s="1"/>
  <c r="I16" i="198" s="1"/>
  <c r="I17" i="198" s="1"/>
  <c r="I18" i="198" s="1"/>
  <c r="I19" i="198" s="1"/>
  <c r="I20" i="198" s="1"/>
  <c r="I21" i="198" s="1"/>
  <c r="I22" i="198" s="1"/>
  <c r="I23" i="198" s="1"/>
  <c r="I24" i="198" s="1"/>
  <c r="I25" i="198" s="1"/>
  <c r="I26" i="198" s="1"/>
  <c r="I27" i="198" s="1"/>
  <c r="I28" i="198" s="1"/>
  <c r="I29" i="198" s="1"/>
  <c r="I30" i="198" s="1"/>
  <c r="F35" i="198"/>
  <c r="E40" i="198" l="1"/>
  <c r="G6" i="198"/>
  <c r="H6" i="198" s="1"/>
  <c r="S107" i="38" l="1"/>
  <c r="T107" i="38" s="1"/>
  <c r="S22" i="38" l="1"/>
  <c r="IE8" i="1" l="1"/>
  <c r="IE9" i="1"/>
  <c r="IE10" i="1"/>
  <c r="IE11" i="1"/>
  <c r="IE12" i="1"/>
  <c r="IE13" i="1"/>
  <c r="IE14" i="1"/>
  <c r="IE15" i="1"/>
  <c r="IE16" i="1"/>
  <c r="IE17" i="1"/>
  <c r="IE18" i="1"/>
  <c r="IE19" i="1"/>
  <c r="IE20" i="1"/>
  <c r="IE21" i="1"/>
  <c r="IE22" i="1"/>
  <c r="IE23" i="1"/>
  <c r="IE24" i="1"/>
  <c r="IE25" i="1"/>
  <c r="IE26" i="1"/>
  <c r="IE27" i="1"/>
  <c r="IE28" i="1"/>
  <c r="IE29" i="1"/>
  <c r="I107" i="38" l="1"/>
  <c r="AT32" i="1" l="1"/>
  <c r="AT33" i="1" s="1"/>
  <c r="AR32" i="1"/>
  <c r="AJ32" i="1"/>
  <c r="AJ33" i="1" s="1"/>
  <c r="AH32" i="1"/>
  <c r="Z32" i="1"/>
  <c r="Z33" i="1" s="1"/>
  <c r="X32" i="1"/>
  <c r="AW29" i="1"/>
  <c r="AM29" i="1"/>
  <c r="AW28" i="1"/>
  <c r="AM28" i="1"/>
  <c r="AC28" i="1"/>
  <c r="AW27" i="1"/>
  <c r="AM27" i="1"/>
  <c r="AC27" i="1"/>
  <c r="AW26" i="1"/>
  <c r="AM26" i="1"/>
  <c r="AC26" i="1"/>
  <c r="AW25" i="1"/>
  <c r="AM25" i="1"/>
  <c r="AC25" i="1"/>
  <c r="AW24" i="1"/>
  <c r="AM24" i="1"/>
  <c r="AC24" i="1"/>
  <c r="AW23" i="1"/>
  <c r="AM23" i="1"/>
  <c r="AC23" i="1"/>
  <c r="AW22" i="1"/>
  <c r="AM22" i="1"/>
  <c r="AC22" i="1"/>
  <c r="AW21" i="1"/>
  <c r="AM21" i="1"/>
  <c r="AC21" i="1"/>
  <c r="AW20" i="1"/>
  <c r="AM20" i="1"/>
  <c r="AC20" i="1"/>
  <c r="AW19" i="1"/>
  <c r="AM19" i="1"/>
  <c r="AC19" i="1"/>
  <c r="AW18" i="1"/>
  <c r="AC18" i="1"/>
  <c r="AW17" i="1"/>
  <c r="AC17" i="1"/>
  <c r="AW16" i="1"/>
  <c r="AM16" i="1"/>
  <c r="AC16" i="1"/>
  <c r="AW15" i="1"/>
  <c r="AM15" i="1"/>
  <c r="AC15" i="1"/>
  <c r="AW14" i="1"/>
  <c r="AM14" i="1"/>
  <c r="AC14" i="1"/>
  <c r="AW13" i="1"/>
  <c r="AM13" i="1"/>
  <c r="AC13" i="1"/>
  <c r="AW12" i="1"/>
  <c r="AM12" i="1"/>
  <c r="AC12" i="1"/>
  <c r="AW11" i="1"/>
  <c r="AM11" i="1"/>
  <c r="AC11" i="1"/>
  <c r="AW10" i="1"/>
  <c r="AM10" i="1"/>
  <c r="AC10" i="1"/>
  <c r="AW9" i="1"/>
  <c r="AM9" i="1"/>
  <c r="AC9" i="1"/>
  <c r="AW8" i="1"/>
  <c r="AM8" i="1"/>
  <c r="AM30" i="1" s="1"/>
  <c r="AC8" i="1"/>
  <c r="AV5" i="1"/>
  <c r="AL5" i="1"/>
  <c r="AB5" i="1"/>
  <c r="GQ8" i="1"/>
  <c r="GQ9" i="1"/>
  <c r="GQ10" i="1"/>
  <c r="GQ11" i="1"/>
  <c r="GQ12" i="1"/>
  <c r="GQ13" i="1"/>
  <c r="GQ14" i="1"/>
  <c r="GQ15" i="1"/>
  <c r="GQ16" i="1"/>
  <c r="GQ17" i="1"/>
  <c r="GQ18" i="1"/>
  <c r="GQ19" i="1"/>
  <c r="GQ20" i="1"/>
  <c r="GQ21" i="1"/>
  <c r="GQ22" i="1"/>
  <c r="GQ23" i="1"/>
  <c r="GQ24" i="1"/>
  <c r="GQ25" i="1"/>
  <c r="GQ26" i="1"/>
  <c r="AC29" i="1" l="1"/>
  <c r="AW30" i="1"/>
  <c r="B9" i="8"/>
  <c r="DO18" i="1" l="1"/>
  <c r="DO19" i="1"/>
  <c r="DO20" i="1"/>
  <c r="DO21" i="1"/>
  <c r="DO22" i="1"/>
  <c r="DO23" i="1"/>
  <c r="DO24" i="1"/>
  <c r="DO25" i="1"/>
  <c r="DO26" i="1"/>
  <c r="BQ21" i="1" l="1"/>
  <c r="S142" i="38" l="1"/>
  <c r="T142" i="38" s="1"/>
  <c r="S143" i="38"/>
  <c r="T143" i="38" s="1"/>
  <c r="S30" i="38" l="1"/>
  <c r="D28" i="135" l="1"/>
  <c r="G7" i="135" s="1"/>
  <c r="H7" i="135" s="1"/>
  <c r="C28" i="135"/>
  <c r="F31" i="135" s="1"/>
  <c r="A28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F30" i="135" s="1"/>
  <c r="F11" i="8" l="1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D27" i="8"/>
  <c r="C27" i="8"/>
  <c r="F30" i="8" s="1"/>
  <c r="A27" i="8"/>
  <c r="F10" i="8"/>
  <c r="F9" i="8"/>
  <c r="I9" i="8" s="1"/>
  <c r="B10" i="8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F27" i="8" l="1"/>
  <c r="F29" i="8" s="1"/>
  <c r="I10" i="8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G6" i="8" l="1"/>
  <c r="H6" i="8" s="1"/>
  <c r="I8" i="189" l="1"/>
  <c r="I9" i="189" s="1"/>
  <c r="I10" i="189" s="1"/>
  <c r="I11" i="189" s="1"/>
  <c r="I12" i="189" s="1"/>
  <c r="I13" i="189" s="1"/>
  <c r="I14" i="189" s="1"/>
  <c r="I15" i="189" s="1"/>
  <c r="I16" i="189" s="1"/>
  <c r="I17" i="189" s="1"/>
  <c r="I18" i="189" s="1"/>
  <c r="I19" i="189" s="1"/>
  <c r="I20" i="189" s="1"/>
  <c r="I21" i="189" s="1"/>
  <c r="I22" i="189" s="1"/>
  <c r="I23" i="189" s="1"/>
  <c r="I24" i="189" s="1"/>
  <c r="I25" i="189" s="1"/>
  <c r="I26" i="189" s="1"/>
  <c r="I27" i="189" s="1"/>
  <c r="I28" i="189" s="1"/>
  <c r="F9" i="189"/>
  <c r="F10" i="189"/>
  <c r="F11" i="189"/>
  <c r="F12" i="189"/>
  <c r="F13" i="189"/>
  <c r="F14" i="189"/>
  <c r="F15" i="189"/>
  <c r="F16" i="189"/>
  <c r="F17" i="189"/>
  <c r="F18" i="189"/>
  <c r="F19" i="189"/>
  <c r="F20" i="189"/>
  <c r="F21" i="189"/>
  <c r="F22" i="189"/>
  <c r="F23" i="189"/>
  <c r="F24" i="189"/>
  <c r="F25" i="189"/>
  <c r="F26" i="189"/>
  <c r="GG18" i="1" l="1"/>
  <c r="GG17" i="1"/>
  <c r="S130" i="38" l="1"/>
  <c r="T130" i="38" s="1"/>
  <c r="S131" i="38"/>
  <c r="T131" i="38" s="1"/>
  <c r="S132" i="38"/>
  <c r="T132" i="38" s="1"/>
  <c r="S133" i="38"/>
  <c r="T133" i="38" s="1"/>
  <c r="S135" i="38"/>
  <c r="T135" i="38" s="1"/>
  <c r="D32" i="189" l="1"/>
  <c r="F33" i="189" s="1"/>
  <c r="C32" i="189"/>
  <c r="F34" i="189" s="1"/>
  <c r="F28" i="189"/>
  <c r="F27" i="189"/>
  <c r="F8" i="189"/>
  <c r="F32" i="189" l="1"/>
  <c r="G5" i="189" s="1"/>
  <c r="H5" i="189" s="1"/>
  <c r="S120" i="38"/>
  <c r="T120" i="38" s="1"/>
  <c r="S121" i="38"/>
  <c r="T121" i="38" s="1"/>
  <c r="T122" i="38"/>
  <c r="S123" i="38"/>
  <c r="T123" i="38" s="1"/>
  <c r="I120" i="38"/>
  <c r="S10" i="38" l="1"/>
  <c r="C40" i="154" l="1"/>
  <c r="F43" i="154" s="1"/>
  <c r="A40" i="154"/>
  <c r="D39" i="154"/>
  <c r="F39" i="154" s="1"/>
  <c r="J39" i="154" s="1"/>
  <c r="D38" i="154"/>
  <c r="F38" i="154" s="1"/>
  <c r="J38" i="154" s="1"/>
  <c r="D37" i="154"/>
  <c r="F37" i="154" s="1"/>
  <c r="J37" i="154" s="1"/>
  <c r="D36" i="154"/>
  <c r="F36" i="154" s="1"/>
  <c r="J36" i="154" s="1"/>
  <c r="D35" i="154"/>
  <c r="F35" i="154" s="1"/>
  <c r="J35" i="154" s="1"/>
  <c r="D34" i="154"/>
  <c r="F34" i="154" s="1"/>
  <c r="J34" i="154" s="1"/>
  <c r="D33" i="154"/>
  <c r="F33" i="154" s="1"/>
  <c r="J33" i="154" s="1"/>
  <c r="D32" i="154"/>
  <c r="F32" i="154" s="1"/>
  <c r="J32" i="154" s="1"/>
  <c r="D31" i="154"/>
  <c r="F31" i="154" s="1"/>
  <c r="J31" i="154" s="1"/>
  <c r="D30" i="154"/>
  <c r="F30" i="154" s="1"/>
  <c r="J30" i="154" s="1"/>
  <c r="D29" i="154"/>
  <c r="F29" i="154" s="1"/>
  <c r="J29" i="154" s="1"/>
  <c r="D28" i="154"/>
  <c r="F28" i="154" s="1"/>
  <c r="J28" i="154" s="1"/>
  <c r="D27" i="154"/>
  <c r="F27" i="154" s="1"/>
  <c r="J27" i="154" s="1"/>
  <c r="D26" i="154"/>
  <c r="F26" i="154" s="1"/>
  <c r="J26" i="154" s="1"/>
  <c r="D25" i="154"/>
  <c r="F25" i="154" s="1"/>
  <c r="J25" i="154" s="1"/>
  <c r="D24" i="154"/>
  <c r="F24" i="154" s="1"/>
  <c r="J24" i="154" s="1"/>
  <c r="D23" i="154"/>
  <c r="F23" i="154" s="1"/>
  <c r="J23" i="154" s="1"/>
  <c r="D22" i="154"/>
  <c r="F22" i="154" s="1"/>
  <c r="J22" i="154" s="1"/>
  <c r="D21" i="154"/>
  <c r="F21" i="154" s="1"/>
  <c r="J21" i="154" s="1"/>
  <c r="D20" i="154"/>
  <c r="F20" i="154" s="1"/>
  <c r="J20" i="154" s="1"/>
  <c r="D19" i="154"/>
  <c r="F19" i="154" s="1"/>
  <c r="J19" i="154" s="1"/>
  <c r="D18" i="154"/>
  <c r="F18" i="154" s="1"/>
  <c r="J18" i="154" s="1"/>
  <c r="D17" i="154"/>
  <c r="F17" i="154" s="1"/>
  <c r="J17" i="154" s="1"/>
  <c r="D16" i="154"/>
  <c r="F16" i="154" s="1"/>
  <c r="J16" i="154" s="1"/>
  <c r="D15" i="154"/>
  <c r="F15" i="154" s="1"/>
  <c r="J15" i="154" s="1"/>
  <c r="D14" i="154"/>
  <c r="F14" i="154" s="1"/>
  <c r="J14" i="154" s="1"/>
  <c r="D13" i="154"/>
  <c r="F13" i="154" s="1"/>
  <c r="J13" i="154" s="1"/>
  <c r="D12" i="154"/>
  <c r="F12" i="154" s="1"/>
  <c r="J12" i="154" s="1"/>
  <c r="D11" i="154"/>
  <c r="F11" i="154" s="1"/>
  <c r="J11" i="154" s="1"/>
  <c r="D10" i="154"/>
  <c r="F10" i="154" s="1"/>
  <c r="J10" i="154" s="1"/>
  <c r="D9" i="154"/>
  <c r="F9" i="154" s="1"/>
  <c r="J9" i="154" s="1"/>
  <c r="D8" i="154"/>
  <c r="D35" i="194"/>
  <c r="C35" i="194"/>
  <c r="E38" i="194" s="1"/>
  <c r="F33" i="194"/>
  <c r="F32" i="194"/>
  <c r="F31" i="194"/>
  <c r="F30" i="194"/>
  <c r="F29" i="194"/>
  <c r="F28" i="194"/>
  <c r="F26" i="194"/>
  <c r="F25" i="194"/>
  <c r="F24" i="194"/>
  <c r="F23" i="194"/>
  <c r="F22" i="194"/>
  <c r="F21" i="194"/>
  <c r="F20" i="194"/>
  <c r="F19" i="194"/>
  <c r="F18" i="194"/>
  <c r="F17" i="194"/>
  <c r="F16" i="194"/>
  <c r="F15" i="194"/>
  <c r="F14" i="194"/>
  <c r="F13" i="194"/>
  <c r="F12" i="194"/>
  <c r="F11" i="194"/>
  <c r="F10" i="194"/>
  <c r="B10" i="194"/>
  <c r="B11" i="194" s="1"/>
  <c r="B12" i="194" s="1"/>
  <c r="B13" i="194" s="1"/>
  <c r="B14" i="194" s="1"/>
  <c r="B15" i="194" s="1"/>
  <c r="B16" i="194" s="1"/>
  <c r="B17" i="194" s="1"/>
  <c r="B18" i="194" s="1"/>
  <c r="B19" i="194" s="1"/>
  <c r="B20" i="194" s="1"/>
  <c r="B21" i="194" s="1"/>
  <c r="B22" i="194" s="1"/>
  <c r="B23" i="194" s="1"/>
  <c r="B24" i="194" s="1"/>
  <c r="B25" i="194" s="1"/>
  <c r="B26" i="194" s="1"/>
  <c r="B27" i="194" s="1"/>
  <c r="B28" i="194" s="1"/>
  <c r="F35" i="194" l="1"/>
  <c r="I10" i="194"/>
  <c r="I11" i="194" s="1"/>
  <c r="I12" i="194" s="1"/>
  <c r="I13" i="194" s="1"/>
  <c r="I14" i="194" s="1"/>
  <c r="I15" i="194" s="1"/>
  <c r="I16" i="194" s="1"/>
  <c r="I17" i="194" s="1"/>
  <c r="I18" i="194" s="1"/>
  <c r="I19" i="194" s="1"/>
  <c r="I20" i="194" s="1"/>
  <c r="I21" i="194" s="1"/>
  <c r="I22" i="194" s="1"/>
  <c r="I23" i="194" s="1"/>
  <c r="I24" i="194" s="1"/>
  <c r="I25" i="194" s="1"/>
  <c r="I26" i="194" s="1"/>
  <c r="I27" i="194" s="1"/>
  <c r="I28" i="194" s="1"/>
  <c r="I29" i="194" s="1"/>
  <c r="I30" i="194" s="1"/>
  <c r="D40" i="154"/>
  <c r="F8" i="154"/>
  <c r="E40" i="194"/>
  <c r="H6" i="194"/>
  <c r="J8" i="154" l="1"/>
  <c r="F40" i="154"/>
  <c r="I8" i="154"/>
  <c r="I9" i="154" s="1"/>
  <c r="I10" i="154" s="1"/>
  <c r="I11" i="154" s="1"/>
  <c r="I12" i="154" s="1"/>
  <c r="I13" i="154" s="1"/>
  <c r="I14" i="154" s="1"/>
  <c r="I15" i="154" s="1"/>
  <c r="I16" i="154" s="1"/>
  <c r="I17" i="154" s="1"/>
  <c r="I18" i="154" s="1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I32" i="154" s="1"/>
  <c r="I33" i="154" s="1"/>
  <c r="I34" i="154" s="1"/>
  <c r="I35" i="154" s="1"/>
  <c r="I36" i="154" s="1"/>
  <c r="I37" i="154" s="1"/>
  <c r="I38" i="154" s="1"/>
  <c r="F42" i="154" l="1"/>
  <c r="G5" i="154"/>
  <c r="H5" i="154" s="1"/>
  <c r="D55" i="193" l="1"/>
  <c r="C55" i="193"/>
  <c r="E58" i="193" s="1"/>
  <c r="F54" i="193"/>
  <c r="F53" i="193"/>
  <c r="F52" i="193"/>
  <c r="F51" i="193"/>
  <c r="F50" i="193"/>
  <c r="F49" i="193"/>
  <c r="F48" i="193"/>
  <c r="F47" i="193"/>
  <c r="F46" i="193"/>
  <c r="F45" i="193"/>
  <c r="F44" i="193"/>
  <c r="F43" i="193"/>
  <c r="F42" i="193"/>
  <c r="F41" i="193"/>
  <c r="F40" i="193"/>
  <c r="F39" i="193"/>
  <c r="F38" i="193"/>
  <c r="F37" i="193"/>
  <c r="F36" i="193"/>
  <c r="F35" i="193"/>
  <c r="F34" i="193"/>
  <c r="F33" i="193"/>
  <c r="F32" i="193"/>
  <c r="F31" i="193"/>
  <c r="F30" i="193"/>
  <c r="F29" i="193"/>
  <c r="F28" i="193"/>
  <c r="F27" i="193"/>
  <c r="F26" i="193"/>
  <c r="F25" i="193"/>
  <c r="F24" i="193"/>
  <c r="F23" i="193"/>
  <c r="F22" i="193"/>
  <c r="F21" i="193"/>
  <c r="F20" i="193"/>
  <c r="F19" i="193"/>
  <c r="F18" i="193"/>
  <c r="F17" i="193"/>
  <c r="F16" i="193"/>
  <c r="F15" i="193"/>
  <c r="F14" i="193"/>
  <c r="F13" i="193"/>
  <c r="F12" i="193"/>
  <c r="F11" i="193"/>
  <c r="F10" i="193"/>
  <c r="F9" i="193"/>
  <c r="I9" i="193" s="1"/>
  <c r="I10" i="193" s="1"/>
  <c r="I11" i="193" s="1"/>
  <c r="B9" i="193"/>
  <c r="B10" i="193" s="1"/>
  <c r="B11" i="193" s="1"/>
  <c r="B12" i="193" s="1"/>
  <c r="B13" i="193" s="1"/>
  <c r="B14" i="193" s="1"/>
  <c r="B15" i="193" s="1"/>
  <c r="B16" i="193" s="1"/>
  <c r="B17" i="193" s="1"/>
  <c r="B18" i="193" s="1"/>
  <c r="B19" i="193" s="1"/>
  <c r="B20" i="193" s="1"/>
  <c r="B21" i="193" s="1"/>
  <c r="B22" i="193" s="1"/>
  <c r="B23" i="193" s="1"/>
  <c r="B24" i="193" s="1"/>
  <c r="B25" i="193" s="1"/>
  <c r="B26" i="193" s="1"/>
  <c r="B27" i="193" s="1"/>
  <c r="B28" i="193" s="1"/>
  <c r="B29" i="193" s="1"/>
  <c r="B30" i="193" s="1"/>
  <c r="B31" i="193" s="1"/>
  <c r="B32" i="193" s="1"/>
  <c r="B33" i="193" s="1"/>
  <c r="B34" i="193" s="1"/>
  <c r="B35" i="193" s="1"/>
  <c r="B36" i="193" s="1"/>
  <c r="B37" i="193" s="1"/>
  <c r="B38" i="193" s="1"/>
  <c r="B39" i="193" s="1"/>
  <c r="B40" i="193" s="1"/>
  <c r="B41" i="193" s="1"/>
  <c r="B42" i="193" s="1"/>
  <c r="B43" i="193" s="1"/>
  <c r="B44" i="193" s="1"/>
  <c r="B45" i="193" s="1"/>
  <c r="B46" i="193" s="1"/>
  <c r="B47" i="193" s="1"/>
  <c r="B48" i="193" s="1"/>
  <c r="B49" i="193" s="1"/>
  <c r="B50" i="193" s="1"/>
  <c r="B51" i="193" s="1"/>
  <c r="B52" i="193" s="1"/>
  <c r="B53" i="193" s="1"/>
  <c r="I12" i="193" l="1"/>
  <c r="I13" i="193" s="1"/>
  <c r="I14" i="193" s="1"/>
  <c r="I15" i="193" s="1"/>
  <c r="I16" i="193" s="1"/>
  <c r="I17" i="193" s="1"/>
  <c r="I18" i="193" s="1"/>
  <c r="I19" i="193" s="1"/>
  <c r="I20" i="193" s="1"/>
  <c r="I21" i="193" s="1"/>
  <c r="I22" i="193" s="1"/>
  <c r="I23" i="193" s="1"/>
  <c r="I24" i="193" s="1"/>
  <c r="I25" i="193" s="1"/>
  <c r="I26" i="193" s="1"/>
  <c r="I27" i="193" s="1"/>
  <c r="I28" i="193" s="1"/>
  <c r="I29" i="193" s="1"/>
  <c r="I30" i="193" s="1"/>
  <c r="I31" i="193" s="1"/>
  <c r="I32" i="193" s="1"/>
  <c r="I33" i="193" s="1"/>
  <c r="I34" i="193" s="1"/>
  <c r="I35" i="193" s="1"/>
  <c r="I36" i="193" s="1"/>
  <c r="I37" i="193" s="1"/>
  <c r="I38" i="193" s="1"/>
  <c r="I39" i="193" s="1"/>
  <c r="I40" i="193" s="1"/>
  <c r="I41" i="193" s="1"/>
  <c r="I42" i="193" s="1"/>
  <c r="I43" i="193" s="1"/>
  <c r="I44" i="193" s="1"/>
  <c r="I45" i="193" s="1"/>
  <c r="I46" i="193" s="1"/>
  <c r="I47" i="193" s="1"/>
  <c r="I48" i="193" s="1"/>
  <c r="I49" i="193" s="1"/>
  <c r="I50" i="193" s="1"/>
  <c r="I51" i="193" s="1"/>
  <c r="I52" i="193" s="1"/>
  <c r="I53" i="193" s="1"/>
  <c r="I54" i="193" s="1"/>
  <c r="F55" i="193"/>
  <c r="E60" i="193" s="1"/>
  <c r="G5" i="193" l="1"/>
  <c r="H5" i="193" s="1"/>
  <c r="S109" i="38" l="1"/>
  <c r="T109" i="38" s="1"/>
  <c r="I109" i="38"/>
  <c r="C30" i="133" l="1"/>
  <c r="E31" i="133" s="1"/>
  <c r="F29" i="133"/>
  <c r="D28" i="133"/>
  <c r="F28" i="133" s="1"/>
  <c r="D27" i="133"/>
  <c r="F27" i="133" s="1"/>
  <c r="D26" i="133"/>
  <c r="F26" i="133" s="1"/>
  <c r="D25" i="133"/>
  <c r="F25" i="133" s="1"/>
  <c r="D24" i="133"/>
  <c r="F24" i="133" s="1"/>
  <c r="D23" i="133"/>
  <c r="F23" i="133" s="1"/>
  <c r="D22" i="133"/>
  <c r="F22" i="133" s="1"/>
  <c r="D21" i="133"/>
  <c r="F21" i="133" s="1"/>
  <c r="D20" i="133"/>
  <c r="F20" i="133" s="1"/>
  <c r="D19" i="133"/>
  <c r="F19" i="133" s="1"/>
  <c r="D18" i="133"/>
  <c r="F18" i="133" s="1"/>
  <c r="D17" i="133"/>
  <c r="F17" i="133" s="1"/>
  <c r="D16" i="133"/>
  <c r="F16" i="133" s="1"/>
  <c r="D15" i="133"/>
  <c r="F15" i="133" s="1"/>
  <c r="D14" i="133"/>
  <c r="F14" i="133" s="1"/>
  <c r="D13" i="133"/>
  <c r="F13" i="133" s="1"/>
  <c r="D12" i="133"/>
  <c r="F12" i="133" s="1"/>
  <c r="D11" i="133"/>
  <c r="F11" i="133" s="1"/>
  <c r="F10" i="133"/>
  <c r="F9" i="133"/>
  <c r="J8" i="133"/>
  <c r="J9" i="133" s="1"/>
  <c r="J10" i="133" s="1"/>
  <c r="J11" i="133" s="1"/>
  <c r="J12" i="133" s="1"/>
  <c r="J13" i="133" s="1"/>
  <c r="J14" i="133" s="1"/>
  <c r="J15" i="133" s="1"/>
  <c r="J16" i="133" s="1"/>
  <c r="J17" i="133" s="1"/>
  <c r="J18" i="133" s="1"/>
  <c r="J19" i="133" s="1"/>
  <c r="J20" i="133" s="1"/>
  <c r="J21" i="133" s="1"/>
  <c r="J22" i="133" s="1"/>
  <c r="J23" i="133" s="1"/>
  <c r="J24" i="133" s="1"/>
  <c r="J25" i="133" s="1"/>
  <c r="J26" i="133" s="1"/>
  <c r="J27" i="133" s="1"/>
  <c r="J28" i="133" s="1"/>
  <c r="F8" i="133"/>
  <c r="I8" i="133" s="1"/>
  <c r="H5" i="133"/>
  <c r="I9" i="133" l="1"/>
  <c r="I10" i="133"/>
  <c r="I11" i="133" s="1"/>
  <c r="I12" i="133" s="1"/>
  <c r="I13" i="133" s="1"/>
  <c r="I14" i="133" s="1"/>
  <c r="I15" i="133" s="1"/>
  <c r="I16" i="133" s="1"/>
  <c r="I17" i="133" s="1"/>
  <c r="I18" i="133" s="1"/>
  <c r="I19" i="133" s="1"/>
  <c r="I20" i="133" s="1"/>
  <c r="I21" i="133" s="1"/>
  <c r="I22" i="133" s="1"/>
  <c r="I23" i="133" s="1"/>
  <c r="I24" i="133" s="1"/>
  <c r="I25" i="133" s="1"/>
  <c r="I26" i="133" s="1"/>
  <c r="I27" i="133" s="1"/>
  <c r="I28" i="133" s="1"/>
  <c r="F30" i="133"/>
  <c r="E33" i="133" s="1"/>
  <c r="D30" i="133"/>
  <c r="D32" i="174" l="1"/>
  <c r="F33" i="174" s="1"/>
  <c r="C32" i="174"/>
  <c r="F34" i="174" s="1"/>
  <c r="F28" i="174"/>
  <c r="F27" i="174"/>
  <c r="F26" i="174"/>
  <c r="F25" i="174"/>
  <c r="F24" i="174"/>
  <c r="F23" i="174"/>
  <c r="F22" i="174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I8" i="174"/>
  <c r="I9" i="174" s="1"/>
  <c r="I10" i="174" s="1"/>
  <c r="I11" i="174" s="1"/>
  <c r="I12" i="174" s="1"/>
  <c r="I13" i="174" s="1"/>
  <c r="I14" i="174" s="1"/>
  <c r="I15" i="174" s="1"/>
  <c r="I16" i="174" s="1"/>
  <c r="I17" i="174" s="1"/>
  <c r="I18" i="174" s="1"/>
  <c r="I19" i="174" s="1"/>
  <c r="I20" i="174" s="1"/>
  <c r="I21" i="174" s="1"/>
  <c r="I22" i="174" s="1"/>
  <c r="I23" i="174" s="1"/>
  <c r="I24" i="174" s="1"/>
  <c r="I25" i="174" s="1"/>
  <c r="I26" i="174" s="1"/>
  <c r="I27" i="174" s="1"/>
  <c r="I28" i="174" s="1"/>
  <c r="F8" i="174"/>
  <c r="F9" i="179"/>
  <c r="F10" i="179"/>
  <c r="F11" i="179"/>
  <c r="F12" i="179"/>
  <c r="F13" i="179"/>
  <c r="F14" i="179"/>
  <c r="F15" i="179"/>
  <c r="F16" i="179"/>
  <c r="F17" i="179"/>
  <c r="F18" i="179"/>
  <c r="F19" i="179"/>
  <c r="F20" i="179"/>
  <c r="F21" i="179"/>
  <c r="F22" i="179"/>
  <c r="F23" i="179"/>
  <c r="F24" i="179"/>
  <c r="F25" i="179"/>
  <c r="F26" i="179"/>
  <c r="F27" i="179"/>
  <c r="F28" i="179"/>
  <c r="F29" i="179"/>
  <c r="F30" i="179"/>
  <c r="F32" i="174" l="1"/>
  <c r="G5" i="174" s="1"/>
  <c r="H5" i="174" s="1"/>
  <c r="D29" i="192" l="1"/>
  <c r="C29" i="192"/>
  <c r="F32" i="192" s="1"/>
  <c r="A29" i="192"/>
  <c r="F28" i="192"/>
  <c r="J28" i="192" s="1"/>
  <c r="F27" i="192"/>
  <c r="J27" i="192" s="1"/>
  <c r="F26" i="192"/>
  <c r="J26" i="192" s="1"/>
  <c r="F25" i="192"/>
  <c r="J25" i="192" s="1"/>
  <c r="F24" i="192"/>
  <c r="J24" i="192" s="1"/>
  <c r="F23" i="192"/>
  <c r="J23" i="192" s="1"/>
  <c r="F22" i="192"/>
  <c r="J22" i="192" s="1"/>
  <c r="F21" i="192"/>
  <c r="J21" i="192" s="1"/>
  <c r="F20" i="192"/>
  <c r="J20" i="192" s="1"/>
  <c r="F19" i="192"/>
  <c r="J19" i="192" s="1"/>
  <c r="F18" i="192"/>
  <c r="J18" i="192" s="1"/>
  <c r="F17" i="192"/>
  <c r="J17" i="192" s="1"/>
  <c r="F16" i="192"/>
  <c r="J16" i="192" s="1"/>
  <c r="F15" i="192"/>
  <c r="J15" i="192" s="1"/>
  <c r="F14" i="192"/>
  <c r="J14" i="192" s="1"/>
  <c r="F13" i="192"/>
  <c r="J13" i="192" s="1"/>
  <c r="F12" i="192"/>
  <c r="J12" i="192" s="1"/>
  <c r="F11" i="192"/>
  <c r="J11" i="192" s="1"/>
  <c r="F10" i="192"/>
  <c r="J10" i="192" s="1"/>
  <c r="F9" i="192"/>
  <c r="J9" i="192" s="1"/>
  <c r="F8" i="192"/>
  <c r="B8" i="192"/>
  <c r="B9" i="192" s="1"/>
  <c r="B10" i="192" s="1"/>
  <c r="B11" i="192" s="1"/>
  <c r="B12" i="192" s="1"/>
  <c r="B13" i="192" s="1"/>
  <c r="B14" i="192" s="1"/>
  <c r="B15" i="192" s="1"/>
  <c r="B16" i="192" s="1"/>
  <c r="B17" i="192" s="1"/>
  <c r="B18" i="192" s="1"/>
  <c r="B19" i="192" s="1"/>
  <c r="B20" i="192" s="1"/>
  <c r="B21" i="192" s="1"/>
  <c r="B22" i="192" s="1"/>
  <c r="B23" i="192" s="1"/>
  <c r="B24" i="192" s="1"/>
  <c r="B25" i="192" s="1"/>
  <c r="B26" i="192" s="1"/>
  <c r="B27" i="192" s="1"/>
  <c r="F29" i="192" l="1"/>
  <c r="I8" i="192"/>
  <c r="I9" i="192" s="1"/>
  <c r="I10" i="192" s="1"/>
  <c r="I11" i="192" s="1"/>
  <c r="I12" i="192" s="1"/>
  <c r="I13" i="192" s="1"/>
  <c r="I14" i="192" s="1"/>
  <c r="I15" i="192" s="1"/>
  <c r="I16" i="192" s="1"/>
  <c r="I17" i="192" s="1"/>
  <c r="I18" i="192" s="1"/>
  <c r="I19" i="192" s="1"/>
  <c r="I20" i="192" s="1"/>
  <c r="I21" i="192" s="1"/>
  <c r="I22" i="192" s="1"/>
  <c r="I23" i="192" s="1"/>
  <c r="I24" i="192" s="1"/>
  <c r="I25" i="192" s="1"/>
  <c r="I26" i="192" s="1"/>
  <c r="I27" i="192" s="1"/>
  <c r="J8" i="192"/>
  <c r="F31" i="192"/>
  <c r="H5" i="192"/>
  <c r="C23" i="1" l="1"/>
  <c r="NB32" i="1"/>
  <c r="NB33" i="1" s="1"/>
  <c r="MZ32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8" i="1"/>
  <c r="ND5" i="1"/>
  <c r="C97" i="190"/>
  <c r="E98" i="190" s="1"/>
  <c r="D96" i="190"/>
  <c r="F96" i="190" s="1"/>
  <c r="D95" i="190"/>
  <c r="F95" i="190" s="1"/>
  <c r="D41" i="190"/>
  <c r="F41" i="190" s="1"/>
  <c r="D40" i="190"/>
  <c r="F40" i="190" s="1"/>
  <c r="D39" i="190"/>
  <c r="D97" i="190" s="1"/>
  <c r="F38" i="190"/>
  <c r="F37" i="190"/>
  <c r="F36" i="190"/>
  <c r="F35" i="190"/>
  <c r="F34" i="190"/>
  <c r="F33" i="190"/>
  <c r="F32" i="190"/>
  <c r="F31" i="190"/>
  <c r="F30" i="190"/>
  <c r="F29" i="190"/>
  <c r="F28" i="190"/>
  <c r="F27" i="190"/>
  <c r="F26" i="190"/>
  <c r="F25" i="190"/>
  <c r="F24" i="190"/>
  <c r="F23" i="190"/>
  <c r="F22" i="190"/>
  <c r="F21" i="190"/>
  <c r="F20" i="190"/>
  <c r="F19" i="190"/>
  <c r="F18" i="190"/>
  <c r="F17" i="190"/>
  <c r="F16" i="190"/>
  <c r="F15" i="190"/>
  <c r="F14" i="190"/>
  <c r="F13" i="190"/>
  <c r="F12" i="190"/>
  <c r="F11" i="190"/>
  <c r="F10" i="190"/>
  <c r="F9" i="190"/>
  <c r="J8" i="190"/>
  <c r="J9" i="190" s="1"/>
  <c r="J10" i="190" s="1"/>
  <c r="J11" i="190" s="1"/>
  <c r="J12" i="190" s="1"/>
  <c r="J13" i="190" s="1"/>
  <c r="J14" i="190" s="1"/>
  <c r="J15" i="190" s="1"/>
  <c r="J16" i="190" s="1"/>
  <c r="J17" i="190" s="1"/>
  <c r="J18" i="190" s="1"/>
  <c r="J19" i="190" s="1"/>
  <c r="J20" i="190" s="1"/>
  <c r="J21" i="190" s="1"/>
  <c r="J22" i="190" s="1"/>
  <c r="J23" i="190" s="1"/>
  <c r="J24" i="190" s="1"/>
  <c r="J25" i="190" s="1"/>
  <c r="J26" i="190" s="1"/>
  <c r="J27" i="190" s="1"/>
  <c r="J28" i="190" s="1"/>
  <c r="J29" i="190" s="1"/>
  <c r="J30" i="190" s="1"/>
  <c r="J31" i="190" s="1"/>
  <c r="J32" i="190" s="1"/>
  <c r="J33" i="190" s="1"/>
  <c r="J34" i="190" s="1"/>
  <c r="J35" i="190" s="1"/>
  <c r="J36" i="190" s="1"/>
  <c r="J37" i="190" s="1"/>
  <c r="J38" i="190" s="1"/>
  <c r="J39" i="190" s="1"/>
  <c r="J40" i="190" s="1"/>
  <c r="J41" i="190" s="1"/>
  <c r="F8" i="190"/>
  <c r="I8" i="190" s="1"/>
  <c r="I9" i="190" s="1"/>
  <c r="F39" i="190" l="1"/>
  <c r="I10" i="190"/>
  <c r="I11" i="190" s="1"/>
  <c r="I12" i="190" s="1"/>
  <c r="I13" i="190" s="1"/>
  <c r="I14" i="190" s="1"/>
  <c r="I15" i="190" s="1"/>
  <c r="I16" i="190" s="1"/>
  <c r="I17" i="190" s="1"/>
  <c r="I18" i="190" s="1"/>
  <c r="I19" i="190" s="1"/>
  <c r="I20" i="190" s="1"/>
  <c r="I21" i="190" s="1"/>
  <c r="I22" i="190" s="1"/>
  <c r="I23" i="190" s="1"/>
  <c r="I24" i="190" s="1"/>
  <c r="I25" i="190" s="1"/>
  <c r="I26" i="190" s="1"/>
  <c r="I27" i="190" s="1"/>
  <c r="I28" i="190" s="1"/>
  <c r="I29" i="190" s="1"/>
  <c r="I30" i="190" s="1"/>
  <c r="I31" i="190" s="1"/>
  <c r="I32" i="190" s="1"/>
  <c r="I33" i="190" s="1"/>
  <c r="I34" i="190" s="1"/>
  <c r="I35" i="190" s="1"/>
  <c r="I36" i="190" s="1"/>
  <c r="I37" i="190" s="1"/>
  <c r="I38" i="190" s="1"/>
  <c r="I39" i="190" s="1"/>
  <c r="I40" i="190" s="1"/>
  <c r="I41" i="190" s="1"/>
  <c r="I42" i="190" s="1"/>
  <c r="I43" i="190" s="1"/>
  <c r="I44" i="190" s="1"/>
  <c r="I45" i="190" s="1"/>
  <c r="I46" i="190" s="1"/>
  <c r="I47" i="190" s="1"/>
  <c r="I48" i="190" s="1"/>
  <c r="I49" i="190" s="1"/>
  <c r="I50" i="190" s="1"/>
  <c r="I51" i="190" s="1"/>
  <c r="I52" i="190" s="1"/>
  <c r="I53" i="190" s="1"/>
  <c r="I54" i="190" s="1"/>
  <c r="I55" i="190" s="1"/>
  <c r="I56" i="190" s="1"/>
  <c r="I57" i="190" s="1"/>
  <c r="I58" i="190" s="1"/>
  <c r="I93" i="190" s="1"/>
  <c r="I94" i="190" s="1"/>
  <c r="I95" i="190" s="1"/>
  <c r="F97" i="190"/>
  <c r="E100" i="190" s="1"/>
  <c r="NE29" i="1"/>
  <c r="J95" i="190"/>
  <c r="J42" i="190"/>
  <c r="J43" i="190" s="1"/>
  <c r="J44" i="190" s="1"/>
  <c r="J45" i="190" s="1"/>
  <c r="J46" i="190" s="1"/>
  <c r="J47" i="190" s="1"/>
  <c r="J48" i="190" s="1"/>
  <c r="J49" i="190" s="1"/>
  <c r="J50" i="190" s="1"/>
  <c r="J51" i="190" s="1"/>
  <c r="J52" i="190" s="1"/>
  <c r="J53" i="190" s="1"/>
  <c r="J54" i="190" s="1"/>
  <c r="J55" i="190" s="1"/>
  <c r="J56" i="190" s="1"/>
  <c r="J57" i="190" s="1"/>
  <c r="J58" i="190" s="1"/>
  <c r="J93" i="190" s="1"/>
  <c r="J94" i="190" s="1"/>
  <c r="G5" i="190" l="1"/>
  <c r="H5" i="190" s="1"/>
  <c r="S17" i="38" l="1"/>
  <c r="B17" i="1" l="1"/>
  <c r="HU18" i="1" l="1"/>
  <c r="S18" i="38" l="1"/>
  <c r="S23" i="38" l="1"/>
  <c r="I132" i="38" l="1"/>
  <c r="I131" i="38"/>
  <c r="I130" i="38"/>
  <c r="S21" i="38" l="1"/>
  <c r="BP5" i="1" l="1"/>
  <c r="H4" i="1" l="1"/>
  <c r="G4" i="1"/>
  <c r="F4" i="1"/>
  <c r="E4" i="1"/>
  <c r="D4" i="1"/>
  <c r="B4" i="1"/>
  <c r="I118" i="38" l="1"/>
  <c r="I143" i="38" l="1"/>
  <c r="I142" i="38"/>
  <c r="D53" i="178" l="1"/>
  <c r="C52" i="178"/>
  <c r="E53" i="178" s="1"/>
  <c r="D51" i="178"/>
  <c r="F51" i="178" s="1"/>
  <c r="D50" i="178"/>
  <c r="F50" i="178" s="1"/>
  <c r="D49" i="178"/>
  <c r="F49" i="178" s="1"/>
  <c r="D48" i="178"/>
  <c r="F48" i="178" s="1"/>
  <c r="D47" i="178"/>
  <c r="F47" i="178" s="1"/>
  <c r="D46" i="178"/>
  <c r="F46" i="178" s="1"/>
  <c r="D45" i="178"/>
  <c r="F45" i="178" s="1"/>
  <c r="D44" i="178"/>
  <c r="F44" i="178" s="1"/>
  <c r="D43" i="178"/>
  <c r="F43" i="178" s="1"/>
  <c r="D42" i="178"/>
  <c r="F42" i="178" s="1"/>
  <c r="D41" i="178"/>
  <c r="F41" i="178" s="1"/>
  <c r="D40" i="178"/>
  <c r="F40" i="178" s="1"/>
  <c r="D39" i="178"/>
  <c r="F39" i="178" s="1"/>
  <c r="D38" i="178"/>
  <c r="F38" i="178" s="1"/>
  <c r="D37" i="178"/>
  <c r="F37" i="178" s="1"/>
  <c r="D36" i="178"/>
  <c r="F36" i="178" s="1"/>
  <c r="D35" i="178"/>
  <c r="F35" i="178" s="1"/>
  <c r="D34" i="178"/>
  <c r="F34" i="178" s="1"/>
  <c r="D33" i="178"/>
  <c r="F33" i="178" s="1"/>
  <c r="D32" i="178"/>
  <c r="F32" i="178" s="1"/>
  <c r="D31" i="178"/>
  <c r="F31" i="178" s="1"/>
  <c r="D30" i="178"/>
  <c r="F30" i="178" s="1"/>
  <c r="D29" i="178"/>
  <c r="F29" i="178" s="1"/>
  <c r="D28" i="178"/>
  <c r="F28" i="178" s="1"/>
  <c r="D27" i="178"/>
  <c r="F27" i="178" s="1"/>
  <c r="D26" i="178"/>
  <c r="F26" i="178" s="1"/>
  <c r="D25" i="178"/>
  <c r="F25" i="178" s="1"/>
  <c r="D24" i="178"/>
  <c r="F24" i="178" s="1"/>
  <c r="D23" i="178"/>
  <c r="F23" i="178" s="1"/>
  <c r="D22" i="178"/>
  <c r="F22" i="178" s="1"/>
  <c r="D21" i="178"/>
  <c r="F21" i="178" s="1"/>
  <c r="D20" i="178"/>
  <c r="F20" i="178" s="1"/>
  <c r="D19" i="178"/>
  <c r="F19" i="178" s="1"/>
  <c r="D18" i="178"/>
  <c r="F18" i="178" s="1"/>
  <c r="D17" i="178"/>
  <c r="F17" i="178" s="1"/>
  <c r="D16" i="178"/>
  <c r="F16" i="178" s="1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F8" i="178"/>
  <c r="I8" i="178" s="1"/>
  <c r="I9" i="178" l="1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D52" i="178"/>
  <c r="F52" i="178"/>
  <c r="I123" i="38"/>
  <c r="G5" i="178" l="1"/>
  <c r="H5" i="178" s="1"/>
  <c r="E55" i="178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F8" i="14"/>
  <c r="K8" i="14" l="1"/>
  <c r="I8" i="14"/>
  <c r="I9" i="14" s="1"/>
  <c r="D53" i="14"/>
  <c r="F10" i="14"/>
  <c r="K10" i="14" s="1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S12" i="38"/>
  <c r="E56" i="14" l="1"/>
  <c r="K53" i="14"/>
  <c r="H5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2" i="1"/>
  <c r="BQ23" i="1"/>
  <c r="BQ24" i="1"/>
  <c r="BQ25" i="1"/>
  <c r="BQ26" i="1"/>
  <c r="BQ27" i="1"/>
  <c r="BQ28" i="1"/>
  <c r="BQ29" i="1"/>
  <c r="JS18" i="1" l="1"/>
  <c r="JS17" i="1"/>
  <c r="JI18" i="1" l="1"/>
  <c r="JI19" i="1"/>
  <c r="JI20" i="1"/>
  <c r="HU29" i="1" l="1"/>
  <c r="HU28" i="1"/>
  <c r="HU27" i="1"/>
  <c r="HU26" i="1"/>
  <c r="HU25" i="1"/>
  <c r="HU24" i="1"/>
  <c r="HU23" i="1"/>
  <c r="HU22" i="1"/>
  <c r="HU21" i="1"/>
  <c r="HU20" i="1"/>
  <c r="HU19" i="1"/>
  <c r="HU17" i="1"/>
  <c r="HU16" i="1"/>
  <c r="HU15" i="1"/>
  <c r="HU14" i="1"/>
  <c r="HU13" i="1"/>
  <c r="HU12" i="1"/>
  <c r="HU11" i="1"/>
  <c r="HU10" i="1"/>
  <c r="HU9" i="1"/>
  <c r="HU8" i="1"/>
  <c r="IE30" i="1" l="1"/>
  <c r="HU30" i="1"/>
  <c r="ID5" i="1"/>
  <c r="FW17" i="1" l="1"/>
  <c r="FW18" i="1"/>
  <c r="DO17" i="1" l="1"/>
  <c r="C4" i="1" l="1"/>
  <c r="I4" i="1" l="1"/>
  <c r="KC17" i="1" l="1"/>
  <c r="KC18" i="1"/>
  <c r="KC19" i="1"/>
  <c r="C30" i="128"/>
  <c r="A30" i="128"/>
  <c r="D29" i="128"/>
  <c r="F29" i="128" s="1"/>
  <c r="D28" i="128"/>
  <c r="F28" i="128" s="1"/>
  <c r="J28" i="128" s="1"/>
  <c r="D27" i="128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F17" i="128"/>
  <c r="J17" i="128" s="1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J10" i="128" s="1"/>
  <c r="F9" i="128"/>
  <c r="I9" i="128" s="1"/>
  <c r="J9" i="128" l="1"/>
  <c r="I10" i="128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D30" i="128"/>
  <c r="F27" i="128"/>
  <c r="J27" i="128" s="1"/>
  <c r="I27" i="128" l="1"/>
  <c r="I28" i="128" s="1"/>
  <c r="F30" i="128"/>
  <c r="G5" i="128" s="1"/>
  <c r="H5" i="128" s="1"/>
  <c r="F32" i="128" l="1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J8" i="185" s="1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I137" i="38" l="1"/>
  <c r="I136" i="38"/>
  <c r="I135" i="38"/>
  <c r="I133" i="38"/>
  <c r="I129" i="38"/>
  <c r="S125" i="38"/>
  <c r="T125" i="38" s="1"/>
  <c r="S126" i="38"/>
  <c r="T126" i="38" s="1"/>
  <c r="S129" i="38"/>
  <c r="T129" i="38" s="1"/>
  <c r="S136" i="38"/>
  <c r="T136" i="38" s="1"/>
  <c r="S137" i="38"/>
  <c r="T137" i="38" s="1"/>
  <c r="I126" i="38"/>
  <c r="I125" i="38"/>
  <c r="D35" i="179"/>
  <c r="C35" i="179"/>
  <c r="E38" i="179" s="1"/>
  <c r="F33" i="179"/>
  <c r="F32" i="179"/>
  <c r="F31" i="179"/>
  <c r="I9" i="179"/>
  <c r="I10" i="179" l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F35" i="179"/>
  <c r="E40" i="179" s="1"/>
  <c r="H6" i="179" l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IB32" i="1"/>
  <c r="IB33" i="1" s="1"/>
  <c r="HZ32" i="1"/>
  <c r="IN5" i="1"/>
  <c r="JH5" i="1"/>
  <c r="JR5" i="1"/>
  <c r="KV5" i="1"/>
  <c r="IO8" i="1"/>
  <c r="IY8" i="1"/>
  <c r="JI8" i="1"/>
  <c r="JS8" i="1"/>
  <c r="KW8" i="1"/>
  <c r="IO9" i="1"/>
  <c r="IY9" i="1"/>
  <c r="JI9" i="1"/>
  <c r="JS9" i="1"/>
  <c r="KW9" i="1"/>
  <c r="IO10" i="1"/>
  <c r="IY10" i="1"/>
  <c r="JI10" i="1"/>
  <c r="JS10" i="1"/>
  <c r="KW10" i="1"/>
  <c r="IO11" i="1"/>
  <c r="IY11" i="1"/>
  <c r="JI11" i="1"/>
  <c r="JS11" i="1"/>
  <c r="KW11" i="1"/>
  <c r="IO12" i="1"/>
  <c r="IY12" i="1"/>
  <c r="JI12" i="1"/>
  <c r="JS12" i="1"/>
  <c r="KW12" i="1"/>
  <c r="IO13" i="1"/>
  <c r="IY13" i="1"/>
  <c r="JI13" i="1"/>
  <c r="JS13" i="1"/>
  <c r="KW13" i="1"/>
  <c r="IO14" i="1"/>
  <c r="IY14" i="1"/>
  <c r="JI14" i="1"/>
  <c r="JS14" i="1"/>
  <c r="KW14" i="1"/>
  <c r="IO15" i="1"/>
  <c r="IY15" i="1"/>
  <c r="JI15" i="1"/>
  <c r="JS15" i="1"/>
  <c r="KW15" i="1"/>
  <c r="IY16" i="1"/>
  <c r="JI16" i="1"/>
  <c r="JS16" i="1"/>
  <c r="KW16" i="1"/>
  <c r="IY17" i="1"/>
  <c r="JI17" i="1"/>
  <c r="KW17" i="1"/>
  <c r="IY18" i="1"/>
  <c r="KW18" i="1"/>
  <c r="IY19" i="1"/>
  <c r="JS19" i="1"/>
  <c r="KW19" i="1"/>
  <c r="IY20" i="1"/>
  <c r="JS20" i="1"/>
  <c r="KW20" i="1"/>
  <c r="IY21" i="1"/>
  <c r="JI21" i="1"/>
  <c r="JS21" i="1"/>
  <c r="KW21" i="1"/>
  <c r="IY22" i="1"/>
  <c r="JI22" i="1"/>
  <c r="JS22" i="1"/>
  <c r="KW22" i="1"/>
  <c r="IY23" i="1"/>
  <c r="JI23" i="1"/>
  <c r="JS23" i="1"/>
  <c r="KW23" i="1"/>
  <c r="IY24" i="1"/>
  <c r="JI24" i="1"/>
  <c r="JS24" i="1"/>
  <c r="KW24" i="1"/>
  <c r="IY25" i="1"/>
  <c r="JI25" i="1"/>
  <c r="JS25" i="1"/>
  <c r="KW25" i="1"/>
  <c r="IO26" i="1"/>
  <c r="IY26" i="1"/>
  <c r="JI26" i="1"/>
  <c r="JS26" i="1"/>
  <c r="KW26" i="1"/>
  <c r="IO27" i="1"/>
  <c r="IY27" i="1"/>
  <c r="JI27" i="1"/>
  <c r="JS27" i="1"/>
  <c r="KW27" i="1"/>
  <c r="IO28" i="1"/>
  <c r="IY28" i="1"/>
  <c r="JI28" i="1"/>
  <c r="JS28" i="1"/>
  <c r="KW28" i="1"/>
  <c r="IO29" i="1"/>
  <c r="IY29" i="1"/>
  <c r="JI29" i="1"/>
  <c r="IJ32" i="1"/>
  <c r="IL32" i="1"/>
  <c r="IT32" i="1"/>
  <c r="IV32" i="1"/>
  <c r="JD32" i="1"/>
  <c r="JF32" i="1"/>
  <c r="JN32" i="1"/>
  <c r="JP32" i="1"/>
  <c r="KR32" i="1"/>
  <c r="KT32" i="1"/>
  <c r="KT33" i="1" s="1"/>
  <c r="IO30" i="1" l="1"/>
  <c r="JI30" i="1"/>
  <c r="JS29" i="1"/>
  <c r="KC29" i="1"/>
  <c r="KW29" i="1"/>
  <c r="JF33" i="1"/>
  <c r="IL33" i="1"/>
  <c r="JP33" i="1"/>
  <c r="IY30" i="1"/>
  <c r="IV33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CU31" i="1" l="1"/>
  <c r="I104" i="38" l="1"/>
  <c r="S104" i="38" l="1"/>
  <c r="T104" i="38" s="1"/>
  <c r="PM9" i="1" l="1"/>
  <c r="PM10" i="1"/>
  <c r="PM11" i="1"/>
  <c r="PM12" i="1"/>
  <c r="PM13" i="1"/>
  <c r="PM14" i="1"/>
  <c r="PM15" i="1"/>
  <c r="PM16" i="1"/>
  <c r="PM17" i="1"/>
  <c r="PM18" i="1"/>
  <c r="PM19" i="1"/>
  <c r="PM20" i="1"/>
  <c r="PM21" i="1"/>
  <c r="PM22" i="1"/>
  <c r="PM23" i="1"/>
  <c r="PM24" i="1"/>
  <c r="PM25" i="1"/>
  <c r="PM26" i="1"/>
  <c r="PM27" i="1"/>
  <c r="PM28" i="1"/>
  <c r="PM8" i="1"/>
  <c r="PC9" i="1" l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S8" i="1"/>
  <c r="NO9" i="1"/>
  <c r="NO10" i="1"/>
  <c r="NO11" i="1"/>
  <c r="NO12" i="1"/>
  <c r="NO13" i="1"/>
  <c r="NO14" i="1"/>
  <c r="NO15" i="1"/>
  <c r="NO16" i="1"/>
  <c r="NO17" i="1"/>
  <c r="NO18" i="1"/>
  <c r="NO19" i="1"/>
  <c r="NO20" i="1"/>
  <c r="NO21" i="1"/>
  <c r="NO22" i="1"/>
  <c r="NO23" i="1"/>
  <c r="NO24" i="1"/>
  <c r="NO25" i="1"/>
  <c r="NO26" i="1"/>
  <c r="NO27" i="1"/>
  <c r="NO28" i="1"/>
  <c r="NO8" i="1"/>
  <c r="NY9" i="1"/>
  <c r="NY10" i="1"/>
  <c r="NY11" i="1"/>
  <c r="NY12" i="1"/>
  <c r="NY13" i="1"/>
  <c r="NY14" i="1"/>
  <c r="NY15" i="1"/>
  <c r="NY16" i="1"/>
  <c r="NY17" i="1"/>
  <c r="NY18" i="1"/>
  <c r="NY19" i="1"/>
  <c r="NY20" i="1"/>
  <c r="NY21" i="1"/>
  <c r="NY22" i="1"/>
  <c r="NY23" i="1"/>
  <c r="NY24" i="1"/>
  <c r="NY25" i="1"/>
  <c r="NY26" i="1"/>
  <c r="NY27" i="1"/>
  <c r="NY28" i="1"/>
  <c r="NY8" i="1"/>
  <c r="NY30" i="1" l="1"/>
  <c r="PC30" i="1"/>
  <c r="MU29" i="1"/>
  <c r="OS30" i="1"/>
  <c r="MK29" i="1"/>
  <c r="OI30" i="1"/>
  <c r="OB29" i="1"/>
  <c r="NO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FL5" i="1" l="1"/>
  <c r="BQ30" i="1" l="1"/>
  <c r="D29" i="164" l="1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HK19" i="1" l="1"/>
  <c r="HK18" i="1"/>
  <c r="HK17" i="1"/>
  <c r="HK9" i="1"/>
  <c r="HK10" i="1"/>
  <c r="HK11" i="1"/>
  <c r="HK12" i="1"/>
  <c r="HK13" i="1"/>
  <c r="HK14" i="1"/>
  <c r="HK15" i="1"/>
  <c r="HK16" i="1"/>
  <c r="HK20" i="1"/>
  <c r="HK21" i="1"/>
  <c r="HK22" i="1"/>
  <c r="HK23" i="1"/>
  <c r="HK24" i="1"/>
  <c r="HK25" i="1"/>
  <c r="HK26" i="1"/>
  <c r="HK27" i="1"/>
  <c r="HK28" i="1"/>
  <c r="HK8" i="1"/>
  <c r="HK29" i="1" l="1"/>
  <c r="HA9" i="1" l="1"/>
  <c r="HA10" i="1"/>
  <c r="HA11" i="1"/>
  <c r="HA12" i="1"/>
  <c r="HA13" i="1"/>
  <c r="HA14" i="1"/>
  <c r="HA15" i="1"/>
  <c r="HA16" i="1"/>
  <c r="HA17" i="1"/>
  <c r="HA18" i="1"/>
  <c r="HA19" i="1"/>
  <c r="HA20" i="1"/>
  <c r="HA21" i="1"/>
  <c r="HA22" i="1"/>
  <c r="HA23" i="1"/>
  <c r="HA24" i="1"/>
  <c r="HA25" i="1"/>
  <c r="HA26" i="1"/>
  <c r="HA27" i="1"/>
  <c r="HA28" i="1"/>
  <c r="HA8" i="1"/>
  <c r="GQ27" i="1"/>
  <c r="GQ28" i="1"/>
  <c r="GQ29" i="1"/>
  <c r="FW9" i="1"/>
  <c r="FW10" i="1"/>
  <c r="FW11" i="1"/>
  <c r="FW12" i="1"/>
  <c r="FW13" i="1"/>
  <c r="FW14" i="1"/>
  <c r="FW15" i="1"/>
  <c r="FW16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GG9" i="1"/>
  <c r="GG10" i="1"/>
  <c r="GG11" i="1"/>
  <c r="GG12" i="1"/>
  <c r="GG13" i="1"/>
  <c r="GG14" i="1"/>
  <c r="GG15" i="1"/>
  <c r="GG16" i="1"/>
  <c r="GG19" i="1"/>
  <c r="GG20" i="1"/>
  <c r="GG21" i="1"/>
  <c r="GG22" i="1"/>
  <c r="GG23" i="1"/>
  <c r="GG24" i="1"/>
  <c r="GG25" i="1"/>
  <c r="GG26" i="1"/>
  <c r="GG27" i="1"/>
  <c r="GG28" i="1"/>
  <c r="GG29" i="1"/>
  <c r="GG8" i="1"/>
  <c r="FM9" i="1"/>
  <c r="FM10" i="1"/>
  <c r="FM11" i="1"/>
  <c r="FM12" i="1"/>
  <c r="FM13" i="1"/>
  <c r="FM14" i="1"/>
  <c r="FM15" i="1"/>
  <c r="FM16" i="1"/>
  <c r="FM18" i="1"/>
  <c r="FM19" i="1"/>
  <c r="FM20" i="1"/>
  <c r="FM21" i="1"/>
  <c r="FM22" i="1"/>
  <c r="FM23" i="1"/>
  <c r="FM24" i="1"/>
  <c r="FM25" i="1"/>
  <c r="FM26" i="1"/>
  <c r="FM27" i="1"/>
  <c r="FM28" i="1"/>
  <c r="FM29" i="1"/>
  <c r="FM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FM30" i="1" l="1"/>
  <c r="GG30" i="1"/>
  <c r="FW30" i="1"/>
  <c r="HA29" i="1"/>
  <c r="EI29" i="1"/>
  <c r="GQ30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7" i="1"/>
  <c r="DO28" i="1"/>
  <c r="DO29" i="1"/>
  <c r="DO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O30" i="1" l="1"/>
  <c r="DY30" i="1"/>
  <c r="DE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9" i="1" l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8" i="1"/>
  <c r="CA30" i="1" l="1"/>
  <c r="D32" i="180" l="1"/>
  <c r="F33" i="180" s="1"/>
  <c r="C32" i="180"/>
  <c r="F34" i="180" s="1"/>
  <c r="F32" i="180" l="1"/>
  <c r="G5" i="180" s="1"/>
  <c r="H5" i="180" s="1"/>
  <c r="S19" i="38" l="1"/>
  <c r="S14" i="38" l="1"/>
  <c r="S9" i="38" l="1"/>
  <c r="S15" i="38" l="1"/>
  <c r="S4" i="38"/>
  <c r="S5" i="38"/>
  <c r="I144" i="38" l="1"/>
  <c r="I145" i="38"/>
  <c r="I146" i="38"/>
  <c r="I147" i="38"/>
  <c r="I148" i="38"/>
  <c r="I149" i="38"/>
  <c r="I150" i="38"/>
  <c r="I151" i="38"/>
  <c r="I152" i="38"/>
  <c r="I153" i="38"/>
  <c r="I154" i="38"/>
  <c r="I5" i="1" l="1"/>
  <c r="I93" i="38" l="1"/>
  <c r="I94" i="38"/>
  <c r="I95" i="38"/>
  <c r="I155" i="38" l="1"/>
  <c r="I156" i="38"/>
  <c r="I157" i="38"/>
  <c r="I158" i="38"/>
  <c r="I159" i="38"/>
  <c r="I160" i="38"/>
  <c r="I161" i="38"/>
  <c r="I162" i="38"/>
  <c r="I163" i="38"/>
  <c r="I164" i="38"/>
  <c r="I165" i="38"/>
  <c r="I166" i="38"/>
  <c r="S108" i="38" l="1"/>
  <c r="T108" i="38" s="1"/>
  <c r="I108" i="38" l="1"/>
  <c r="S99" i="38" l="1"/>
  <c r="S101" i="38"/>
  <c r="T101" i="38" s="1"/>
  <c r="S102" i="38"/>
  <c r="S105" i="38"/>
  <c r="S106" i="38"/>
  <c r="S124" i="38"/>
  <c r="S138" i="38"/>
  <c r="S139" i="38"/>
  <c r="S140" i="38"/>
  <c r="S141" i="38"/>
  <c r="I106" i="38" l="1"/>
  <c r="T105" i="38" l="1"/>
  <c r="HJ5" i="1" l="1"/>
  <c r="C31" i="139" l="1"/>
  <c r="CT5" i="1" l="1"/>
  <c r="RV32" i="1" l="1"/>
  <c r="RV33" i="1" s="1"/>
  <c r="RT32" i="1"/>
  <c r="RM32" i="1"/>
  <c r="RM33" i="1" s="1"/>
  <c r="RK32" i="1"/>
  <c r="RX5" i="1"/>
  <c r="RO5" i="1"/>
  <c r="I116" i="38" l="1"/>
  <c r="I101" i="38" l="1"/>
  <c r="AE1" i="1" l="1"/>
  <c r="F10" i="156" l="1"/>
  <c r="I122" i="38" l="1"/>
  <c r="GZ5" i="1" l="1"/>
  <c r="GP5" i="1"/>
  <c r="I22" i="1" s="1"/>
  <c r="I22" i="38" s="1"/>
  <c r="D55" i="156" l="1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F55" i="156" l="1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G5" i="156" l="1"/>
  <c r="H5" i="156" s="1"/>
  <c r="D30" i="139" l="1"/>
  <c r="F31" i="139" l="1"/>
  <c r="G5" i="139" s="1"/>
  <c r="D31" i="139"/>
  <c r="T99" i="38"/>
  <c r="T102" i="38"/>
  <c r="I102" i="38"/>
  <c r="E34" i="139" l="1"/>
  <c r="H5" i="139"/>
  <c r="T106" i="38" l="1"/>
  <c r="I105" i="38"/>
  <c r="BZ5" i="1" l="1"/>
  <c r="CJ5" i="1"/>
  <c r="BL32" i="1"/>
  <c r="BN32" i="1"/>
  <c r="BV32" i="1"/>
  <c r="BX33" i="1" s="1"/>
  <c r="CF32" i="1"/>
  <c r="CH32" i="1"/>
  <c r="CP32" i="1"/>
  <c r="CR32" i="1"/>
  <c r="CZ32" i="1"/>
  <c r="DB32" i="1"/>
  <c r="DB33" i="1" l="1"/>
  <c r="CH33" i="1"/>
  <c r="BN33" i="1"/>
  <c r="CR33" i="1"/>
  <c r="S25" i="38" l="1"/>
  <c r="S26" i="38"/>
  <c r="S96" i="38" l="1"/>
  <c r="T96" i="38" s="1"/>
  <c r="S97" i="38"/>
  <c r="T97" i="38" s="1"/>
  <c r="T141" i="38"/>
  <c r="I140" i="38" l="1"/>
  <c r="GF5" i="1" l="1"/>
  <c r="FV5" i="1"/>
  <c r="EH5" i="1"/>
  <c r="DX5" i="1"/>
  <c r="I6" i="1"/>
  <c r="I121" i="38" l="1"/>
  <c r="I124" i="38"/>
  <c r="I138" i="38"/>
  <c r="I139" i="38"/>
  <c r="I141" i="38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I5" i="1"/>
  <c r="UR5" i="1"/>
  <c r="VA5" i="1"/>
  <c r="VJ5" i="1"/>
  <c r="UE32" i="1"/>
  <c r="UG32" i="1"/>
  <c r="UG33" i="1" s="1"/>
  <c r="UN32" i="1"/>
  <c r="UP32" i="1"/>
  <c r="UP33" i="1" s="1"/>
  <c r="UW32" i="1"/>
  <c r="UY32" i="1"/>
  <c r="UY33" i="1" s="1"/>
  <c r="VF32" i="1"/>
  <c r="VH32" i="1"/>
  <c r="VH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QW5" i="1"/>
  <c r="RF5" i="1"/>
  <c r="QS32" i="1"/>
  <c r="QU32" i="1"/>
  <c r="QU33" i="1" s="1"/>
  <c r="RB32" i="1"/>
  <c r="RD32" i="1"/>
  <c r="RD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S13" i="38" l="1"/>
  <c r="AO1" i="1" l="1"/>
  <c r="AY1" i="1" s="1"/>
  <c r="D23" i="1" l="1"/>
  <c r="T138" i="38" l="1"/>
  <c r="S6" i="38" l="1"/>
  <c r="S8" i="38"/>
  <c r="S16" i="38"/>
  <c r="S20" i="38"/>
  <c r="S7" i="38"/>
  <c r="S11" i="38"/>
  <c r="T139" i="38" l="1"/>
  <c r="T53" i="38" l="1"/>
  <c r="HR32" i="1" l="1"/>
  <c r="HP32" i="1"/>
  <c r="HR33" i="1" l="1"/>
  <c r="HH32" i="1" l="1"/>
  <c r="HF32" i="1"/>
  <c r="GX32" i="1"/>
  <c r="GV32" i="1"/>
  <c r="GN32" i="1"/>
  <c r="GL32" i="1"/>
  <c r="GD32" i="1"/>
  <c r="GD33" i="1" s="1"/>
  <c r="GB32" i="1"/>
  <c r="FT32" i="1"/>
  <c r="FR32" i="1"/>
  <c r="FJ32" i="1"/>
  <c r="FH32" i="1"/>
  <c r="DV32" i="1"/>
  <c r="DT32" i="1"/>
  <c r="DL32" i="1"/>
  <c r="DJ32" i="1"/>
  <c r="GX33" i="1" l="1"/>
  <c r="FJ33" i="1"/>
  <c r="DV33" i="1"/>
  <c r="HH33" i="1"/>
  <c r="GN33" i="1"/>
  <c r="FT33" i="1"/>
  <c r="DL33" i="1"/>
  <c r="S34" i="38" l="1"/>
  <c r="T140" i="38" l="1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B51" i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C51" i="38" s="1"/>
  <c r="B49" i="1"/>
  <c r="B51" i="38" s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EQ32" i="1"/>
  <c r="AEQ33" i="1" s="1"/>
  <c r="AEO32" i="1"/>
  <c r="AEH32" i="1"/>
  <c r="AEH33" i="1" s="1"/>
  <c r="AEF32" i="1"/>
  <c r="ADY32" i="1"/>
  <c r="ADY33" i="1" s="1"/>
  <c r="ADW32" i="1"/>
  <c r="ADP32" i="1"/>
  <c r="ADP33" i="1" s="1"/>
  <c r="ADN32" i="1"/>
  <c r="ADG32" i="1"/>
  <c r="ADG33" i="1" s="1"/>
  <c r="ADE32" i="1"/>
  <c r="ACX32" i="1"/>
  <c r="ACX33" i="1" s="1"/>
  <c r="ACV32" i="1"/>
  <c r="ACO32" i="1"/>
  <c r="ACO33" i="1" s="1"/>
  <c r="ACM32" i="1"/>
  <c r="ACF32" i="1"/>
  <c r="ACF33" i="1" s="1"/>
  <c r="ACD32" i="1"/>
  <c r="ABW32" i="1"/>
  <c r="ABW33" i="1" s="1"/>
  <c r="ABU32" i="1"/>
  <c r="ABN32" i="1"/>
  <c r="ABN33" i="1" s="1"/>
  <c r="ABL32" i="1"/>
  <c r="ABE32" i="1"/>
  <c r="ABE33" i="1" s="1"/>
  <c r="ABC32" i="1"/>
  <c r="AAV32" i="1"/>
  <c r="AAT32" i="1"/>
  <c r="AAM32" i="1"/>
  <c r="AAM33" i="1" s="1"/>
  <c r="AAK32" i="1"/>
  <c r="AAD32" i="1"/>
  <c r="AAD33" i="1" s="1"/>
  <c r="AAB32" i="1"/>
  <c r="ZU32" i="1"/>
  <c r="ZU33" i="1" s="1"/>
  <c r="ZS32" i="1"/>
  <c r="ZL32" i="1"/>
  <c r="ZL33" i="1" s="1"/>
  <c r="ZJ32" i="1"/>
  <c r="ZC32" i="1"/>
  <c r="ZC33" i="1" s="1"/>
  <c r="ZA32" i="1"/>
  <c r="YT32" i="1"/>
  <c r="YT33" i="1" s="1"/>
  <c r="YR32" i="1"/>
  <c r="YK32" i="1"/>
  <c r="YK33" i="1" s="1"/>
  <c r="YI32" i="1"/>
  <c r="YB32" i="1"/>
  <c r="YB33" i="1" s="1"/>
  <c r="XZ32" i="1"/>
  <c r="XS32" i="1"/>
  <c r="XS33" i="1" s="1"/>
  <c r="XQ32" i="1"/>
  <c r="XJ32" i="1"/>
  <c r="XJ33" i="1" s="1"/>
  <c r="XH32" i="1"/>
  <c r="XA32" i="1"/>
  <c r="XA33" i="1" s="1"/>
  <c r="WY32" i="1"/>
  <c r="WR32" i="1"/>
  <c r="WR33" i="1" s="1"/>
  <c r="WP32" i="1"/>
  <c r="WI32" i="1"/>
  <c r="WI33" i="1" s="1"/>
  <c r="WG32" i="1"/>
  <c r="VZ32" i="1"/>
  <c r="VZ33" i="1" s="1"/>
  <c r="VX32" i="1"/>
  <c r="VQ32" i="1"/>
  <c r="VQ33" i="1" s="1"/>
  <c r="VO32" i="1"/>
  <c r="TX32" i="1"/>
  <c r="TX33" i="1" s="1"/>
  <c r="TV32" i="1"/>
  <c r="TO32" i="1"/>
  <c r="TO33" i="1" s="1"/>
  <c r="TM32" i="1"/>
  <c r="TF32" i="1"/>
  <c r="TF33" i="1" s="1"/>
  <c r="TD32" i="1"/>
  <c r="SW32" i="1"/>
  <c r="SW33" i="1" s="1"/>
  <c r="SU32" i="1"/>
  <c r="SN32" i="1"/>
  <c r="SN33" i="1" s="1"/>
  <c r="SL32" i="1"/>
  <c r="SE32" i="1"/>
  <c r="SE33" i="1" s="1"/>
  <c r="SC32" i="1"/>
  <c r="QL32" i="1"/>
  <c r="QL33" i="1" s="1"/>
  <c r="QJ32" i="1"/>
  <c r="QC32" i="1"/>
  <c r="QC33" i="1" s="1"/>
  <c r="QA32" i="1"/>
  <c r="PT32" i="1"/>
  <c r="PT33" i="1" s="1"/>
  <c r="PR32" i="1"/>
  <c r="PJ32" i="1"/>
  <c r="PH32" i="1"/>
  <c r="OZ32" i="1"/>
  <c r="OZ33" i="1" s="1"/>
  <c r="OX32" i="1"/>
  <c r="OP32" i="1"/>
  <c r="OP33" i="1" s="1"/>
  <c r="ON32" i="1"/>
  <c r="OF32" i="1"/>
  <c r="OF33" i="1" s="1"/>
  <c r="OD32" i="1"/>
  <c r="NV32" i="1"/>
  <c r="NV33" i="1" s="1"/>
  <c r="NT32" i="1"/>
  <c r="NL32" i="1"/>
  <c r="NL33" i="1" s="1"/>
  <c r="NJ32" i="1"/>
  <c r="MR32" i="1"/>
  <c r="MR33" i="1" s="1"/>
  <c r="MP32" i="1"/>
  <c r="MH32" i="1"/>
  <c r="MH33" i="1" s="1"/>
  <c r="MF32" i="1"/>
  <c r="H32" i="1"/>
  <c r="H32" i="38" s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T23" i="38" s="1"/>
  <c r="G23" i="1"/>
  <c r="G23" i="38" s="1"/>
  <c r="F23" i="1"/>
  <c r="E23" i="1"/>
  <c r="E23" i="38" s="1"/>
  <c r="D23" i="38"/>
  <c r="C23" i="38"/>
  <c r="B23" i="1"/>
  <c r="B23" i="38" s="1"/>
  <c r="H22" i="1"/>
  <c r="H22" i="38" s="1"/>
  <c r="T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T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ES5" i="1"/>
  <c r="AEJ5" i="1"/>
  <c r="AEA5" i="1"/>
  <c r="ADR5" i="1"/>
  <c r="ADI5" i="1"/>
  <c r="ACZ5" i="1"/>
  <c r="ACQ5" i="1"/>
  <c r="ACH5" i="1"/>
  <c r="ABY5" i="1"/>
  <c r="ABP5" i="1"/>
  <c r="ABG5" i="1"/>
  <c r="AAX5" i="1"/>
  <c r="AAO5" i="1"/>
  <c r="AAF5" i="1"/>
  <c r="ZW5" i="1"/>
  <c r="ZN5" i="1"/>
  <c r="ZE5" i="1"/>
  <c r="YV5" i="1"/>
  <c r="YM5" i="1"/>
  <c r="YD5" i="1"/>
  <c r="XU5" i="1"/>
  <c r="XL5" i="1"/>
  <c r="XC5" i="1"/>
  <c r="WT5" i="1"/>
  <c r="WK5" i="1"/>
  <c r="WB5" i="1"/>
  <c r="VS5" i="1"/>
  <c r="TZ5" i="1"/>
  <c r="TQ5" i="1"/>
  <c r="TH5" i="1"/>
  <c r="SY5" i="1"/>
  <c r="SP5" i="1"/>
  <c r="SG5" i="1"/>
  <c r="QN5" i="1"/>
  <c r="QE5" i="1"/>
  <c r="PV5" i="1"/>
  <c r="PL5" i="1"/>
  <c r="PB5" i="1"/>
  <c r="OR5" i="1"/>
  <c r="OH5" i="1"/>
  <c r="NX5" i="1"/>
  <c r="NN5" i="1"/>
  <c r="MT5" i="1"/>
  <c r="MJ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Q167" i="38"/>
  <c r="M167" i="38"/>
  <c r="K167" i="38"/>
  <c r="S166" i="38"/>
  <c r="T166" i="38" s="1"/>
  <c r="S165" i="38"/>
  <c r="T165" i="38" s="1"/>
  <c r="S164" i="38"/>
  <c r="T164" i="38" s="1"/>
  <c r="S163" i="38"/>
  <c r="T163" i="38" s="1"/>
  <c r="S162" i="38"/>
  <c r="T162" i="38" s="1"/>
  <c r="S161" i="38"/>
  <c r="T161" i="38" s="1"/>
  <c r="S160" i="38"/>
  <c r="T160" i="38" s="1"/>
  <c r="S159" i="38"/>
  <c r="T159" i="38" s="1"/>
  <c r="S158" i="38"/>
  <c r="T158" i="38" s="1"/>
  <c r="S157" i="38"/>
  <c r="T157" i="38" s="1"/>
  <c r="S156" i="38"/>
  <c r="T156" i="38" s="1"/>
  <c r="S155" i="38"/>
  <c r="T155" i="38" s="1"/>
  <c r="S154" i="38"/>
  <c r="T154" i="38" s="1"/>
  <c r="T124" i="38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S32" i="38"/>
  <c r="G32" i="38"/>
  <c r="F32" i="38"/>
  <c r="E32" i="38"/>
  <c r="D32" i="38"/>
  <c r="C32" i="38"/>
  <c r="B32" i="38"/>
  <c r="S31" i="38"/>
  <c r="H31" i="38"/>
  <c r="G31" i="38"/>
  <c r="F31" i="38"/>
  <c r="E31" i="38"/>
  <c r="D31" i="38"/>
  <c r="C31" i="38"/>
  <c r="B31" i="38"/>
  <c r="H30" i="38"/>
  <c r="T30" i="38" s="1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S24" i="38"/>
  <c r="AA23" i="38"/>
  <c r="AA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7" i="38"/>
  <c r="T28" i="38"/>
  <c r="T24" i="38"/>
  <c r="T31" i="38"/>
  <c r="HT1" i="1"/>
  <c r="ID1" i="1" s="1"/>
  <c r="IN1" i="1" s="1"/>
  <c r="T35" i="38"/>
  <c r="F23" i="38"/>
  <c r="I23" i="1"/>
  <c r="I23" i="38" s="1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3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J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AV33" i="1"/>
  <c r="T46" i="38"/>
  <c r="T45" i="38"/>
  <c r="T44" i="38"/>
  <c r="T43" i="38"/>
  <c r="T42" i="38"/>
  <c r="S167" i="38"/>
  <c r="IX1" i="1" l="1"/>
  <c r="JH1" i="1" s="1"/>
  <c r="JR1" i="1" s="1"/>
  <c r="KB1" i="1" s="1"/>
  <c r="KL1" i="1" s="1"/>
  <c r="KV1" i="1" s="1"/>
  <c r="LF1" i="1" s="1"/>
  <c r="LP1" i="1" s="1"/>
  <c r="LZ1" i="1" s="1"/>
  <c r="MJ1" i="1" s="1"/>
  <c r="MT1" i="1" s="1"/>
  <c r="ND1" i="1" s="1"/>
  <c r="NN1" i="1" s="1"/>
  <c r="NX1" i="1" s="1"/>
  <c r="OH1" i="1" s="1"/>
  <c r="OR1" i="1" s="1"/>
  <c r="PB1" i="1" s="1"/>
  <c r="PL1" i="1" s="1"/>
  <c r="PV1" i="1" s="1"/>
  <c r="QE1" i="1" s="1"/>
  <c r="QN1" i="1" s="1"/>
  <c r="QW1" i="1" s="1"/>
  <c r="RF1" i="1" s="1"/>
  <c r="RO1" i="1" s="1"/>
  <c r="RX1" i="1" s="1"/>
  <c r="SG1" i="1" s="1"/>
  <c r="SP1" i="1" s="1"/>
  <c r="SY1" i="1" s="1"/>
  <c r="TH1" i="1" s="1"/>
  <c r="TQ1" i="1" s="1"/>
  <c r="TZ1" i="1" s="1"/>
  <c r="UI1" i="1" s="1"/>
  <c r="UR1" i="1" s="1"/>
  <c r="VA1" i="1" s="1"/>
  <c r="VJ1" i="1" s="1"/>
  <c r="VS1" i="1" s="1"/>
  <c r="WB1" i="1" s="1"/>
  <c r="WK1" i="1" s="1"/>
  <c r="WT1" i="1" s="1"/>
  <c r="XC1" i="1" s="1"/>
  <c r="XL1" i="1" s="1"/>
  <c r="XU1" i="1" s="1"/>
  <c r="YD1" i="1" s="1"/>
  <c r="YM1" i="1" s="1"/>
  <c r="YV1" i="1" s="1"/>
  <c r="ZE1" i="1" s="1"/>
  <c r="ZN1" i="1" s="1"/>
  <c r="ZW1" i="1" s="1"/>
  <c r="AAF1" i="1" s="1"/>
  <c r="AAO1" i="1" s="1"/>
  <c r="AAX1" i="1" s="1"/>
  <c r="ABG1" i="1" s="1"/>
  <c r="ABP1" i="1" s="1"/>
  <c r="ABY1" i="1" s="1"/>
  <c r="ACH1" i="1" s="1"/>
  <c r="ACQ1" i="1" s="1"/>
  <c r="ACZ1" i="1" s="1"/>
  <c r="ADI1" i="1" s="1"/>
  <c r="ADR1" i="1" s="1"/>
  <c r="AEA1" i="1" s="1"/>
  <c r="AEJ1" i="1" s="1"/>
  <c r="AES1" i="1" s="1"/>
  <c r="T68" i="38"/>
  <c r="T69" i="38"/>
  <c r="G167" i="38"/>
  <c r="I167" i="38"/>
  <c r="H167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l="1"/>
  <c r="JA1" i="1" s="1"/>
  <c r="JK1" i="1" s="1"/>
  <c r="JU1" i="1" s="1"/>
  <c r="KE1" i="1" s="1"/>
  <c r="KO1" i="1" s="1"/>
  <c r="KY1" i="1" s="1"/>
  <c r="LI1" i="1" s="1"/>
  <c r="LS1" i="1" s="1"/>
  <c r="MC1" i="1" s="1"/>
  <c r="MM1" i="1" s="1"/>
  <c r="MW1" i="1" s="1"/>
  <c r="NG1" i="1" s="1"/>
  <c r="NQ1" i="1" s="1"/>
  <c r="OA1" i="1" s="1"/>
  <c r="OK1" i="1" s="1"/>
  <c r="OU1" i="1" s="1"/>
  <c r="PE1" i="1" s="1"/>
  <c r="PO1" i="1" s="1"/>
  <c r="PX1" i="1" l="1"/>
  <c r="QG1" i="1" s="1"/>
  <c r="QP1" i="1" s="1"/>
  <c r="QY1" i="1" s="1"/>
  <c r="RH1" i="1" s="1"/>
  <c r="RQ1" i="1" s="1"/>
  <c r="RZ1" i="1" s="1"/>
  <c r="SI1" i="1" s="1"/>
  <c r="SR1" i="1" s="1"/>
  <c r="TA1" i="1" s="1"/>
  <c r="TJ1" i="1" s="1"/>
  <c r="TS1" i="1" s="1"/>
  <c r="UB1" i="1" s="1"/>
  <c r="UK1" i="1" s="1"/>
  <c r="UT1" i="1" s="1"/>
  <c r="VC1" i="1" s="1"/>
  <c r="VL1" i="1" s="1"/>
  <c r="VU1" i="1" s="1"/>
  <c r="WD1" i="1" s="1"/>
  <c r="WM1" i="1" s="1"/>
  <c r="WV1" i="1" s="1"/>
  <c r="XE1" i="1" s="1"/>
  <c r="XN1" i="1" s="1"/>
  <c r="XW1" i="1" s="1"/>
  <c r="YF1" i="1" s="1"/>
  <c r="YO1" i="1" s="1"/>
  <c r="YX1" i="1" s="1"/>
  <c r="ZG1" i="1" s="1"/>
  <c r="ZP1" i="1" s="1"/>
  <c r="ZY1" i="1" s="1"/>
  <c r="AAH1" i="1" s="1"/>
  <c r="AAQ1" i="1" s="1"/>
  <c r="AAZ1" i="1" s="1"/>
  <c r="ABI1" i="1" s="1"/>
  <c r="ABR1" i="1" s="1"/>
  <c r="ACA1" i="1" s="1"/>
  <c r="ACJ1" i="1" s="1"/>
  <c r="ACS1" i="1" s="1"/>
  <c r="ADB1" i="1" s="1"/>
  <c r="ADK1" i="1" s="1"/>
  <c r="ADT1" i="1" s="1"/>
  <c r="AEC1" i="1" s="1"/>
  <c r="AEL1" i="1" s="1"/>
  <c r="B26" i="1" l="1"/>
  <c r="B26" i="38"/>
  <c r="B17" i="38"/>
</calcChain>
</file>

<file path=xl/sharedStrings.xml><?xml version="1.0" encoding="utf-8"?>
<sst xmlns="http://schemas.openxmlformats.org/spreadsheetml/2006/main" count="3003" uniqueCount="404">
  <si>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</si>
  <si>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</si>
  <si>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</si>
  <si>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</si>
  <si>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</si>
  <si>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</si>
  <si>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</si>
  <si>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</si>
  <si>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</si>
  <si>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</si>
  <si>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</si>
  <si>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</si>
  <si>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</si>
  <si>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</si>
  <si>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</si>
  <si>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</si>
  <si>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</si>
  <si>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</si>
  <si>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</si>
  <si>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</si>
  <si>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</si>
  <si>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</si>
  <si>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</si>
  <si>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</si>
  <si>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</si>
  <si>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</si>
  <si>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</si>
  <si>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</si>
  <si>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</si>
  <si>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</si>
  <si>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</si>
  <si>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</si>
  <si>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</si>
  <si>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</si>
  <si>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</si>
  <si>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</si>
  <si>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</si>
  <si>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</si>
  <si>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</si>
  <si>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</si>
  <si>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</si>
  <si>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</si>
  <si>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D</t>
  </si>
  <si>
    <t>FILETE TILAPIA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</si>
  <si>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</si>
  <si>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</si>
  <si>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</si>
  <si>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</si>
  <si>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</si>
  <si>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</si>
  <si>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>PAVOS</t>
  </si>
  <si>
    <t>saldo kilos</t>
  </si>
  <si>
    <t xml:space="preserve">I N N O V A </t>
  </si>
  <si>
    <t>SALDO KG</t>
  </si>
  <si>
    <t>PERNIL</t>
  </si>
  <si>
    <t>MARIMEX BCS DE RL</t>
  </si>
  <si>
    <t>TRASPASO</t>
  </si>
  <si>
    <t>ESP. S/H</t>
  </si>
  <si>
    <t>CUERO COMBO</t>
  </si>
  <si>
    <t>PRECIO</t>
  </si>
  <si>
    <t>EXISENCIA</t>
  </si>
  <si>
    <t>Piezas</t>
  </si>
  <si>
    <t>VALOR SALIDA</t>
  </si>
  <si>
    <t>EL GRANJERO FELIZ</t>
  </si>
  <si>
    <t>ARRACHERA TAQUERA</t>
  </si>
  <si>
    <t>MARIMEX</t>
  </si>
  <si>
    <t>GRANJERO FELIZ</t>
  </si>
  <si>
    <t>ESPALDILLA</t>
  </si>
  <si>
    <t>DE CARNERO</t>
  </si>
  <si>
    <t>CAMARON COCIDO  41/50</t>
  </si>
  <si>
    <t>CAMARON COCIDO  100/200</t>
  </si>
  <si>
    <t xml:space="preserve">  A T U N  </t>
  </si>
  <si>
    <t>MANITAS DE CERDO</t>
  </si>
  <si>
    <t>ARRACHERA TAMPIQUEÑA</t>
  </si>
  <si>
    <t>CONTRA EXCEL 86K</t>
  </si>
  <si>
    <t>COSTILLA ESP DE CERDO</t>
  </si>
  <si>
    <t>MANTECA</t>
  </si>
  <si>
    <t>SALMON</t>
  </si>
  <si>
    <t xml:space="preserve">QUESOS GOUDA </t>
  </si>
  <si>
    <t>PECHO  C/CUERO</t>
  </si>
  <si>
    <t>CABEZA DE LOMO</t>
  </si>
  <si>
    <t>PIERNA S/H</t>
  </si>
  <si>
    <t>PULPA DE RES</t>
  </si>
  <si>
    <t xml:space="preserve">GRANJERO FELIZ </t>
  </si>
  <si>
    <t>BUCHE</t>
  </si>
  <si>
    <t>CORBATA AV</t>
  </si>
  <si>
    <t xml:space="preserve">CARNERO CANAL X CAJA </t>
  </si>
  <si>
    <t xml:space="preserve">CUERO PANCETA </t>
  </si>
  <si>
    <t xml:space="preserve">INDIANA </t>
  </si>
  <si>
    <t>QUESOS GOUDA</t>
  </si>
  <si>
    <t>PERNIL con piel</t>
  </si>
  <si>
    <t>CAÑA DE LOMO</t>
  </si>
  <si>
    <t>PERNIL con cuero</t>
  </si>
  <si>
    <t>ARRACHERA  TEXANA</t>
  </si>
  <si>
    <t>PULPA NEGRA</t>
  </si>
  <si>
    <t>ESPALDILLA   S/H</t>
  </si>
  <si>
    <t>DISTRIBUIDORA PEPE</t>
  </si>
  <si>
    <t xml:space="preserve">FILETE </t>
  </si>
  <si>
    <t>PIERNA CON CUERO</t>
  </si>
  <si>
    <t>I N N O V A</t>
  </si>
  <si>
    <t>RECORTE     ESPECIAL</t>
  </si>
  <si>
    <t>ABASTECEDORA DE CARNES FRESCAS ROEL</t>
  </si>
  <si>
    <t xml:space="preserve">CHAMBARETE   CAJA </t>
  </si>
  <si>
    <t>A D A M S  INT MORELIA</t>
  </si>
  <si>
    <t xml:space="preserve">CHULETA DE CERDO </t>
  </si>
  <si>
    <t>PUNTA DE CHELETA</t>
  </si>
  <si>
    <t xml:space="preserve">I N N O  A </t>
  </si>
  <si>
    <t>CUERO EN COMBO</t>
  </si>
  <si>
    <t>GRASA</t>
  </si>
  <si>
    <t>0079 A1</t>
  </si>
  <si>
    <t>0120 A1</t>
  </si>
  <si>
    <t>0131 A1</t>
  </si>
  <si>
    <t>0182 A1</t>
  </si>
  <si>
    <t>0206 A1</t>
  </si>
  <si>
    <t>0208 A1</t>
  </si>
  <si>
    <t>0218 A1</t>
  </si>
  <si>
    <t>0237 A1</t>
  </si>
  <si>
    <t>0251 A1</t>
  </si>
  <si>
    <t>0257 A1</t>
  </si>
  <si>
    <t>0263 A1</t>
  </si>
  <si>
    <t>0265 A1</t>
  </si>
  <si>
    <t>0274 A1</t>
  </si>
  <si>
    <t>0279 A1</t>
  </si>
  <si>
    <t>0322 A1</t>
  </si>
  <si>
    <t>0328 A1</t>
  </si>
  <si>
    <t>0334 A1</t>
  </si>
  <si>
    <t>0335 A1</t>
  </si>
  <si>
    <t>IMPORTE</t>
  </si>
  <si>
    <t>0375 A1</t>
  </si>
  <si>
    <t>0382 A1</t>
  </si>
  <si>
    <t>INVENTARIO    DEL MES  DE  JUNIO 2022</t>
  </si>
  <si>
    <t>SEABOARD FOODS</t>
  </si>
  <si>
    <t>Seaboard</t>
  </si>
  <si>
    <t>SESOS DE CERDO</t>
  </si>
  <si>
    <t>ADAMS INT MORELIA</t>
  </si>
  <si>
    <t xml:space="preserve">RYC  ALIMENTOS </t>
  </si>
  <si>
    <t>0390 A1</t>
  </si>
  <si>
    <t>0393 A1</t>
  </si>
  <si>
    <t>0397 A1</t>
  </si>
  <si>
    <t>0405 A1</t>
  </si>
  <si>
    <t>0415 A1</t>
  </si>
  <si>
    <t>0417 A1</t>
  </si>
  <si>
    <t>0427 A1</t>
  </si>
  <si>
    <t>0459 A1</t>
  </si>
  <si>
    <t>0433 A1</t>
  </si>
  <si>
    <t>0442 A1</t>
  </si>
  <si>
    <t>0453 A1</t>
  </si>
  <si>
    <t>0454 A1</t>
  </si>
  <si>
    <t>0458 A1</t>
  </si>
  <si>
    <t>0463 A1</t>
  </si>
  <si>
    <t>0464 A1</t>
  </si>
  <si>
    <t>0467 A1</t>
  </si>
  <si>
    <t>0468 A1</t>
  </si>
  <si>
    <t>0470 A1</t>
  </si>
  <si>
    <t>0472 A1</t>
  </si>
  <si>
    <t>0473 A1</t>
  </si>
  <si>
    <t>0480 A1</t>
  </si>
  <si>
    <t>0487 A1</t>
  </si>
  <si>
    <t>0488 A1</t>
  </si>
  <si>
    <t>0489 A1</t>
  </si>
  <si>
    <t>0496 A1</t>
  </si>
  <si>
    <t>0504 A1</t>
  </si>
  <si>
    <t>0513 A1</t>
  </si>
  <si>
    <t>0514 A1</t>
  </si>
  <si>
    <t>0522 A1</t>
  </si>
  <si>
    <t>0524 A1</t>
  </si>
  <si>
    <t>0549 A1</t>
  </si>
  <si>
    <t>0569 A1</t>
  </si>
  <si>
    <t>0535 A1</t>
  </si>
  <si>
    <t>0553 A1</t>
  </si>
  <si>
    <t>0555 A1</t>
  </si>
  <si>
    <t>0557 A1</t>
  </si>
  <si>
    <t>0561 A1</t>
  </si>
  <si>
    <t>0563 A1</t>
  </si>
  <si>
    <t>0565 A1</t>
  </si>
  <si>
    <t>0564 A1</t>
  </si>
  <si>
    <t>0574 A1</t>
  </si>
  <si>
    <t>0581 A1</t>
  </si>
  <si>
    <t>0582 A1</t>
  </si>
  <si>
    <t>0583 A1</t>
  </si>
  <si>
    <t>TOCINO  Nacional</t>
  </si>
  <si>
    <t>ajuste</t>
  </si>
  <si>
    <t>CABEZA CON PAPADA FRESCA</t>
  </si>
  <si>
    <t>PED. 86440438</t>
  </si>
  <si>
    <t>0584 A1</t>
  </si>
  <si>
    <t>0585 A1</t>
  </si>
  <si>
    <t>0588 A1</t>
  </si>
  <si>
    <t>0589 A1</t>
  </si>
  <si>
    <t>0595 A1</t>
  </si>
  <si>
    <t>0597 A1</t>
  </si>
  <si>
    <t>0600 A1</t>
  </si>
  <si>
    <t>0601 A1</t>
  </si>
  <si>
    <t>0603 A1</t>
  </si>
  <si>
    <t>0608 A1</t>
  </si>
  <si>
    <t>0609 A1</t>
  </si>
  <si>
    <t>0610 A1</t>
  </si>
  <si>
    <t>0611 A1</t>
  </si>
  <si>
    <t>0616 A1</t>
  </si>
  <si>
    <t>0617 A1</t>
  </si>
  <si>
    <t>0620 A1</t>
  </si>
  <si>
    <t>0622 A1</t>
  </si>
  <si>
    <t>0624 A1</t>
  </si>
  <si>
    <t>0653 A1</t>
  </si>
  <si>
    <t>0663 A1</t>
  </si>
  <si>
    <t>0630 A1</t>
  </si>
  <si>
    <t>0635 A1</t>
  </si>
  <si>
    <t>0637 A1</t>
  </si>
  <si>
    <t>0638 A1</t>
  </si>
  <si>
    <t>0639 A1</t>
  </si>
  <si>
    <t>0642 A1</t>
  </si>
  <si>
    <t>0644 A1</t>
  </si>
  <si>
    <t>0655 A1</t>
  </si>
  <si>
    <t>0656 A1</t>
  </si>
  <si>
    <t>0659 A1</t>
  </si>
  <si>
    <t>0664 A1</t>
  </si>
  <si>
    <t>0666 A1</t>
  </si>
  <si>
    <t>0670 A1</t>
  </si>
  <si>
    <t xml:space="preserve">FILETE VAG CONG   DE CERDO </t>
  </si>
  <si>
    <t>0669 A1</t>
  </si>
  <si>
    <t>0676 A1</t>
  </si>
  <si>
    <t>0677 A1</t>
  </si>
  <si>
    <t>0678 A1</t>
  </si>
  <si>
    <t>0680 A1</t>
  </si>
  <si>
    <t>0681 A1</t>
  </si>
  <si>
    <t>0684 A1</t>
  </si>
  <si>
    <t>0688 A1</t>
  </si>
  <si>
    <t>0689 A1</t>
  </si>
  <si>
    <t>0690 A1</t>
  </si>
  <si>
    <t>0692 A1</t>
  </si>
  <si>
    <t>0693 A1</t>
  </si>
  <si>
    <t>0694 A1</t>
  </si>
  <si>
    <t>0696 A1</t>
  </si>
  <si>
    <t>0697 A1</t>
  </si>
  <si>
    <t>0703 A1</t>
  </si>
  <si>
    <t>0707 A1</t>
  </si>
  <si>
    <t>0711 A1</t>
  </si>
  <si>
    <t>0712 A1</t>
  </si>
  <si>
    <t>0715 A1</t>
  </si>
  <si>
    <t>0717 A1</t>
  </si>
  <si>
    <t>0718 a1</t>
  </si>
  <si>
    <t>0720 A1</t>
  </si>
  <si>
    <t>0723 A1</t>
  </si>
  <si>
    <t>0724 A1</t>
  </si>
  <si>
    <t>0725 A1</t>
  </si>
  <si>
    <t>0729 A1</t>
  </si>
  <si>
    <t>0731 A1</t>
  </si>
  <si>
    <t>0733 A1</t>
  </si>
  <si>
    <t>0746 A1</t>
  </si>
  <si>
    <t>0739 A1</t>
  </si>
  <si>
    <t>0740 A1</t>
  </si>
  <si>
    <t>0742 A1</t>
  </si>
  <si>
    <t>0743 A1</t>
  </si>
  <si>
    <t>0744 A1</t>
  </si>
  <si>
    <t>0745 A1</t>
  </si>
  <si>
    <t>0748 A1</t>
  </si>
  <si>
    <t>0752 A1</t>
  </si>
  <si>
    <t>0753 A1</t>
  </si>
  <si>
    <t>0754 A1</t>
  </si>
  <si>
    <t>0757 A1</t>
  </si>
  <si>
    <t>0758 A1</t>
  </si>
  <si>
    <t>0761 A1</t>
  </si>
  <si>
    <t>0764 A1</t>
  </si>
  <si>
    <t>0770 A1</t>
  </si>
  <si>
    <t>0774 A1</t>
  </si>
  <si>
    <t>0775 A1</t>
  </si>
  <si>
    <t>0776 A1</t>
  </si>
  <si>
    <t>0786 A1</t>
  </si>
  <si>
    <t>0777 A1</t>
  </si>
  <si>
    <t>ENTRADA NO REGISTRADA POR ALMACEN</t>
  </si>
  <si>
    <t>0779 A1</t>
  </si>
  <si>
    <t>0783 A1</t>
  </si>
  <si>
    <t>0785 A1</t>
  </si>
  <si>
    <t>0791 A1</t>
  </si>
  <si>
    <t>0789 A1</t>
  </si>
  <si>
    <t>0787 A1</t>
  </si>
  <si>
    <t>0788 A1</t>
  </si>
  <si>
    <t>0704 A1</t>
  </si>
  <si>
    <t>LA SALIDA ESTA 5 pzas</t>
  </si>
  <si>
    <t>INVENTARIO      DEL MES DE    AGOSTO      2022</t>
  </si>
  <si>
    <t>ENTRADAS DEL MES DE SEPTIEMBRE   2022</t>
  </si>
  <si>
    <t>INVENTARIO  DEL MES DE   AGOSTO     2 022</t>
  </si>
  <si>
    <t>INVENTARIO     DEL MES DE AGOSTO 2022</t>
  </si>
  <si>
    <t>INVENTARIO      DEL MES DE AGOSTO  2022</t>
  </si>
  <si>
    <t>INVENTARIO     DEL MES DE   AGOSTO    2022</t>
  </si>
  <si>
    <t>INVENTARIO    DEL MES DE    AGOSTO    2022</t>
  </si>
  <si>
    <t>INVENTARIO    DEL MES DE AGOSTO 2022</t>
  </si>
  <si>
    <t>ENTRADA DEL MES DE    SEPTIEMBRE   2022</t>
  </si>
  <si>
    <t>INVENTARIO     DEL MES DE   AGOSTO   2022</t>
  </si>
  <si>
    <t>INVENTARIO      DEL MES DE  AGOSTO 2022</t>
  </si>
  <si>
    <t>INVENTARIO    DEL MES DE     AGOSTO    2022</t>
  </si>
  <si>
    <t>INVENTARIO    DEL MES DE   AGOSTO   2022</t>
  </si>
  <si>
    <t>INVENTARIO      DEL MES DE    AGOSTO    2022</t>
  </si>
  <si>
    <t>INVENTARIO     DEL MES DE    AGOSTO    2022</t>
  </si>
  <si>
    <t xml:space="preserve"> INVENTARIO   DEL MES DE     AGOSTO     2022</t>
  </si>
  <si>
    <t>INVENTARIO      DEL MES DE     AGOSTO     2022</t>
  </si>
  <si>
    <t>INVENTARIO     DEL MES DE    AGOSTO     2022</t>
  </si>
  <si>
    <t>TOTAL DE ENTRADAS DEL MES      SEPTIEMBRE         2022</t>
  </si>
  <si>
    <t>EXCEL</t>
  </si>
  <si>
    <t>PED. 8601429</t>
  </si>
  <si>
    <t>PED. 86601371</t>
  </si>
  <si>
    <t xml:space="preserve">I B P </t>
  </si>
  <si>
    <t>PED. 86601425</t>
  </si>
  <si>
    <t>SAM  FARMS</t>
  </si>
  <si>
    <t>TYSON FRESH MEAT</t>
  </si>
  <si>
    <t>Seabaord</t>
  </si>
  <si>
    <t>PED. 86601363</t>
  </si>
  <si>
    <t>PED. 86601368</t>
  </si>
  <si>
    <t>PED. 86729669</t>
  </si>
  <si>
    <t>ENTRADA DEL MES DE SEPTIEMBRE 2022</t>
  </si>
  <si>
    <t>ENTRADA DEL MESD E SEPTIEMBRE 2022</t>
  </si>
  <si>
    <t>ENTRADA DEL MES DE  SEPTIEMBRE 2022</t>
  </si>
  <si>
    <t>ENTRADA DE SEPTIEMBRE 2022</t>
  </si>
  <si>
    <t>ABASTECEDORA DE CARNES ROEL</t>
  </si>
  <si>
    <t>MENUDO EXCEL</t>
  </si>
  <si>
    <t>NLSE22-153</t>
  </si>
  <si>
    <t>NLSE22-154</t>
  </si>
  <si>
    <t>NLP-04</t>
  </si>
  <si>
    <t>F-10909</t>
  </si>
  <si>
    <t>V-3574</t>
  </si>
  <si>
    <t>NLSE22-152</t>
  </si>
  <si>
    <t>NLSE22-155</t>
  </si>
  <si>
    <t xml:space="preserve">GRANJERO FELIZ S DE RL </t>
  </si>
  <si>
    <t>TAMPIQUEÑA</t>
  </si>
  <si>
    <t>A14-27373</t>
  </si>
  <si>
    <t>ARRACHERA TEXANA</t>
  </si>
  <si>
    <t>A14-27400</t>
  </si>
  <si>
    <t>ALIMENTOS CERTIFICADOS DE PUEBLA  INNOVA</t>
  </si>
  <si>
    <t xml:space="preserve">COMERCIAL MARIMEX S DE RL </t>
  </si>
  <si>
    <t>CAMARON 41/50</t>
  </si>
  <si>
    <t>CAMARON 100/200</t>
  </si>
  <si>
    <t>PLA-6511</t>
  </si>
  <si>
    <t>PRODUCTOS DEL MAR BBR</t>
  </si>
  <si>
    <t>TILAPIA</t>
  </si>
  <si>
    <t>ENS-174</t>
  </si>
  <si>
    <t>HC11215</t>
  </si>
  <si>
    <t>Transfer B 13-Sept-22</t>
  </si>
  <si>
    <t>ODELPA</t>
  </si>
  <si>
    <t xml:space="preserve">CARNES SELECTAS EL CIEN SA DE CV </t>
  </si>
  <si>
    <t>RES</t>
  </si>
  <si>
    <t>C-55340-------C-55032</t>
  </si>
  <si>
    <t>Transfer S 12-Sept-22</t>
  </si>
  <si>
    <t>Transfer B 2-Sept-22</t>
  </si>
  <si>
    <t>Transfer B 5-Sept-22</t>
  </si>
  <si>
    <t>Transfer S 2-Sept-22--Transfer B  6-Sept-22</t>
  </si>
  <si>
    <t>Transfer Bnte 1-Sept-22</t>
  </si>
  <si>
    <t>Transfer Bnte 2-Sept-22</t>
  </si>
  <si>
    <t>Ma. DE LOURDES HERNANDEZ CABRERA</t>
  </si>
  <si>
    <t>PED. 86904471</t>
  </si>
  <si>
    <t>PED. 86904007</t>
  </si>
  <si>
    <t>PED. 86966018</t>
  </si>
  <si>
    <t>PED. 87074012</t>
  </si>
  <si>
    <t>PED. 87073245</t>
  </si>
  <si>
    <t>TYSON FRESH MEATS</t>
  </si>
  <si>
    <t>PED. 87074015</t>
  </si>
  <si>
    <t>PED. 87152287</t>
  </si>
  <si>
    <t>PED. 87151175</t>
  </si>
  <si>
    <t xml:space="preserve"> I B P </t>
  </si>
  <si>
    <t>PED. 87152298</t>
  </si>
  <si>
    <t xml:space="preserve">HERCA S DE RL DE CV </t>
  </si>
  <si>
    <t>PED. 87283140</t>
  </si>
  <si>
    <t>SEABOARD  FOODS</t>
  </si>
  <si>
    <t>PED. 87260526</t>
  </si>
  <si>
    <t>PED. 87336291</t>
  </si>
  <si>
    <t>Ma. DE LOURDES HDZ CABRERA</t>
  </si>
  <si>
    <t>CONTRA EXCEL</t>
  </si>
  <si>
    <t>CUERO EN COMB O</t>
  </si>
  <si>
    <t>PU-106826</t>
  </si>
  <si>
    <t>NLSE22-157</t>
  </si>
  <si>
    <t>NLSE22-158</t>
  </si>
  <si>
    <t>NLSE22-159</t>
  </si>
  <si>
    <t>NLSE22-160</t>
  </si>
  <si>
    <t>NLSE22-161</t>
  </si>
  <si>
    <t>NLSE22-162</t>
  </si>
  <si>
    <t>NLSE22-163</t>
  </si>
  <si>
    <t>,09659</t>
  </si>
  <si>
    <t>BAR HERCA S DE RL DE CV</t>
  </si>
  <si>
    <t>,09672</t>
  </si>
  <si>
    <t>NLSE22-164</t>
  </si>
  <si>
    <t>ESPALDILLA S/H</t>
  </si>
  <si>
    <t>TOCINO NACIONAL</t>
  </si>
  <si>
    <t>NLSE22-166</t>
  </si>
  <si>
    <t>Transfer S 14-Sept-22</t>
  </si>
  <si>
    <t>Transfer S 6-Sept-22</t>
  </si>
  <si>
    <t>Transfer S 13-Sept-22</t>
  </si>
  <si>
    <t>ARCADIO LEDO BERISTAIN</t>
  </si>
  <si>
    <t>FOLIO CENTRAL 11112</t>
  </si>
  <si>
    <t>NOTA 729</t>
  </si>
  <si>
    <t>NOTA  639</t>
  </si>
  <si>
    <t>Varios productos</t>
  </si>
  <si>
    <t>A-335558</t>
  </si>
  <si>
    <t>A-335557</t>
  </si>
  <si>
    <t>VARIOS</t>
  </si>
  <si>
    <t>FOLIO CENTRAL 11102</t>
  </si>
  <si>
    <t>A-335543</t>
  </si>
  <si>
    <t>C-56239</t>
  </si>
  <si>
    <t>Transfer S 15-Sept-22</t>
  </si>
  <si>
    <t>Transfer Bnte 13-Sept-22</t>
  </si>
  <si>
    <t>Transfer B 1-Sept-22</t>
  </si>
  <si>
    <t>Transfer B 9-Sept-22</t>
  </si>
  <si>
    <t>Transfer Bnte 6-sept-22</t>
  </si>
  <si>
    <t>Transfer Bnte 7-SEPT-22</t>
  </si>
  <si>
    <t>Transfer Bnte 8-Sept-22</t>
  </si>
  <si>
    <t>Transfer Bnte 9-Sept-22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</si>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</sst>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#,##0.000"/>
  </numFmts>
  <fonts count="89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b/>
      <sz val="13"/>
      <color theme="1"/>
      <name val="Times New Roman"/>
      <family val="2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b/>
      <sz val="16"/>
      <color theme="1"/>
      <name val="Arial"/>
      <family val="2"/>
    </font>
    <font>
      <b/>
      <sz val="22"/>
      <color rgb="FF0000FF"/>
      <name val="Times New Roman"/>
      <family val="1"/>
      <scheme val="minor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4"/>
      <color theme="1"/>
      <name val="Times New Roman"/>
      <family val="2"/>
      <scheme val="minor"/>
    </font>
    <font>
      <b/>
      <sz val="11"/>
      <color rgb="FFC00000"/>
      <name val="Times New Roman"/>
      <family val="1"/>
      <scheme val="minor"/>
    </font>
    <font>
      <b/>
      <sz val="14"/>
      <color rgb="FF0000FF"/>
      <name val="Times New Roman"/>
      <family val="1"/>
      <scheme val="minor"/>
    </font>
    <font>
      <b/>
      <sz val="10"/>
      <color theme="5" tint="-0.249977111117893"/>
      <name val="Times New Roman"/>
      <family val="1"/>
      <scheme val="minor"/>
    </font>
    <font>
      <b/>
      <sz val="11"/>
      <color theme="9" tint="-0.499984740745262"/>
      <name val="Times New Roman"/>
      <family val="1"/>
      <scheme val="minor"/>
    </font>
    <font>
      <sz val="32"/>
      <color rgb="FF0000FF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sz val="10"/>
      <color rgb="FF0000FF"/>
      <name val="Times New Roman"/>
      <family val="1"/>
      <scheme val="minor"/>
    </font>
    <font>
      <b/>
      <sz val="18"/>
      <color rgb="FF0000FF"/>
      <name val="Times New Roman"/>
      <family val="1"/>
      <scheme val="minor"/>
    </font>
    <font>
      <b/>
      <sz val="16"/>
      <color rgb="FFFF0000"/>
      <name val="Times New Roman"/>
      <family val="1"/>
      <scheme val="minor"/>
    </font>
    <font>
      <b/>
      <sz val="12"/>
      <color rgb="FF00B050"/>
      <name val="Times New Roman"/>
      <family val="1"/>
      <scheme val="minor"/>
    </font>
    <font>
      <b/>
      <sz val="11"/>
      <color theme="0"/>
      <name val="Times New Roman"/>
      <family val="1"/>
      <scheme val="minor"/>
    </font>
    <font>
      <b/>
      <sz val="14"/>
      <color theme="5" tint="-0.249977111117893"/>
      <name val="Times New Roman"/>
      <family val="1"/>
      <scheme val="minor"/>
    </font>
    <font>
      <b/>
      <sz val="16"/>
      <color theme="5" tint="-0.249977111117893"/>
      <name val="Times New Roman"/>
      <family val="1"/>
      <scheme val="minor"/>
    </font>
    <font>
      <sz val="11"/>
      <color rgb="FF00B050"/>
      <name val="Times New Roman"/>
      <family val="1"/>
      <scheme val="minor"/>
    </font>
    <font>
      <b/>
      <sz val="12"/>
      <name val="Times New Roman"/>
      <family val="1"/>
      <scheme val="minor"/>
    </font>
    <font>
      <b/>
      <i/>
      <sz val="13"/>
      <color theme="1"/>
      <name val="Times New Roman"/>
      <family val="1"/>
      <scheme val="minor"/>
    </font>
    <font>
      <b/>
      <sz val="13"/>
      <color rgb="FFC00000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sz val="11"/>
      <color theme="5" tint="-0.249977111117893"/>
      <name val="Times New Roman"/>
      <family val="1"/>
      <scheme val="minor"/>
    </font>
    <font>
      <b/>
      <sz val="11"/>
      <color theme="5" tint="-0.249977111117893"/>
      <name val="Times New Roman"/>
      <family val="2"/>
      <scheme val="minor"/>
    </font>
    <font>
      <b/>
      <sz val="12"/>
      <color theme="5" tint="-0.249977111117893"/>
      <name val="Times New Roman"/>
      <family val="2"/>
      <scheme val="minor"/>
    </font>
    <font>
      <b/>
      <sz val="9"/>
      <color theme="5" tint="-0.249977111117893"/>
      <name val="Times New Roman"/>
      <family val="1"/>
      <scheme val="minor"/>
    </font>
    <font>
      <b/>
      <sz val="11"/>
      <color rgb="FF00B050"/>
      <name val="Times New Roman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3399FF"/>
        <bgColor indexed="64"/>
      </patternFill>
    </fill>
  </fills>
  <borders count="9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55" fillId="0" borderId="0"/>
  </cellStyleXfs>
  <cellXfs count="1310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2" fontId="0" fillId="0" borderId="33" xfId="0" applyNumberFormat="1" applyBorder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10" fillId="2" borderId="0" xfId="0" applyFont="1" applyFill="1" applyAlignment="1">
      <alignment horizontal="center" vertical="center" wrapText="1"/>
    </xf>
    <xf numFmtId="0" fontId="23" fillId="2" borderId="44" xfId="0" applyFont="1" applyFill="1" applyBorder="1" applyAlignment="1">
      <alignment horizontal="center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166" fontId="7" fillId="0" borderId="0" xfId="0" applyNumberFormat="1" applyFont="1" applyAlignment="1">
      <alignment horizontal="right"/>
    </xf>
    <xf numFmtId="0" fontId="7" fillId="0" borderId="18" xfId="0" applyFont="1" applyBorder="1" applyAlignment="1">
      <alignment horizontal="right"/>
    </xf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0" fontId="31" fillId="0" borderId="0" xfId="0" applyFont="1"/>
    <xf numFmtId="2" fontId="12" fillId="0" borderId="0" xfId="0" applyNumberFormat="1" applyFont="1"/>
    <xf numFmtId="1" fontId="12" fillId="0" borderId="0" xfId="0" applyNumberFormat="1" applyFont="1" applyAlignment="1">
      <alignment horizontal="center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0" fontId="26" fillId="0" borderId="0" xfId="0" applyFont="1"/>
    <xf numFmtId="4" fontId="17" fillId="0" borderId="0" xfId="0" applyNumberFormat="1" applyFont="1" applyAlignment="1">
      <alignment horizontal="center"/>
    </xf>
    <xf numFmtId="164" fontId="17" fillId="0" borderId="14" xfId="0" applyNumberFormat="1" applyFont="1" applyBorder="1"/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36" fillId="0" borderId="0" xfId="0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8" fillId="0" borderId="0" xfId="0" applyFont="1" applyAlignment="1">
      <alignment horizontal="center"/>
    </xf>
    <xf numFmtId="0" fontId="3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38" fillId="0" borderId="0" xfId="0" applyFont="1" applyAlignment="1">
      <alignment horizontal="right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3" fillId="0" borderId="0" xfId="0" applyFont="1" applyAlignment="1">
      <alignment horizontal="left"/>
    </xf>
    <xf numFmtId="166" fontId="42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64" fontId="29" fillId="0" borderId="0" xfId="0" applyNumberFormat="1" applyFont="1"/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2" fontId="29" fillId="0" borderId="12" xfId="0" applyNumberFormat="1" applyFont="1" applyBorder="1" applyAlignment="1">
      <alignment horizontal="right"/>
    </xf>
    <xf numFmtId="0" fontId="29" fillId="0" borderId="13" xfId="0" applyFont="1" applyBorder="1" applyAlignment="1">
      <alignment horizontal="right"/>
    </xf>
    <xf numFmtId="168" fontId="7" fillId="0" borderId="15" xfId="0" applyNumberFormat="1" applyFont="1" applyBorder="1"/>
    <xf numFmtId="16" fontId="7" fillId="0" borderId="12" xfId="0" applyNumberFormat="1" applyFont="1" applyBorder="1"/>
    <xf numFmtId="2" fontId="7" fillId="0" borderId="12" xfId="0" applyNumberFormat="1" applyFont="1" applyBorder="1"/>
    <xf numFmtId="164" fontId="45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9" fillId="0" borderId="0" xfId="0" applyNumberFormat="1" applyFont="1" applyAlignment="1">
      <alignment horizontal="right"/>
    </xf>
    <xf numFmtId="164" fontId="42" fillId="0" borderId="0" xfId="0" applyNumberFormat="1" applyFont="1"/>
    <xf numFmtId="164" fontId="42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0" fontId="26" fillId="9" borderId="0" xfId="0" applyFont="1" applyFill="1" applyAlignment="1">
      <alignment horizontal="center"/>
    </xf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6" fontId="40" fillId="0" borderId="0" xfId="0" applyNumberFormat="1" applyFont="1" applyFill="1" applyAlignment="1">
      <alignment horizontal="right"/>
    </xf>
    <xf numFmtId="164" fontId="40" fillId="0" borderId="0" xfId="0" applyNumberFormat="1" applyFont="1" applyFill="1"/>
    <xf numFmtId="164" fontId="40" fillId="0" borderId="4" xfId="0" applyNumberFormat="1" applyFont="1" applyFill="1" applyBorder="1"/>
    <xf numFmtId="0" fontId="0" fillId="0" borderId="0" xfId="0" applyFill="1"/>
    <xf numFmtId="4" fontId="8" fillId="0" borderId="0" xfId="0" applyNumberFormat="1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167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164" fontId="1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164" fontId="7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wrapText="1"/>
    </xf>
    <xf numFmtId="0" fontId="38" fillId="0" borderId="7" xfId="0" applyFont="1" applyFill="1" applyBorder="1" applyAlignment="1">
      <alignment horizontal="center"/>
    </xf>
    <xf numFmtId="0" fontId="38" fillId="0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7" fillId="0" borderId="7" xfId="0" applyFont="1" applyFill="1" applyBorder="1"/>
    <xf numFmtId="0" fontId="39" fillId="0" borderId="0" xfId="0" applyFont="1" applyFill="1" applyAlignment="1">
      <alignment horizontal="center"/>
    </xf>
    <xf numFmtId="0" fontId="12" fillId="0" borderId="0" xfId="0" applyFont="1" applyFill="1" applyAlignment="1">
      <alignment horizontal="center"/>
    </xf>
    <xf numFmtId="2" fontId="10" fillId="0" borderId="0" xfId="0" applyNumberFormat="1" applyFont="1" applyFill="1"/>
    <xf numFmtId="2" fontId="0" fillId="0" borderId="0" xfId="0" applyNumberFormat="1" applyFill="1"/>
    <xf numFmtId="168" fontId="10" fillId="0" borderId="0" xfId="1" applyNumberFormat="1" applyFont="1" applyFill="1"/>
    <xf numFmtId="4" fontId="0" fillId="0" borderId="0" xfId="0" applyNumberFormat="1" applyFill="1"/>
    <xf numFmtId="0" fontId="3" fillId="0" borderId="0" xfId="0" applyFont="1" applyFill="1" applyAlignment="1">
      <alignment horizontal="center"/>
    </xf>
    <xf numFmtId="2" fontId="7" fillId="0" borderId="0" xfId="0" applyNumberFormat="1" applyFont="1" applyFill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4" fontId="10" fillId="0" borderId="0" xfId="0" applyNumberFormat="1" applyFont="1" applyFill="1"/>
    <xf numFmtId="1" fontId="7" fillId="0" borderId="0" xfId="0" applyNumberFormat="1" applyFont="1" applyFill="1" applyAlignment="1">
      <alignment horizontal="center"/>
    </xf>
    <xf numFmtId="4" fontId="15" fillId="0" borderId="0" xfId="0" applyNumberFormat="1" applyFont="1" applyFill="1"/>
    <xf numFmtId="4" fontId="7" fillId="0" borderId="0" xfId="0" applyNumberFormat="1" applyFont="1" applyFill="1"/>
    <xf numFmtId="44" fontId="0" fillId="0" borderId="0" xfId="1" applyFont="1" applyFill="1"/>
    <xf numFmtId="0" fontId="0" fillId="0" borderId="0" xfId="0" applyFill="1" applyAlignment="1">
      <alignment horizontal="left"/>
    </xf>
    <xf numFmtId="166" fontId="0" fillId="0" borderId="0" xfId="0" applyNumberFormat="1" applyFill="1" applyAlignment="1">
      <alignment horizontal="center"/>
    </xf>
    <xf numFmtId="168" fontId="7" fillId="0" borderId="0" xfId="0" applyNumberFormat="1" applyFont="1" applyFill="1" applyAlignment="1">
      <alignment horizontal="right"/>
    </xf>
    <xf numFmtId="2" fontId="7" fillId="0" borderId="0" xfId="0" applyNumberFormat="1" applyFont="1" applyFill="1"/>
    <xf numFmtId="4" fontId="16" fillId="0" borderId="0" xfId="0" applyNumberFormat="1" applyFont="1" applyFill="1"/>
    <xf numFmtId="166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2" fontId="7" fillId="0" borderId="5" xfId="0" applyNumberFormat="1" applyFont="1" applyFill="1" applyBorder="1" applyAlignment="1">
      <alignment horizontal="right"/>
    </xf>
    <xf numFmtId="4" fontId="7" fillId="0" borderId="51" xfId="0" applyNumberFormat="1" applyFont="1" applyFill="1" applyBorder="1"/>
    <xf numFmtId="0" fontId="12" fillId="0" borderId="4" xfId="0" applyFont="1" applyBorder="1" applyAlignment="1">
      <alignment horizontal="center"/>
    </xf>
    <xf numFmtId="0" fontId="7" fillId="0" borderId="0" xfId="0" applyFont="1" applyFill="1" applyAlignment="1">
      <alignment horizontal="left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164" fontId="7" fillId="0" borderId="0" xfId="0" applyNumberFormat="1" applyFont="1" applyFill="1" applyBorder="1"/>
    <xf numFmtId="166" fontId="7" fillId="0" borderId="0" xfId="0" applyNumberFormat="1" applyFont="1" applyFill="1" applyAlignment="1">
      <alignment horizontal="right"/>
    </xf>
    <xf numFmtId="166" fontId="7" fillId="0" borderId="0" xfId="0" applyNumberFormat="1" applyFont="1" applyFill="1"/>
    <xf numFmtId="164" fontId="7" fillId="0" borderId="4" xfId="0" applyNumberFormat="1" applyFont="1" applyFill="1" applyBorder="1"/>
    <xf numFmtId="168" fontId="7" fillId="0" borderId="15" xfId="0" applyNumberFormat="1" applyFont="1" applyFill="1" applyBorder="1"/>
    <xf numFmtId="0" fontId="0" fillId="0" borderId="0" xfId="0" applyFill="1" applyAlignment="1">
      <alignment horizontal="center"/>
    </xf>
    <xf numFmtId="2" fontId="0" fillId="0" borderId="0" xfId="0" applyNumberFormat="1" applyFont="1" applyFill="1"/>
    <xf numFmtId="0" fontId="0" fillId="0" borderId="4" xfId="0" applyFill="1" applyBorder="1" applyAlignment="1">
      <alignment horizontal="center"/>
    </xf>
    <xf numFmtId="2" fontId="10" fillId="0" borderId="53" xfId="0" applyNumberFormat="1" applyFont="1" applyFill="1" applyBorder="1"/>
    <xf numFmtId="1" fontId="7" fillId="0" borderId="54" xfId="0" applyNumberFormat="1" applyFont="1" applyFill="1" applyBorder="1" applyAlignment="1">
      <alignment horizontal="center"/>
    </xf>
    <xf numFmtId="4" fontId="7" fillId="0" borderId="37" xfId="0" applyNumberFormat="1" applyFont="1" applyFill="1" applyBorder="1" applyAlignment="1">
      <alignment horizontal="right"/>
    </xf>
    <xf numFmtId="16" fontId="7" fillId="0" borderId="0" xfId="0" applyNumberFormat="1" applyFont="1" applyFill="1"/>
    <xf numFmtId="164" fontId="10" fillId="0" borderId="0" xfId="0" applyNumberFormat="1" applyFont="1" applyFill="1"/>
    <xf numFmtId="165" fontId="8" fillId="0" borderId="0" xfId="0" applyNumberFormat="1" applyFont="1" applyFill="1" applyAlignment="1">
      <alignment horizontal="right"/>
    </xf>
    <xf numFmtId="0" fontId="44" fillId="0" borderId="12" xfId="0" applyFont="1" applyBorder="1"/>
    <xf numFmtId="2" fontId="7" fillId="0" borderId="3" xfId="0" applyNumberFormat="1" applyFont="1" applyFill="1" applyBorder="1"/>
    <xf numFmtId="0" fontId="8" fillId="0" borderId="0" xfId="0" applyFont="1" applyFill="1" applyAlignment="1">
      <alignment horizontal="center"/>
    </xf>
    <xf numFmtId="2" fontId="26" fillId="0" borderId="0" xfId="0" applyNumberFormat="1" applyFont="1" applyFill="1" applyAlignment="1">
      <alignment horizontal="right"/>
    </xf>
    <xf numFmtId="164" fontId="0" fillId="0" borderId="0" xfId="0" applyNumberFormat="1" applyFill="1" applyAlignment="1">
      <alignment horizontal="center"/>
    </xf>
    <xf numFmtId="168" fontId="0" fillId="0" borderId="0" xfId="0" applyNumberFormat="1" applyFill="1"/>
    <xf numFmtId="165" fontId="10" fillId="0" borderId="0" xfId="0" applyNumberFormat="1" applyFont="1" applyFill="1"/>
    <xf numFmtId="1" fontId="10" fillId="0" borderId="0" xfId="0" applyNumberFormat="1" applyFont="1" applyFill="1" applyAlignment="1">
      <alignment horizontal="center"/>
    </xf>
    <xf numFmtId="0" fontId="15" fillId="0" borderId="0" xfId="0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/>
    <xf numFmtId="164" fontId="45" fillId="0" borderId="0" xfId="0" applyNumberFormat="1" applyFont="1" applyFill="1"/>
    <xf numFmtId="0" fontId="7" fillId="0" borderId="0" xfId="0" applyFont="1" applyFill="1" applyAlignment="1">
      <alignment horizontal="right"/>
    </xf>
    <xf numFmtId="0" fontId="41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44" fontId="7" fillId="0" borderId="0" xfId="1" applyFont="1" applyFill="1"/>
    <xf numFmtId="15" fontId="7" fillId="0" borderId="0" xfId="0" applyNumberFormat="1" applyFont="1"/>
    <xf numFmtId="15" fontId="7" fillId="0" borderId="15" xfId="0" applyNumberFormat="1" applyFont="1" applyBorder="1"/>
    <xf numFmtId="15" fontId="7" fillId="0" borderId="0" xfId="0" applyNumberFormat="1" applyFont="1" applyBorder="1"/>
    <xf numFmtId="168" fontId="7" fillId="0" borderId="12" xfId="0" applyNumberFormat="1" applyFont="1" applyBorder="1"/>
    <xf numFmtId="15" fontId="7" fillId="0" borderId="0" xfId="0" applyNumberFormat="1" applyFont="1" applyFill="1"/>
    <xf numFmtId="16" fontId="44" fillId="0" borderId="12" xfId="0" applyNumberFormat="1" applyFont="1" applyBorder="1"/>
    <xf numFmtId="0" fontId="44" fillId="0" borderId="13" xfId="0" applyFont="1" applyBorder="1" applyAlignment="1">
      <alignment horizontal="right"/>
    </xf>
    <xf numFmtId="164" fontId="44" fillId="0" borderId="12" xfId="0" applyNumberFormat="1" applyFont="1" applyBorder="1"/>
    <xf numFmtId="15" fontId="29" fillId="0" borderId="16" xfId="0" applyNumberFormat="1" applyFont="1" applyBorder="1"/>
    <xf numFmtId="2" fontId="10" fillId="0" borderId="0" xfId="0" applyNumberFormat="1" applyFont="1" applyFill="1" applyAlignment="1">
      <alignment horizontal="right"/>
    </xf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Fill="1" applyAlignment="1">
      <alignment horizontal="center"/>
    </xf>
    <xf numFmtId="2" fontId="15" fillId="0" borderId="0" xfId="0" applyNumberFormat="1" applyFont="1" applyFill="1" applyAlignment="1">
      <alignment horizontal="center"/>
    </xf>
    <xf numFmtId="0" fontId="7" fillId="0" borderId="0" xfId="0" applyFont="1" applyBorder="1" applyAlignment="1">
      <alignment horizontal="center"/>
    </xf>
    <xf numFmtId="0" fontId="0" fillId="0" borderId="48" xfId="0" applyBorder="1"/>
    <xf numFmtId="0" fontId="7" fillId="0" borderId="49" xfId="0" applyFont="1" applyFill="1" applyBorder="1" applyAlignment="1">
      <alignment horizontal="center"/>
    </xf>
    <xf numFmtId="170" fontId="7" fillId="2" borderId="0" xfId="1" applyNumberFormat="1" applyFont="1" applyFill="1"/>
    <xf numFmtId="0" fontId="26" fillId="0" borderId="0" xfId="0" applyFont="1" applyFill="1" applyAlignment="1">
      <alignment horizontal="center"/>
    </xf>
    <xf numFmtId="0" fontId="7" fillId="0" borderId="0" xfId="0" applyFont="1" applyFill="1" applyAlignment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50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2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12" xfId="0" applyFont="1" applyFill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2" xfId="0" applyFont="1" applyBorder="1"/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50" xfId="0" applyFont="1" applyFill="1" applyBorder="1" applyAlignment="1">
      <alignment horizontal="right"/>
    </xf>
    <xf numFmtId="2" fontId="7" fillId="0" borderId="0" xfId="0" applyNumberFormat="1" applyFont="1" applyBorder="1" applyAlignment="1">
      <alignment horizontal="right"/>
    </xf>
    <xf numFmtId="0" fontId="10" fillId="0" borderId="0" xfId="0" applyFont="1" applyBorder="1"/>
    <xf numFmtId="0" fontId="7" fillId="0" borderId="63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67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0" fontId="45" fillId="0" borderId="4" xfId="0" applyFont="1" applyBorder="1" applyAlignment="1">
      <alignment horizontal="right"/>
    </xf>
    <xf numFmtId="0" fontId="49" fillId="0" borderId="0" xfId="0" applyFont="1" applyFill="1" applyAlignment="1">
      <alignment wrapText="1"/>
    </xf>
    <xf numFmtId="165" fontId="0" fillId="0" borderId="0" xfId="0" applyNumberFormat="1" applyFill="1"/>
    <xf numFmtId="1" fontId="0" fillId="0" borderId="0" xfId="0" applyNumberFormat="1" applyFill="1" applyAlignment="1">
      <alignment horizontal="center"/>
    </xf>
    <xf numFmtId="168" fontId="10" fillId="0" borderId="0" xfId="0" applyNumberFormat="1" applyFont="1" applyFill="1"/>
    <xf numFmtId="0" fontId="3" fillId="0" borderId="51" xfId="0" applyFont="1" applyBorder="1" applyAlignment="1">
      <alignment horizontal="center"/>
    </xf>
    <xf numFmtId="2" fontId="7" fillId="0" borderId="51" xfId="0" applyNumberFormat="1" applyFont="1" applyFill="1" applyBorder="1" applyAlignment="1">
      <alignment horizontal="right"/>
    </xf>
    <xf numFmtId="0" fontId="0" fillId="0" borderId="55" xfId="0" applyBorder="1" applyAlignment="1">
      <alignment horizontal="center"/>
    </xf>
    <xf numFmtId="2" fontId="28" fillId="0" borderId="0" xfId="0" applyNumberFormat="1" applyFont="1" applyFill="1"/>
    <xf numFmtId="0" fontId="7" fillId="0" borderId="0" xfId="0" applyFont="1" applyBorder="1"/>
    <xf numFmtId="44" fontId="7" fillId="0" borderId="4" xfId="1" applyFont="1" applyFill="1" applyBorder="1" applyAlignment="1"/>
    <xf numFmtId="168" fontId="28" fillId="0" borderId="0" xfId="0" applyNumberFormat="1" applyFont="1" applyFill="1"/>
    <xf numFmtId="44" fontId="7" fillId="0" borderId="67" xfId="1" applyFont="1" applyFill="1" applyBorder="1" applyAlignment="1"/>
    <xf numFmtId="0" fontId="36" fillId="0" borderId="9" xfId="0" applyFont="1" applyBorder="1"/>
    <xf numFmtId="0" fontId="36" fillId="0" borderId="13" xfId="0" applyFont="1" applyBorder="1"/>
    <xf numFmtId="167" fontId="22" fillId="0" borderId="10" xfId="0" applyNumberFormat="1" applyFont="1" applyFill="1" applyBorder="1"/>
    <xf numFmtId="167" fontId="22" fillId="0" borderId="10" xfId="0" applyNumberFormat="1" applyFont="1" applyBorder="1"/>
    <xf numFmtId="0" fontId="22" fillId="0" borderId="10" xfId="0" applyFont="1" applyBorder="1"/>
    <xf numFmtId="0" fontId="36" fillId="0" borderId="14" xfId="0" applyFont="1" applyBorder="1"/>
    <xf numFmtId="0" fontId="28" fillId="0" borderId="0" xfId="0" applyFont="1" applyFill="1" applyBorder="1" applyAlignment="1">
      <alignment horizontal="center" wrapText="1"/>
    </xf>
    <xf numFmtId="164" fontId="0" fillId="0" borderId="0" xfId="0" applyNumberFormat="1" applyFill="1"/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0" fontId="7" fillId="0" borderId="4" xfId="0" applyFont="1" applyFill="1" applyBorder="1" applyAlignment="1">
      <alignment horizontal="right"/>
    </xf>
    <xf numFmtId="1" fontId="10" fillId="0" borderId="4" xfId="0" applyNumberFormat="1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0" fontId="28" fillId="4" borderId="0" xfId="0" applyFont="1" applyFill="1" applyAlignment="1"/>
    <xf numFmtId="1" fontId="22" fillId="0" borderId="0" xfId="0" applyNumberFormat="1" applyFont="1" applyFill="1" applyAlignment="1">
      <alignment horizontal="center"/>
    </xf>
    <xf numFmtId="0" fontId="0" fillId="0" borderId="12" xfId="0" applyFill="1" applyBorder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Fill="1" applyBorder="1"/>
    <xf numFmtId="0" fontId="36" fillId="0" borderId="9" xfId="0" applyFont="1" applyFill="1" applyBorder="1"/>
    <xf numFmtId="0" fontId="0" fillId="0" borderId="0" xfId="0" applyBorder="1" applyAlignment="1">
      <alignment horizontal="center"/>
    </xf>
    <xf numFmtId="44" fontId="0" fillId="0" borderId="0" xfId="1" applyFont="1" applyBorder="1" applyAlignment="1">
      <alignment horizontal="center"/>
    </xf>
    <xf numFmtId="4" fontId="0" fillId="0" borderId="0" xfId="0" applyNumberFormat="1" applyFill="1" applyAlignment="1"/>
    <xf numFmtId="43" fontId="12" fillId="0" borderId="0" xfId="2" applyFont="1" applyFill="1" applyAlignment="1"/>
    <xf numFmtId="2" fontId="0" fillId="0" borderId="0" xfId="0" applyNumberFormat="1" applyBorder="1" applyAlignment="1"/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15" fontId="7" fillId="0" borderId="4" xfId="0" applyNumberFormat="1" applyFont="1" applyFill="1" applyBorder="1"/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2" fontId="7" fillId="0" borderId="9" xfId="0" applyNumberFormat="1" applyFont="1" applyFill="1" applyBorder="1" applyAlignment="1">
      <alignment horizontal="right"/>
    </xf>
    <xf numFmtId="0" fontId="41" fillId="15" borderId="0" xfId="0" applyFont="1" applyFill="1" applyAlignment="1">
      <alignment horizontal="center"/>
    </xf>
    <xf numFmtId="16" fontId="7" fillId="0" borderId="0" xfId="0" applyNumberFormat="1" applyFont="1" applyFill="1" applyAlignment="1">
      <alignment horizontal="right"/>
    </xf>
    <xf numFmtId="0" fontId="7" fillId="0" borderId="33" xfId="0" applyFont="1" applyFill="1" applyBorder="1" applyAlignment="1">
      <alignment horizontal="center"/>
    </xf>
    <xf numFmtId="0" fontId="0" fillId="0" borderId="64" xfId="0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2" fontId="6" fillId="0" borderId="33" xfId="0" applyNumberFormat="1" applyFont="1" applyBorder="1" applyAlignment="1">
      <alignment horizontal="center"/>
    </xf>
    <xf numFmtId="2" fontId="8" fillId="0" borderId="0" xfId="0" applyNumberFormat="1" applyFont="1"/>
    <xf numFmtId="2" fontId="8" fillId="0" borderId="0" xfId="0" applyNumberFormat="1" applyFont="1" applyFill="1"/>
    <xf numFmtId="2" fontId="37" fillId="0" borderId="18" xfId="0" applyNumberFormat="1" applyFont="1" applyBorder="1"/>
    <xf numFmtId="167" fontId="7" fillId="0" borderId="15" xfId="0" applyNumberFormat="1" applyFont="1" applyBorder="1"/>
    <xf numFmtId="0" fontId="28" fillId="0" borderId="0" xfId="0" applyFont="1" applyFill="1" applyAlignment="1">
      <alignment wrapText="1"/>
    </xf>
    <xf numFmtId="0" fontId="41" fillId="0" borderId="0" xfId="0" applyFont="1" applyBorder="1" applyAlignment="1">
      <alignment wrapText="1"/>
    </xf>
    <xf numFmtId="0" fontId="7" fillId="0" borderId="33" xfId="0" applyFont="1" applyFill="1" applyBorder="1" applyAlignment="1">
      <alignment vertical="center"/>
    </xf>
    <xf numFmtId="167" fontId="22" fillId="0" borderId="0" xfId="0" applyNumberFormat="1" applyFont="1" applyFill="1" applyBorder="1"/>
    <xf numFmtId="44" fontId="7" fillId="0" borderId="0" xfId="1" applyFont="1" applyFill="1" applyBorder="1" applyAlignment="1"/>
    <xf numFmtId="44" fontId="7" fillId="0" borderId="73" xfId="1" applyFont="1" applyFill="1" applyBorder="1" applyAlignment="1"/>
    <xf numFmtId="0" fontId="7" fillId="0" borderId="62" xfId="0" applyFont="1" applyBorder="1"/>
    <xf numFmtId="166" fontId="40" fillId="0" borderId="0" xfId="0" applyNumberFormat="1" applyFont="1" applyFill="1" applyBorder="1" applyAlignment="1">
      <alignment horizontal="right"/>
    </xf>
    <xf numFmtId="166" fontId="7" fillId="0" borderId="33" xfId="0" applyNumberFormat="1" applyFont="1" applyFill="1" applyBorder="1" applyAlignment="1">
      <alignment horizontal="center"/>
    </xf>
    <xf numFmtId="0" fontId="12" fillId="0" borderId="33" xfId="0" applyFont="1" applyFill="1" applyBorder="1" applyAlignment="1">
      <alignment horizontal="center"/>
    </xf>
    <xf numFmtId="0" fontId="7" fillId="0" borderId="33" xfId="0" applyFont="1" applyFill="1" applyBorder="1" applyAlignment="1"/>
    <xf numFmtId="0" fontId="7" fillId="0" borderId="33" xfId="0" applyFont="1" applyFill="1" applyBorder="1" applyAlignment="1">
      <alignment horizontal="left"/>
    </xf>
    <xf numFmtId="43" fontId="7" fillId="0" borderId="0" xfId="2" applyFont="1" applyFill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56" fillId="0" borderId="0" xfId="0" applyNumberFormat="1" applyFont="1" applyFill="1"/>
    <xf numFmtId="164" fontId="7" fillId="0" borderId="33" xfId="0" applyNumberFormat="1" applyFont="1" applyFill="1" applyBorder="1" applyAlignment="1">
      <alignment vertical="center" wrapText="1"/>
    </xf>
    <xf numFmtId="164" fontId="7" fillId="0" borderId="33" xfId="0" applyNumberFormat="1" applyFont="1" applyFill="1" applyBorder="1" applyAlignment="1"/>
    <xf numFmtId="164" fontId="10" fillId="0" borderId="33" xfId="0" applyNumberFormat="1" applyFont="1" applyFill="1" applyBorder="1" applyAlignment="1"/>
    <xf numFmtId="164" fontId="7" fillId="0" borderId="33" xfId="0" applyNumberFormat="1" applyFont="1" applyFill="1" applyBorder="1"/>
    <xf numFmtId="167" fontId="22" fillId="0" borderId="33" xfId="0" applyNumberFormat="1" applyFont="1" applyFill="1" applyBorder="1" applyAlignment="1">
      <alignment horizontal="left"/>
    </xf>
    <xf numFmtId="166" fontId="7" fillId="0" borderId="33" xfId="0" applyNumberFormat="1" applyFont="1" applyFill="1" applyBorder="1" applyAlignment="1">
      <alignment horizontal="right"/>
    </xf>
    <xf numFmtId="1" fontId="7" fillId="0" borderId="33" xfId="0" applyNumberFormat="1" applyFont="1" applyFill="1" applyBorder="1" applyAlignment="1">
      <alignment horizontal="center"/>
    </xf>
    <xf numFmtId="44" fontId="7" fillId="0" borderId="33" xfId="1" applyFont="1" applyFill="1" applyBorder="1"/>
    <xf numFmtId="0" fontId="7" fillId="0" borderId="33" xfId="0" applyFont="1" applyFill="1" applyBorder="1" applyAlignment="1">
      <alignment horizontal="center" wrapText="1"/>
    </xf>
    <xf numFmtId="0" fontId="22" fillId="0" borderId="33" xfId="0" applyFont="1" applyFill="1" applyBorder="1" applyAlignment="1">
      <alignment horizontal="left"/>
    </xf>
    <xf numFmtId="1" fontId="0" fillId="0" borderId="0" xfId="0" applyNumberFormat="1" applyAlignment="1">
      <alignment horizontal="center"/>
    </xf>
    <xf numFmtId="1" fontId="0" fillId="0" borderId="38" xfId="0" applyNumberFormat="1" applyBorder="1" applyAlignment="1">
      <alignment horizontal="center"/>
    </xf>
    <xf numFmtId="1" fontId="28" fillId="0" borderId="33" xfId="0" applyNumberFormat="1" applyFont="1" applyFill="1" applyBorder="1" applyAlignment="1">
      <alignment horizontal="center" wrapText="1"/>
    </xf>
    <xf numFmtId="1" fontId="7" fillId="0" borderId="33" xfId="0" applyNumberFormat="1" applyFont="1" applyFill="1" applyBorder="1" applyAlignment="1">
      <alignment horizontal="center" wrapText="1"/>
    </xf>
    <xf numFmtId="1" fontId="28" fillId="0" borderId="33" xfId="0" applyNumberFormat="1" applyFont="1" applyFill="1" applyBorder="1" applyAlignment="1">
      <alignment horizontal="center"/>
    </xf>
    <xf numFmtId="1" fontId="40" fillId="0" borderId="0" xfId="0" applyNumberFormat="1" applyFont="1" applyFill="1" applyBorder="1" applyAlignment="1">
      <alignment horizontal="center"/>
    </xf>
    <xf numFmtId="1" fontId="40" fillId="0" borderId="0" xfId="0" applyNumberFormat="1" applyFont="1" applyFill="1" applyAlignment="1">
      <alignment horizontal="center"/>
    </xf>
    <xf numFmtId="1" fontId="12" fillId="0" borderId="18" xfId="0" applyNumberFormat="1" applyFont="1" applyBorder="1" applyAlignment="1">
      <alignment horizontal="center"/>
    </xf>
    <xf numFmtId="164" fontId="18" fillId="0" borderId="33" xfId="0" applyNumberFormat="1" applyFont="1" applyFill="1" applyBorder="1" applyAlignment="1"/>
    <xf numFmtId="44" fontId="7" fillId="0" borderId="0" xfId="1" applyFont="1" applyFill="1" applyAlignment="1">
      <alignment horizontal="center"/>
    </xf>
    <xf numFmtId="0" fontId="7" fillId="0" borderId="0" xfId="0" applyFont="1" applyFill="1" applyAlignment="1">
      <alignment vertical="center" wrapText="1"/>
    </xf>
    <xf numFmtId="0" fontId="17" fillId="0" borderId="0" xfId="0" applyFont="1" applyBorder="1" applyAlignment="1">
      <alignment horizontal="center"/>
    </xf>
    <xf numFmtId="44" fontId="7" fillId="0" borderId="0" xfId="1" applyFont="1"/>
    <xf numFmtId="2" fontId="7" fillId="0" borderId="51" xfId="0" applyNumberFormat="1" applyFont="1" applyBorder="1" applyAlignment="1">
      <alignment horizontal="right"/>
    </xf>
    <xf numFmtId="44" fontId="52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44" fontId="22" fillId="0" borderId="0" xfId="1" applyFont="1"/>
    <xf numFmtId="44" fontId="7" fillId="0" borderId="0" xfId="1" applyFont="1" applyAlignment="1">
      <alignment horizontal="right"/>
    </xf>
    <xf numFmtId="0" fontId="7" fillId="0" borderId="0" xfId="0" applyFont="1" applyFill="1" applyAlignment="1">
      <alignment horizontal="right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33" xfId="0" applyFont="1" applyFill="1" applyBorder="1" applyAlignment="1">
      <alignment horizontal="right"/>
    </xf>
    <xf numFmtId="164" fontId="7" fillId="0" borderId="0" xfId="0" applyNumberFormat="1" applyFont="1" applyBorder="1"/>
    <xf numFmtId="167" fontId="7" fillId="0" borderId="4" xfId="0" applyNumberFormat="1" applyFont="1" applyBorder="1"/>
    <xf numFmtId="0" fontId="38" fillId="0" borderId="0" xfId="0" applyFont="1" applyFill="1" applyAlignment="1">
      <alignment horizontal="right"/>
    </xf>
    <xf numFmtId="4" fontId="7" fillId="0" borderId="46" xfId="0" applyNumberFormat="1" applyFont="1" applyFill="1" applyBorder="1" applyAlignment="1">
      <alignment horizontal="right"/>
    </xf>
    <xf numFmtId="15" fontId="7" fillId="0" borderId="10" xfId="0" applyNumberFormat="1" applyFont="1" applyFill="1" applyBorder="1" applyAlignment="1">
      <alignment horizontal="right"/>
    </xf>
    <xf numFmtId="0" fontId="7" fillId="0" borderId="68" xfId="0" applyFont="1" applyBorder="1"/>
    <xf numFmtId="2" fontId="7" fillId="0" borderId="33" xfId="0" applyNumberFormat="1" applyFont="1" applyBorder="1"/>
    <xf numFmtId="0" fontId="12" fillId="0" borderId="33" xfId="0" applyFont="1" applyBorder="1" applyAlignment="1">
      <alignment horizontal="center"/>
    </xf>
    <xf numFmtId="2" fontId="8" fillId="0" borderId="33" xfId="0" applyNumberFormat="1" applyFont="1" applyBorder="1"/>
    <xf numFmtId="44" fontId="52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7" fillId="0" borderId="7" xfId="0" applyFont="1" applyFill="1" applyBorder="1" applyAlignment="1">
      <alignment vertical="center" wrapText="1"/>
    </xf>
    <xf numFmtId="14" fontId="7" fillId="0" borderId="0" xfId="0" applyNumberFormat="1" applyFont="1" applyFill="1" applyBorder="1" applyAlignment="1">
      <alignment wrapText="1"/>
    </xf>
    <xf numFmtId="172" fontId="7" fillId="0" borderId="0" xfId="2" applyNumberFormat="1" applyFont="1" applyFill="1" applyAlignment="1">
      <alignment horizontal="center"/>
    </xf>
    <xf numFmtId="44" fontId="12" fillId="0" borderId="0" xfId="1" applyFont="1" applyFill="1"/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62" fillId="0" borderId="14" xfId="0" applyFont="1" applyFill="1" applyBorder="1" applyAlignment="1">
      <alignment horizontal="center"/>
    </xf>
    <xf numFmtId="0" fontId="64" fillId="0" borderId="40" xfId="0" applyFont="1" applyBorder="1"/>
    <xf numFmtId="0" fontId="64" fillId="3" borderId="26" xfId="0" applyFont="1" applyFill="1" applyBorder="1" applyAlignment="1">
      <alignment horizontal="center"/>
    </xf>
    <xf numFmtId="16" fontId="64" fillId="0" borderId="25" xfId="0" applyNumberFormat="1" applyFont="1" applyBorder="1" applyAlignment="1">
      <alignment horizontal="center"/>
    </xf>
    <xf numFmtId="0" fontId="64" fillId="0" borderId="23" xfId="0" applyFont="1" applyBorder="1" applyAlignment="1">
      <alignment horizontal="center"/>
    </xf>
    <xf numFmtId="0" fontId="62" fillId="0" borderId="18" xfId="0" applyFont="1" applyFill="1" applyBorder="1" applyAlignment="1">
      <alignment horizontal="center"/>
    </xf>
    <xf numFmtId="0" fontId="3" fillId="0" borderId="75" xfId="0" applyFont="1" applyBorder="1" applyAlignment="1">
      <alignment horizontal="center"/>
    </xf>
    <xf numFmtId="2" fontId="7" fillId="0" borderId="75" xfId="0" applyNumberFormat="1" applyFont="1" applyFill="1" applyBorder="1" applyAlignment="1">
      <alignment horizontal="right"/>
    </xf>
    <xf numFmtId="15" fontId="7" fillId="0" borderId="75" xfId="0" applyNumberFormat="1" applyFont="1" applyFill="1" applyBorder="1"/>
    <xf numFmtId="2" fontId="7" fillId="0" borderId="75" xfId="0" applyNumberFormat="1" applyFont="1" applyFill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0" fontId="7" fillId="13" borderId="0" xfId="0" applyFont="1" applyFill="1" applyAlignment="1">
      <alignment horizontal="center"/>
    </xf>
    <xf numFmtId="15" fontId="0" fillId="0" borderId="12" xfId="0" applyNumberFormat="1" applyBorder="1"/>
    <xf numFmtId="0" fontId="7" fillId="0" borderId="29" xfId="0" applyFont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4" fontId="10" fillId="0" borderId="76" xfId="0" applyNumberFormat="1" applyFont="1" applyBorder="1"/>
    <xf numFmtId="0" fontId="7" fillId="0" borderId="76" xfId="0" applyFont="1" applyBorder="1" applyAlignment="1">
      <alignment horizontal="center"/>
    </xf>
    <xf numFmtId="164" fontId="7" fillId="0" borderId="76" xfId="0" applyNumberFormat="1" applyFont="1" applyBorder="1"/>
    <xf numFmtId="4" fontId="10" fillId="0" borderId="77" xfId="0" applyNumberFormat="1" applyFont="1" applyBorder="1"/>
    <xf numFmtId="0" fontId="7" fillId="0" borderId="77" xfId="0" applyFont="1" applyBorder="1" applyAlignment="1">
      <alignment horizontal="center"/>
    </xf>
    <xf numFmtId="164" fontId="7" fillId="0" borderId="77" xfId="0" applyNumberFormat="1" applyFont="1" applyBorder="1"/>
    <xf numFmtId="0" fontId="7" fillId="0" borderId="77" xfId="0" applyFont="1" applyFill="1" applyBorder="1" applyAlignment="1">
      <alignment horizontal="center"/>
    </xf>
    <xf numFmtId="164" fontId="7" fillId="0" borderId="78" xfId="0" applyNumberFormat="1" applyFont="1" applyBorder="1"/>
    <xf numFmtId="0" fontId="28" fillId="0" borderId="0" xfId="0" applyFont="1" applyFill="1" applyAlignment="1"/>
    <xf numFmtId="0" fontId="22" fillId="0" borderId="33" xfId="0" applyFont="1" applyFill="1" applyBorder="1" applyAlignment="1">
      <alignment horizontal="center"/>
    </xf>
    <xf numFmtId="0" fontId="41" fillId="0" borderId="33" xfId="0" applyFont="1" applyFill="1" applyBorder="1" applyAlignment="1">
      <alignment horizontal="left"/>
    </xf>
    <xf numFmtId="0" fontId="23" fillId="0" borderId="33" xfId="0" applyFont="1" applyFill="1" applyBorder="1" applyAlignment="1"/>
    <xf numFmtId="0" fontId="7" fillId="0" borderId="13" xfId="0" applyFont="1" applyFill="1" applyBorder="1" applyAlignment="1">
      <alignment horizontal="right"/>
    </xf>
    <xf numFmtId="164" fontId="7" fillId="0" borderId="12" xfId="0" applyNumberFormat="1" applyFont="1" applyFill="1" applyBorder="1"/>
    <xf numFmtId="0" fontId="41" fillId="0" borderId="0" xfId="0" applyFont="1" applyFill="1" applyBorder="1" applyAlignment="1">
      <alignment wrapText="1"/>
    </xf>
    <xf numFmtId="0" fontId="0" fillId="0" borderId="22" xfId="0" applyFill="1" applyBorder="1" applyAlignment="1">
      <alignment horizontal="center"/>
    </xf>
    <xf numFmtId="0" fontId="0" fillId="0" borderId="27" xfId="0" applyFill="1" applyBorder="1"/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0" fontId="7" fillId="0" borderId="33" xfId="0" applyFont="1" applyFill="1" applyBorder="1" applyAlignment="1">
      <alignment wrapText="1"/>
    </xf>
    <xf numFmtId="0" fontId="10" fillId="0" borderId="0" xfId="0" applyFont="1" applyFill="1" applyAlignment="1">
      <alignment vertical="center" wrapText="1"/>
    </xf>
    <xf numFmtId="2" fontId="12" fillId="0" borderId="0" xfId="0" applyNumberFormat="1" applyFont="1" applyFill="1" applyAlignment="1">
      <alignment horizontal="right"/>
    </xf>
    <xf numFmtId="2" fontId="46" fillId="0" borderId="0" xfId="0" applyNumberFormat="1" applyFont="1" applyAlignment="1">
      <alignment horizontal="right"/>
    </xf>
    <xf numFmtId="2" fontId="19" fillId="0" borderId="17" xfId="0" applyNumberFormat="1" applyFont="1" applyBorder="1" applyAlignment="1">
      <alignment horizontal="right"/>
    </xf>
    <xf numFmtId="168" fontId="7" fillId="0" borderId="33" xfId="0" applyNumberFormat="1" applyFont="1" applyBorder="1" applyAlignment="1">
      <alignment horizontal="center"/>
    </xf>
    <xf numFmtId="168" fontId="47" fillId="0" borderId="0" xfId="0" applyNumberFormat="1" applyFont="1"/>
    <xf numFmtId="168" fontId="26" fillId="0" borderId="0" xfId="0" applyNumberFormat="1" applyFont="1"/>
    <xf numFmtId="4" fontId="0" fillId="0" borderId="5" xfId="0" applyNumberFormat="1" applyFill="1" applyBorder="1"/>
    <xf numFmtId="164" fontId="10" fillId="0" borderId="80" xfId="0" applyNumberFormat="1" applyFont="1" applyBorder="1"/>
    <xf numFmtId="4" fontId="12" fillId="0" borderId="5" xfId="0" applyNumberFormat="1" applyFont="1" applyFill="1" applyBorder="1"/>
    <xf numFmtId="4" fontId="12" fillId="0" borderId="5" xfId="0" applyNumberFormat="1" applyFont="1" applyBorder="1"/>
    <xf numFmtId="4" fontId="0" fillId="0" borderId="5" xfId="0" applyNumberFormat="1" applyBorder="1"/>
    <xf numFmtId="0" fontId="12" fillId="0" borderId="32" xfId="0" applyFont="1" applyBorder="1"/>
    <xf numFmtId="164" fontId="10" fillId="0" borderId="81" xfId="0" applyNumberFormat="1" applyFont="1" applyBorder="1"/>
    <xf numFmtId="0" fontId="44" fillId="0" borderId="82" xfId="0" applyFont="1" applyBorder="1"/>
    <xf numFmtId="164" fontId="7" fillId="0" borderId="83" xfId="0" applyNumberFormat="1" applyFont="1" applyBorder="1"/>
    <xf numFmtId="164" fontId="7" fillId="0" borderId="84" xfId="0" applyNumberFormat="1" applyFont="1" applyBorder="1"/>
    <xf numFmtId="0" fontId="3" fillId="0" borderId="0" xfId="0" applyFont="1" applyBorder="1" applyAlignment="1">
      <alignment horizontal="center"/>
    </xf>
    <xf numFmtId="2" fontId="7" fillId="0" borderId="0" xfId="0" applyNumberFormat="1" applyFont="1" applyBorder="1"/>
    <xf numFmtId="164" fontId="7" fillId="0" borderId="37" xfId="0" applyNumberFormat="1" applyFont="1" applyBorder="1"/>
    <xf numFmtId="1" fontId="7" fillId="0" borderId="33" xfId="0" applyNumberFormat="1" applyFont="1" applyFill="1" applyBorder="1" applyAlignment="1">
      <alignment vertical="center"/>
    </xf>
    <xf numFmtId="164" fontId="10" fillId="0" borderId="80" xfId="0" applyNumberFormat="1" applyFont="1" applyFill="1" applyBorder="1"/>
    <xf numFmtId="167" fontId="26" fillId="0" borderId="0" xfId="0" applyNumberFormat="1" applyFont="1" applyFill="1"/>
    <xf numFmtId="2" fontId="26" fillId="0" borderId="0" xfId="0" applyNumberFormat="1" applyFont="1" applyFill="1"/>
    <xf numFmtId="0" fontId="26" fillId="0" borderId="10" xfId="0" applyFont="1" applyFill="1" applyBorder="1" applyAlignment="1">
      <alignment horizontal="right"/>
    </xf>
    <xf numFmtId="164" fontId="26" fillId="0" borderId="0" xfId="0" applyNumberFormat="1" applyFont="1" applyFill="1"/>
    <xf numFmtId="2" fontId="7" fillId="0" borderId="79" xfId="0" applyNumberFormat="1" applyFont="1" applyBorder="1"/>
    <xf numFmtId="2" fontId="7" fillId="0" borderId="18" xfId="0" applyNumberFormat="1" applyFont="1" applyBorder="1"/>
    <xf numFmtId="166" fontId="28" fillId="0" borderId="0" xfId="0" applyNumberFormat="1" applyFont="1" applyFill="1" applyAlignment="1">
      <alignment horizontal="right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18" borderId="0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0" borderId="0" xfId="0" applyFont="1"/>
    <xf numFmtId="0" fontId="28" fillId="0" borderId="12" xfId="0" applyFont="1" applyBorder="1"/>
    <xf numFmtId="4" fontId="28" fillId="0" borderId="5" xfId="0" applyNumberFormat="1" applyFont="1" applyFill="1" applyBorder="1"/>
    <xf numFmtId="4" fontId="28" fillId="0" borderId="5" xfId="0" applyNumberFormat="1" applyFont="1" applyBorder="1"/>
    <xf numFmtId="0" fontId="28" fillId="0" borderId="32" xfId="0" applyFont="1" applyBorder="1"/>
    <xf numFmtId="164" fontId="7" fillId="0" borderId="37" xfId="0" applyNumberFormat="1" applyFont="1" applyFill="1" applyBorder="1"/>
    <xf numFmtId="4" fontId="28" fillId="0" borderId="76" xfId="0" applyNumberFormat="1" applyFont="1" applyFill="1" applyBorder="1"/>
    <xf numFmtId="2" fontId="7" fillId="0" borderId="0" xfId="0" applyNumberFormat="1" applyFont="1" applyFill="1" applyBorder="1"/>
    <xf numFmtId="4" fontId="28" fillId="0" borderId="0" xfId="0" applyNumberFormat="1" applyFont="1" applyFill="1" applyBorder="1"/>
    <xf numFmtId="4" fontId="28" fillId="0" borderId="0" xfId="0" applyNumberFormat="1" applyFont="1" applyBorder="1"/>
    <xf numFmtId="164" fontId="12" fillId="0" borderId="0" xfId="0" applyNumberFormat="1" applyFont="1" applyFill="1"/>
    <xf numFmtId="2" fontId="8" fillId="0" borderId="0" xfId="0" applyNumberFormat="1" applyFont="1" applyAlignment="1">
      <alignment horizontal="center"/>
    </xf>
    <xf numFmtId="173" fontId="7" fillId="0" borderId="0" xfId="0" applyNumberFormat="1" applyFont="1" applyFill="1"/>
    <xf numFmtId="173" fontId="7" fillId="0" borderId="0" xfId="0" applyNumberFormat="1" applyFont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5" fontId="7" fillId="0" borderId="51" xfId="0" applyNumberFormat="1" applyFont="1" applyFill="1" applyBorder="1"/>
    <xf numFmtId="0" fontId="52" fillId="5" borderId="0" xfId="0" applyFont="1" applyFill="1" applyAlignment="1">
      <alignment horizontal="center" vertical="center"/>
    </xf>
    <xf numFmtId="0" fontId="7" fillId="0" borderId="0" xfId="0" applyFont="1" applyAlignment="1">
      <alignment horizontal="left" wrapText="1"/>
    </xf>
    <xf numFmtId="0" fontId="49" fillId="0" borderId="0" xfId="0" applyFont="1" applyFill="1" applyAlignment="1">
      <alignment horizontal="center"/>
    </xf>
    <xf numFmtId="44" fontId="7" fillId="0" borderId="0" xfId="1" applyFont="1" applyFill="1" applyAlignment="1">
      <alignment horizontal="right"/>
    </xf>
    <xf numFmtId="15" fontId="7" fillId="0" borderId="15" xfId="0" applyNumberFormat="1" applyFont="1" applyFill="1" applyBorder="1"/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7" fillId="0" borderId="64" xfId="0" applyFont="1" applyFill="1" applyBorder="1" applyAlignment="1">
      <alignment wrapText="1"/>
    </xf>
    <xf numFmtId="0" fontId="7" fillId="0" borderId="49" xfId="0" applyFont="1" applyBorder="1"/>
    <xf numFmtId="0" fontId="10" fillId="0" borderId="48" xfId="0" applyFont="1" applyFill="1" applyBorder="1"/>
    <xf numFmtId="0" fontId="7" fillId="0" borderId="55" xfId="0" applyFont="1" applyFill="1" applyBorder="1"/>
    <xf numFmtId="0" fontId="7" fillId="0" borderId="51" xfId="0" applyFont="1" applyFill="1" applyBorder="1"/>
    <xf numFmtId="0" fontId="10" fillId="0" borderId="51" xfId="0" applyFont="1" applyFill="1" applyBorder="1"/>
    <xf numFmtId="0" fontId="10" fillId="0" borderId="0" xfId="0" applyFont="1" applyFill="1" applyAlignment="1">
      <alignment horizontal="right"/>
    </xf>
    <xf numFmtId="44" fontId="28" fillId="0" borderId="0" xfId="1" applyFont="1" applyFill="1"/>
    <xf numFmtId="0" fontId="10" fillId="0" borderId="4" xfId="0" applyFont="1" applyFill="1" applyBorder="1" applyAlignment="1">
      <alignment horizontal="right"/>
    </xf>
    <xf numFmtId="0" fontId="10" fillId="0" borderId="4" xfId="0" applyFont="1" applyFill="1" applyBorder="1"/>
    <xf numFmtId="0" fontId="17" fillId="0" borderId="0" xfId="0" applyFont="1" applyFill="1" applyAlignment="1">
      <alignment horizontal="center"/>
    </xf>
    <xf numFmtId="0" fontId="60" fillId="0" borderId="33" xfId="0" applyFont="1" applyFill="1" applyBorder="1" applyAlignment="1">
      <alignment horizontal="center"/>
    </xf>
    <xf numFmtId="2" fontId="7" fillId="0" borderId="79" xfId="0" applyNumberFormat="1" applyFont="1" applyFill="1" applyBorder="1"/>
    <xf numFmtId="4" fontId="10" fillId="0" borderId="0" xfId="0" applyNumberFormat="1" applyFont="1" applyFill="1" applyAlignment="1">
      <alignment horizontal="center"/>
    </xf>
    <xf numFmtId="4" fontId="15" fillId="0" borderId="0" xfId="0" applyNumberFormat="1" applyFont="1" applyFill="1" applyAlignment="1">
      <alignment horizontal="center"/>
    </xf>
    <xf numFmtId="1" fontId="0" fillId="0" borderId="11" xfId="0" applyNumberFormat="1" applyBorder="1" applyAlignment="1">
      <alignment horizontal="center"/>
    </xf>
    <xf numFmtId="0" fontId="3" fillId="0" borderId="51" xfId="0" applyFont="1" applyFill="1" applyBorder="1" applyAlignment="1">
      <alignment horizontal="center"/>
    </xf>
    <xf numFmtId="0" fontId="28" fillId="4" borderId="0" xfId="0" applyFont="1" applyFill="1" applyAlignment="1">
      <alignment horizontal="center"/>
    </xf>
    <xf numFmtId="166" fontId="7" fillId="0" borderId="0" xfId="0" applyNumberFormat="1" applyFont="1" applyFill="1" applyAlignment="1">
      <alignment horizontal="center" vertical="center"/>
    </xf>
    <xf numFmtId="4" fontId="7" fillId="0" borderId="0" xfId="0" applyNumberFormat="1" applyFont="1" applyFill="1" applyAlignment="1">
      <alignment vertical="center"/>
    </xf>
    <xf numFmtId="0" fontId="7" fillId="0" borderId="0" xfId="0" applyFont="1" applyFill="1" applyAlignment="1">
      <alignment horizontal="center" vertical="center"/>
    </xf>
    <xf numFmtId="0" fontId="22" fillId="0" borderId="0" xfId="0" applyFont="1" applyFill="1" applyAlignment="1">
      <alignment horizontal="center"/>
    </xf>
    <xf numFmtId="2" fontId="12" fillId="0" borderId="0" xfId="0" applyNumberFormat="1" applyFont="1" applyFill="1"/>
    <xf numFmtId="0" fontId="3" fillId="0" borderId="4" xfId="0" applyFont="1" applyBorder="1" applyAlignment="1">
      <alignment horizontal="center"/>
    </xf>
    <xf numFmtId="0" fontId="0" fillId="0" borderId="85" xfId="0" applyBorder="1"/>
    <xf numFmtId="0" fontId="0" fillId="0" borderId="86" xfId="0" applyBorder="1"/>
    <xf numFmtId="2" fontId="28" fillId="0" borderId="0" xfId="0" applyNumberFormat="1" applyFont="1" applyAlignment="1">
      <alignment horizontal="right"/>
    </xf>
    <xf numFmtId="0" fontId="15" fillId="0" borderId="0" xfId="0" applyFont="1" applyFill="1" applyAlignment="1">
      <alignment horizontal="left"/>
    </xf>
    <xf numFmtId="0" fontId="41" fillId="0" borderId="33" xfId="0" applyFont="1" applyFill="1" applyBorder="1" applyAlignment="1">
      <alignment horizontal="center"/>
    </xf>
    <xf numFmtId="0" fontId="7" fillId="0" borderId="64" xfId="0" applyFont="1" applyBorder="1" applyAlignment="1">
      <alignment horizontal="center"/>
    </xf>
    <xf numFmtId="167" fontId="7" fillId="0" borderId="15" xfId="0" applyNumberFormat="1" applyFont="1" applyFill="1" applyBorder="1"/>
    <xf numFmtId="167" fontId="7" fillId="0" borderId="4" xfId="0" applyNumberFormat="1" applyFont="1" applyFill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0" borderId="33" xfId="0" applyFont="1" applyFill="1" applyBorder="1" applyAlignment="1">
      <alignment horizontal="center"/>
    </xf>
    <xf numFmtId="164" fontId="7" fillId="0" borderId="0" xfId="0" applyNumberFormat="1" applyFont="1" applyFill="1" applyAlignment="1">
      <alignment horizontal="right"/>
    </xf>
    <xf numFmtId="0" fontId="26" fillId="0" borderId="0" xfId="0" applyFont="1" applyFill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43" fontId="28" fillId="4" borderId="0" xfId="0" applyNumberFormat="1" applyFont="1" applyFill="1"/>
    <xf numFmtId="0" fontId="41" fillId="15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58" fillId="23" borderId="0" xfId="0" applyFont="1" applyFill="1"/>
    <xf numFmtId="0" fontId="20" fillId="23" borderId="12" xfId="0" applyFont="1" applyFill="1" applyBorder="1"/>
    <xf numFmtId="0" fontId="4" fillId="23" borderId="12" xfId="0" applyFont="1" applyFill="1" applyBorder="1" applyAlignment="1">
      <alignment horizontal="center"/>
    </xf>
    <xf numFmtId="168" fontId="20" fillId="23" borderId="0" xfId="0" applyNumberFormat="1" applyFont="1" applyFill="1"/>
    <xf numFmtId="2" fontId="4" fillId="23" borderId="0" xfId="0" applyNumberFormat="1" applyFont="1" applyFill="1"/>
    <xf numFmtId="0" fontId="4" fillId="23" borderId="0" xfId="0" applyFont="1" applyFill="1" applyAlignment="1">
      <alignment horizontal="center"/>
    </xf>
    <xf numFmtId="0" fontId="20" fillId="23" borderId="0" xfId="0" applyFont="1" applyFill="1"/>
    <xf numFmtId="0" fontId="9" fillId="23" borderId="0" xfId="0" applyFont="1" applyFill="1" applyAlignment="1">
      <alignment horizontal="center"/>
    </xf>
    <xf numFmtId="4" fontId="17" fillId="0" borderId="0" xfId="0" applyNumberFormat="1" applyFont="1" applyFill="1" applyAlignment="1">
      <alignment horizontal="center"/>
    </xf>
    <xf numFmtId="164" fontId="56" fillId="0" borderId="0" xfId="0" applyNumberFormat="1" applyFont="1" applyBorder="1"/>
    <xf numFmtId="164" fontId="56" fillId="0" borderId="0" xfId="0" applyNumberFormat="1" applyFont="1" applyFill="1" applyBorder="1"/>
    <xf numFmtId="1" fontId="3" fillId="0" borderId="0" xfId="0" applyNumberFormat="1" applyFont="1" applyFill="1" applyAlignment="1">
      <alignment horizontal="center"/>
    </xf>
    <xf numFmtId="14" fontId="7" fillId="0" borderId="0" xfId="0" applyNumberFormat="1" applyFont="1" applyFill="1" applyAlignment="1">
      <alignment horizontal="right"/>
    </xf>
    <xf numFmtId="2" fontId="40" fillId="0" borderId="5" xfId="0" applyNumberFormat="1" applyFont="1" applyFill="1" applyBorder="1" applyAlignment="1">
      <alignment horizontal="right"/>
    </xf>
    <xf numFmtId="0" fontId="40" fillId="0" borderId="0" xfId="0" applyFont="1" applyFill="1" applyAlignment="1">
      <alignment horizontal="right"/>
    </xf>
    <xf numFmtId="0" fontId="40" fillId="0" borderId="0" xfId="0" applyFont="1" applyAlignment="1">
      <alignment horizontal="right"/>
    </xf>
    <xf numFmtId="164" fontId="0" fillId="0" borderId="0" xfId="0" applyNumberFormat="1" applyFont="1"/>
    <xf numFmtId="166" fontId="66" fillId="0" borderId="0" xfId="0" applyNumberFormat="1" applyFont="1" applyFill="1" applyAlignment="1">
      <alignment horizontal="left"/>
    </xf>
    <xf numFmtId="167" fontId="66" fillId="0" borderId="0" xfId="0" applyNumberFormat="1" applyFont="1" applyFill="1" applyAlignment="1">
      <alignment horizontal="right"/>
    </xf>
    <xf numFmtId="2" fontId="49" fillId="0" borderId="0" xfId="0" applyNumberFormat="1" applyFont="1" applyFill="1"/>
    <xf numFmtId="0" fontId="7" fillId="8" borderId="0" xfId="0" applyFont="1" applyFill="1" applyAlignment="1">
      <alignment horizontal="center"/>
    </xf>
    <xf numFmtId="44" fontId="7" fillId="0" borderId="33" xfId="1" applyFont="1" applyFill="1" applyBorder="1" applyAlignment="1">
      <alignment vertical="center"/>
    </xf>
    <xf numFmtId="44" fontId="7" fillId="0" borderId="33" xfId="1" applyFont="1" applyFill="1" applyBorder="1" applyAlignment="1">
      <alignment horizontal="right"/>
    </xf>
    <xf numFmtId="44" fontId="28" fillId="0" borderId="33" xfId="1" applyFont="1" applyFill="1" applyBorder="1"/>
    <xf numFmtId="44" fontId="7" fillId="0" borderId="33" xfId="1" applyFont="1" applyFill="1" applyBorder="1" applyAlignment="1"/>
    <xf numFmtId="44" fontId="40" fillId="0" borderId="0" xfId="1" applyFont="1" applyFill="1" applyBorder="1"/>
    <xf numFmtId="44" fontId="40" fillId="0" borderId="0" xfId="1" applyFont="1" applyFill="1"/>
    <xf numFmtId="44" fontId="10" fillId="0" borderId="0" xfId="1" applyFont="1" applyFill="1"/>
    <xf numFmtId="44" fontId="35" fillId="0" borderId="0" xfId="1" applyFont="1"/>
    <xf numFmtId="44" fontId="10" fillId="0" borderId="0" xfId="1" applyFont="1"/>
    <xf numFmtId="44" fontId="7" fillId="0" borderId="17" xfId="1" applyFont="1" applyBorder="1"/>
    <xf numFmtId="0" fontId="0" fillId="0" borderId="40" xfId="0" applyBorder="1" applyAlignment="1">
      <alignment horizontal="center"/>
    </xf>
    <xf numFmtId="2" fontId="0" fillId="0" borderId="0" xfId="0" applyNumberFormat="1" applyAlignment="1">
      <alignment horizontal="center"/>
    </xf>
    <xf numFmtId="37" fontId="7" fillId="0" borderId="4" xfId="2" applyNumberFormat="1" applyFont="1" applyFill="1" applyBorder="1" applyAlignment="1">
      <alignment horizontal="center"/>
    </xf>
    <xf numFmtId="37" fontId="7" fillId="0" borderId="4" xfId="2" applyNumberFormat="1" applyFont="1" applyBorder="1" applyAlignment="1">
      <alignment horizontal="center"/>
    </xf>
    <xf numFmtId="0" fontId="53" fillId="0" borderId="33" xfId="0" applyFont="1" applyFill="1" applyBorder="1" applyAlignment="1">
      <alignment horizontal="center"/>
    </xf>
    <xf numFmtId="1" fontId="7" fillId="0" borderId="33" xfId="0" applyNumberFormat="1" applyFont="1" applyFill="1" applyBorder="1" applyAlignment="1">
      <alignment horizontal="center" vertical="center"/>
    </xf>
    <xf numFmtId="2" fontId="27" fillId="0" borderId="0" xfId="0" applyNumberFormat="1" applyFont="1" applyFill="1" applyAlignment="1">
      <alignment horizontal="right"/>
    </xf>
    <xf numFmtId="168" fontId="27" fillId="0" borderId="15" xfId="0" applyNumberFormat="1" applyFont="1" applyFill="1" applyBorder="1"/>
    <xf numFmtId="164" fontId="27" fillId="0" borderId="0" xfId="0" applyNumberFormat="1" applyFont="1" applyFill="1" applyBorder="1"/>
    <xf numFmtId="164" fontId="27" fillId="0" borderId="0" xfId="0" applyNumberFormat="1" applyFont="1" applyBorder="1"/>
    <xf numFmtId="15" fontId="7" fillId="0" borderId="4" xfId="0" applyNumberFormat="1" applyFont="1" applyFill="1" applyBorder="1" applyAlignment="1">
      <alignment horizontal="center"/>
    </xf>
    <xf numFmtId="0" fontId="23" fillId="0" borderId="0" xfId="0" applyFont="1" applyFill="1" applyAlignment="1">
      <alignment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9" borderId="0" xfId="0" applyFont="1" applyFill="1" applyAlignment="1">
      <alignment horizontal="center"/>
    </xf>
    <xf numFmtId="15" fontId="40" fillId="0" borderId="0" xfId="0" applyNumberFormat="1" applyFont="1"/>
    <xf numFmtId="2" fontId="40" fillId="0" borderId="51" xfId="0" applyNumberFormat="1" applyFont="1" applyFill="1" applyBorder="1" applyAlignment="1">
      <alignment horizontal="right"/>
    </xf>
    <xf numFmtId="15" fontId="40" fillId="0" borderId="51" xfId="0" applyNumberFormat="1" applyFont="1" applyBorder="1"/>
    <xf numFmtId="0" fontId="40" fillId="0" borderId="51" xfId="0" applyFont="1" applyFill="1" applyBorder="1" applyAlignment="1">
      <alignment horizontal="right"/>
    </xf>
    <xf numFmtId="164" fontId="40" fillId="0" borderId="51" xfId="0" applyNumberFormat="1" applyFont="1" applyFill="1" applyBorder="1"/>
    <xf numFmtId="0" fontId="40" fillId="0" borderId="51" xfId="0" applyFont="1" applyBorder="1"/>
    <xf numFmtId="0" fontId="0" fillId="0" borderId="51" xfId="0" applyFont="1" applyBorder="1"/>
    <xf numFmtId="4" fontId="8" fillId="7" borderId="0" xfId="0" applyNumberFormat="1" applyFont="1" applyFill="1"/>
    <xf numFmtId="1" fontId="3" fillId="0" borderId="5" xfId="0" applyNumberFormat="1" applyFont="1" applyBorder="1" applyAlignment="1">
      <alignment horizontal="center"/>
    </xf>
    <xf numFmtId="168" fontId="40" fillId="0" borderId="5" xfId="0" applyNumberFormat="1" applyFont="1" applyFill="1" applyBorder="1" applyAlignment="1">
      <alignment horizontal="right"/>
    </xf>
    <xf numFmtId="164" fontId="40" fillId="0" borderId="0" xfId="0" applyNumberFormat="1" applyFont="1" applyFill="1" applyAlignment="1">
      <alignment horizontal="right"/>
    </xf>
    <xf numFmtId="164" fontId="40" fillId="0" borderId="0" xfId="0" applyNumberFormat="1" applyFont="1" applyAlignment="1">
      <alignment horizontal="right"/>
    </xf>
    <xf numFmtId="164" fontId="0" fillId="0" borderId="0" xfId="0" applyNumberFormat="1" applyFont="1" applyAlignment="1">
      <alignment horizontal="right"/>
    </xf>
    <xf numFmtId="4" fontId="7" fillId="0" borderId="21" xfId="0" applyNumberFormat="1" applyFont="1" applyBorder="1" applyAlignment="1">
      <alignment horizontal="center"/>
    </xf>
    <xf numFmtId="4" fontId="7" fillId="0" borderId="55" xfId="0" applyNumberFormat="1" applyFont="1" applyBorder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7" fillId="0" borderId="0" xfId="0" applyNumberFormat="1" applyFont="1" applyBorder="1" applyAlignment="1">
      <alignment horizontal="center"/>
    </xf>
    <xf numFmtId="15" fontId="7" fillId="0" borderId="10" xfId="0" applyNumberFormat="1" applyFont="1" applyBorder="1" applyAlignment="1">
      <alignment horizontal="right"/>
    </xf>
    <xf numFmtId="0" fontId="26" fillId="0" borderId="7" xfId="0" applyFont="1" applyFill="1" applyBorder="1" applyAlignment="1">
      <alignment horizontal="center"/>
    </xf>
    <xf numFmtId="44" fontId="45" fillId="0" borderId="33" xfId="1" applyFont="1" applyFill="1" applyBorder="1" applyAlignment="1">
      <alignment horizontal="right"/>
    </xf>
    <xf numFmtId="166" fontId="28" fillId="0" borderId="0" xfId="0" applyNumberFormat="1" applyFont="1" applyFill="1" applyAlignment="1">
      <alignment horizontal="center"/>
    </xf>
    <xf numFmtId="16" fontId="17" fillId="0" borderId="31" xfId="0" applyNumberFormat="1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164" fontId="28" fillId="0" borderId="0" xfId="0" applyNumberFormat="1" applyFont="1" applyFill="1" applyAlignment="1">
      <alignment horizontal="center"/>
    </xf>
    <xf numFmtId="0" fontId="10" fillId="0" borderId="0" xfId="0" applyFont="1" applyFill="1"/>
    <xf numFmtId="2" fontId="7" fillId="0" borderId="32" xfId="0" applyNumberFormat="1" applyFont="1" applyBorder="1" applyAlignment="1">
      <alignment horizontal="right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Border="1" applyAlignment="1">
      <alignment horizontal="right"/>
    </xf>
    <xf numFmtId="0" fontId="7" fillId="0" borderId="11" xfId="0" applyFont="1" applyFill="1" applyBorder="1"/>
    <xf numFmtId="0" fontId="7" fillId="0" borderId="4" xfId="0" applyFont="1" applyFill="1" applyBorder="1"/>
    <xf numFmtId="1" fontId="53" fillId="0" borderId="33" xfId="0" applyNumberFormat="1" applyFont="1" applyFill="1" applyBorder="1" applyAlignment="1">
      <alignment horizontal="center"/>
    </xf>
    <xf numFmtId="0" fontId="61" fillId="0" borderId="0" xfId="0" applyFont="1" applyFill="1" applyAlignment="1">
      <alignment horizontal="center" wrapText="1"/>
    </xf>
    <xf numFmtId="0" fontId="14" fillId="0" borderId="0" xfId="0" applyFont="1" applyFill="1"/>
    <xf numFmtId="14" fontId="7" fillId="0" borderId="0" xfId="0" applyNumberFormat="1" applyFont="1" applyFill="1" applyAlignment="1">
      <alignment horizontal="center"/>
    </xf>
    <xf numFmtId="15" fontId="7" fillId="0" borderId="0" xfId="0" applyNumberFormat="1" applyFont="1" applyFill="1" applyAlignment="1">
      <alignment horizontal="center"/>
    </xf>
    <xf numFmtId="0" fontId="0" fillId="0" borderId="1" xfId="0" applyFill="1" applyBorder="1"/>
    <xf numFmtId="0" fontId="0" fillId="0" borderId="4" xfId="0" applyFill="1" applyBorder="1"/>
    <xf numFmtId="0" fontId="14" fillId="0" borderId="4" xfId="0" applyFont="1" applyFill="1" applyBorder="1" applyAlignment="1">
      <alignment horizontal="center"/>
    </xf>
    <xf numFmtId="15" fontId="0" fillId="0" borderId="4" xfId="0" applyNumberFormat="1" applyFill="1" applyBorder="1" applyAlignment="1">
      <alignment horizontal="center"/>
    </xf>
    <xf numFmtId="0" fontId="14" fillId="0" borderId="4" xfId="0" applyFont="1" applyFill="1" applyBorder="1"/>
    <xf numFmtId="168" fontId="46" fillId="0" borderId="0" xfId="0" applyNumberFormat="1" applyFont="1" applyFill="1"/>
    <xf numFmtId="2" fontId="7" fillId="0" borderId="33" xfId="0" applyNumberFormat="1" applyFont="1" applyFill="1" applyBorder="1" applyAlignment="1">
      <alignment vertical="center"/>
    </xf>
    <xf numFmtId="0" fontId="0" fillId="11" borderId="0" xfId="0" applyFill="1"/>
    <xf numFmtId="167" fontId="7" fillId="0" borderId="33" xfId="0" applyNumberFormat="1" applyFont="1" applyFill="1" applyBorder="1" applyAlignment="1">
      <alignment vertical="center"/>
    </xf>
    <xf numFmtId="2" fontId="15" fillId="0" borderId="0" xfId="0" applyNumberFormat="1" applyFont="1" applyAlignment="1"/>
    <xf numFmtId="2" fontId="7" fillId="0" borderId="37" xfId="0" applyNumberFormat="1" applyFont="1" applyFill="1" applyBorder="1" applyAlignment="1">
      <alignment horizontal="right"/>
    </xf>
    <xf numFmtId="15" fontId="26" fillId="0" borderId="0" xfId="0" applyNumberFormat="1" applyFont="1" applyFill="1"/>
    <xf numFmtId="0" fontId="26" fillId="0" borderId="4" xfId="0" applyFont="1" applyFill="1" applyBorder="1" applyAlignment="1">
      <alignment horizontal="right"/>
    </xf>
    <xf numFmtId="168" fontId="7" fillId="0" borderId="33" xfId="0" applyNumberFormat="1" applyFont="1" applyFill="1" applyBorder="1" applyAlignment="1">
      <alignment vertical="center"/>
    </xf>
    <xf numFmtId="1" fontId="41" fillId="0" borderId="33" xfId="0" applyNumberFormat="1" applyFont="1" applyFill="1" applyBorder="1" applyAlignment="1">
      <alignment vertical="center"/>
    </xf>
    <xf numFmtId="164" fontId="10" fillId="0" borderId="33" xfId="0" applyNumberFormat="1" applyFont="1" applyFill="1" applyBorder="1" applyAlignment="1">
      <alignment horizontal="center"/>
    </xf>
    <xf numFmtId="1" fontId="3" fillId="0" borderId="4" xfId="0" applyNumberFormat="1" applyFont="1" applyBorder="1" applyAlignment="1">
      <alignment horizontal="center"/>
    </xf>
    <xf numFmtId="0" fontId="69" fillId="0" borderId="10" xfId="0" applyFont="1" applyFill="1" applyBorder="1" applyAlignment="1">
      <alignment horizontal="right"/>
    </xf>
    <xf numFmtId="164" fontId="69" fillId="0" borderId="0" xfId="0" applyNumberFormat="1" applyFont="1" applyFill="1"/>
    <xf numFmtId="15" fontId="69" fillId="0" borderId="15" xfId="0" applyNumberFormat="1" applyFont="1" applyBorder="1"/>
    <xf numFmtId="168" fontId="69" fillId="0" borderId="0" xfId="0" applyNumberFormat="1" applyFont="1"/>
    <xf numFmtId="4" fontId="69" fillId="0" borderId="5" xfId="0" applyNumberFormat="1" applyFont="1" applyBorder="1" applyAlignment="1">
      <alignment horizontal="right"/>
    </xf>
    <xf numFmtId="0" fontId="70" fillId="0" borderId="0" xfId="0" applyFont="1" applyFill="1" applyAlignment="1">
      <alignment horizontal="center"/>
    </xf>
    <xf numFmtId="0" fontId="71" fillId="0" borderId="0" xfId="0" applyFont="1"/>
    <xf numFmtId="0" fontId="72" fillId="0" borderId="0" xfId="0" applyFont="1" applyBorder="1" applyAlignment="1">
      <alignment horizontal="center"/>
    </xf>
    <xf numFmtId="0" fontId="72" fillId="0" borderId="0" xfId="0" applyFont="1" applyAlignment="1">
      <alignment horizontal="center"/>
    </xf>
    <xf numFmtId="2" fontId="71" fillId="0" borderId="0" xfId="0" applyNumberFormat="1" applyFont="1" applyFill="1"/>
    <xf numFmtId="0" fontId="71" fillId="0" borderId="0" xfId="0" applyFont="1" applyBorder="1"/>
    <xf numFmtId="0" fontId="7" fillId="0" borderId="4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28" fillId="0" borderId="0" xfId="0" applyNumberFormat="1" applyFont="1" applyAlignment="1">
      <alignment horizontal="center"/>
    </xf>
    <xf numFmtId="44" fontId="46" fillId="0" borderId="0" xfId="1" applyFont="1" applyFill="1"/>
    <xf numFmtId="0" fontId="7" fillId="0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4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168" fontId="10" fillId="0" borderId="15" xfId="0" applyNumberFormat="1" applyFont="1" applyFill="1" applyBorder="1"/>
    <xf numFmtId="0" fontId="10" fillId="0" borderId="10" xfId="0" applyFont="1" applyFill="1" applyBorder="1" applyAlignment="1">
      <alignment horizontal="right"/>
    </xf>
    <xf numFmtId="15" fontId="27" fillId="0" borderId="15" xfId="0" applyNumberFormat="1" applyFont="1" applyFill="1" applyBorder="1"/>
    <xf numFmtId="0" fontId="0" fillId="0" borderId="18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2" fontId="27" fillId="0" borderId="51" xfId="0" applyNumberFormat="1" applyFont="1" applyBorder="1" applyAlignment="1">
      <alignment horizontal="right"/>
    </xf>
    <xf numFmtId="15" fontId="27" fillId="0" borderId="51" xfId="0" applyNumberFormat="1" applyFont="1" applyBorder="1"/>
    <xf numFmtId="2" fontId="27" fillId="0" borderId="51" xfId="0" applyNumberFormat="1" applyFont="1" applyFill="1" applyBorder="1" applyAlignment="1">
      <alignment horizontal="right"/>
    </xf>
    <xf numFmtId="0" fontId="27" fillId="0" borderId="51" xfId="0" applyFont="1" applyBorder="1" applyAlignment="1">
      <alignment horizontal="right"/>
    </xf>
    <xf numFmtId="164" fontId="27" fillId="0" borderId="51" xfId="0" applyNumberFormat="1" applyFont="1" applyBorder="1"/>
    <xf numFmtId="0" fontId="7" fillId="18" borderId="0" xfId="0" applyFont="1" applyFill="1" applyBorder="1" applyAlignment="1">
      <alignment vertical="center" wrapText="1"/>
    </xf>
    <xf numFmtId="0" fontId="7" fillId="0" borderId="33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3" fillId="0" borderId="33" xfId="0" applyFont="1" applyFill="1" applyBorder="1" applyAlignment="1">
      <alignment horizontal="center"/>
    </xf>
    <xf numFmtId="0" fontId="67" fillId="0" borderId="33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8" fontId="7" fillId="0" borderId="0" xfId="0" applyNumberFormat="1" applyFont="1" applyFill="1" applyAlignment="1">
      <alignment horizontal="center" vertical="center"/>
    </xf>
    <xf numFmtId="0" fontId="28" fillId="0" borderId="0" xfId="0" applyFont="1" applyFill="1" applyBorder="1" applyAlignment="1">
      <alignment vertical="center" wrapText="1"/>
    </xf>
    <xf numFmtId="166" fontId="10" fillId="0" borderId="33" xfId="0" applyNumberFormat="1" applyFont="1" applyFill="1" applyBorder="1" applyAlignment="1">
      <alignment horizontal="right"/>
    </xf>
    <xf numFmtId="4" fontId="7" fillId="7" borderId="0" xfId="0" applyNumberFormat="1" applyFont="1" applyFill="1"/>
    <xf numFmtId="15" fontId="7" fillId="0" borderId="0" xfId="0" applyNumberFormat="1" applyFont="1" applyFill="1" applyBorder="1"/>
    <xf numFmtId="0" fontId="7" fillId="0" borderId="0" xfId="0" applyFont="1" applyFill="1" applyBorder="1" applyAlignment="1">
      <alignment horizontal="center"/>
    </xf>
    <xf numFmtId="164" fontId="10" fillId="0" borderId="60" xfId="0" applyNumberFormat="1" applyFont="1" applyBorder="1"/>
    <xf numFmtId="164" fontId="10" fillId="0" borderId="61" xfId="0" applyNumberFormat="1" applyFont="1" applyBorder="1"/>
    <xf numFmtId="164" fontId="10" fillId="0" borderId="90" xfId="0" applyNumberFormat="1" applyFont="1" applyBorder="1"/>
    <xf numFmtId="164" fontId="15" fillId="0" borderId="0" xfId="0" applyNumberFormat="1" applyFont="1"/>
    <xf numFmtId="0" fontId="74" fillId="0" borderId="0" xfId="0" applyFont="1" applyFill="1" applyAlignment="1">
      <alignment horizontal="center" wrapText="1"/>
    </xf>
    <xf numFmtId="16" fontId="26" fillId="0" borderId="0" xfId="0" applyNumberFormat="1" applyFont="1" applyFill="1" applyAlignment="1">
      <alignment horizontal="right"/>
    </xf>
    <xf numFmtId="166" fontId="7" fillId="0" borderId="33" xfId="0" applyNumberFormat="1" applyFont="1" applyFill="1" applyBorder="1" applyAlignment="1">
      <alignment wrapText="1"/>
    </xf>
    <xf numFmtId="166" fontId="7" fillId="0" borderId="33" xfId="0" applyNumberFormat="1" applyFont="1" applyFill="1" applyBorder="1"/>
    <xf numFmtId="166" fontId="18" fillId="0" borderId="33" xfId="0" applyNumberFormat="1" applyFont="1" applyFill="1" applyBorder="1" applyAlignment="1">
      <alignment horizontal="right"/>
    </xf>
    <xf numFmtId="0" fontId="12" fillId="0" borderId="33" xfId="0" applyFont="1" applyFill="1" applyBorder="1"/>
    <xf numFmtId="164" fontId="28" fillId="0" borderId="33" xfId="0" applyNumberFormat="1" applyFont="1" applyFill="1" applyBorder="1"/>
    <xf numFmtId="1" fontId="28" fillId="0" borderId="33" xfId="0" applyNumberFormat="1" applyFont="1" applyFill="1" applyBorder="1" applyAlignment="1">
      <alignment vertical="center"/>
    </xf>
    <xf numFmtId="1" fontId="17" fillId="0" borderId="33" xfId="0" applyNumberFormat="1" applyFont="1" applyFill="1" applyBorder="1" applyAlignment="1">
      <alignment vertical="center" wrapText="1"/>
    </xf>
    <xf numFmtId="1" fontId="28" fillId="0" borderId="33" xfId="0" applyNumberFormat="1" applyFont="1" applyFill="1" applyBorder="1" applyAlignment="1">
      <alignment horizontal="center" vertical="center"/>
    </xf>
    <xf numFmtId="0" fontId="10" fillId="0" borderId="33" xfId="0" applyFont="1" applyFill="1" applyBorder="1" applyAlignment="1">
      <alignment horizontal="center"/>
    </xf>
    <xf numFmtId="2" fontId="10" fillId="0" borderId="33" xfId="0" applyNumberFormat="1" applyFont="1" applyFill="1" applyBorder="1" applyAlignment="1"/>
    <xf numFmtId="0" fontId="28" fillId="0" borderId="33" xfId="0" applyFont="1" applyFill="1" applyBorder="1" applyAlignment="1">
      <alignment vertical="center"/>
    </xf>
    <xf numFmtId="167" fontId="27" fillId="0" borderId="0" xfId="0" applyNumberFormat="1" applyFont="1" applyFill="1"/>
    <xf numFmtId="0" fontId="27" fillId="0" borderId="51" xfId="0" applyFont="1" applyFill="1" applyBorder="1" applyAlignment="1">
      <alignment horizontal="right"/>
    </xf>
    <xf numFmtId="164" fontId="27" fillId="0" borderId="51" xfId="0" applyNumberFormat="1" applyFont="1" applyFill="1" applyBorder="1"/>
    <xf numFmtId="0" fontId="7" fillId="19" borderId="0" xfId="0" applyFont="1" applyFill="1" applyAlignment="1">
      <alignment horizontal="center"/>
    </xf>
    <xf numFmtId="44" fontId="28" fillId="0" borderId="0" xfId="1" applyFont="1" applyFill="1" applyAlignment="1">
      <alignment horizontal="center"/>
    </xf>
    <xf numFmtId="164" fontId="7" fillId="0" borderId="91" xfId="0" applyNumberFormat="1" applyFont="1" applyFill="1" applyBorder="1" applyAlignment="1"/>
    <xf numFmtId="164" fontId="22" fillId="0" borderId="91" xfId="0" applyNumberFormat="1" applyFont="1" applyFill="1" applyBorder="1" applyAlignment="1"/>
    <xf numFmtId="0" fontId="7" fillId="0" borderId="0" xfId="0" applyFont="1" applyFill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6" fontId="22" fillId="0" borderId="33" xfId="0" applyNumberFormat="1" applyFont="1" applyFill="1" applyBorder="1" applyAlignment="1">
      <alignment horizontal="left" wrapText="1"/>
    </xf>
    <xf numFmtId="0" fontId="22" fillId="0" borderId="33" xfId="0" applyFont="1" applyFill="1" applyBorder="1" applyAlignment="1">
      <alignment wrapText="1"/>
    </xf>
    <xf numFmtId="168" fontId="10" fillId="4" borderId="0" xfId="0" applyNumberFormat="1" applyFont="1" applyFill="1"/>
    <xf numFmtId="2" fontId="15" fillId="4" borderId="0" xfId="0" applyNumberFormat="1" applyFont="1" applyFill="1" applyAlignment="1">
      <alignment horizontal="center"/>
    </xf>
    <xf numFmtId="164" fontId="18" fillId="0" borderId="91" xfId="0" applyNumberFormat="1" applyFont="1" applyFill="1" applyBorder="1" applyAlignment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2" fontId="76" fillId="0" borderId="0" xfId="0" applyNumberFormat="1" applyFont="1" applyFill="1" applyAlignment="1">
      <alignment horizontal="right"/>
    </xf>
    <xf numFmtId="168" fontId="76" fillId="0" borderId="15" xfId="0" applyNumberFormat="1" applyFont="1" applyFill="1" applyBorder="1"/>
    <xf numFmtId="0" fontId="76" fillId="0" borderId="10" xfId="0" applyFont="1" applyFill="1" applyBorder="1" applyAlignment="1">
      <alignment horizontal="right"/>
    </xf>
    <xf numFmtId="164" fontId="76" fillId="0" borderId="0" xfId="0" applyNumberFormat="1" applyFont="1" applyFill="1"/>
    <xf numFmtId="1" fontId="28" fillId="0" borderId="87" xfId="0" applyNumberFormat="1" applyFont="1" applyFill="1" applyBorder="1" applyAlignment="1">
      <alignment vertical="center"/>
    </xf>
    <xf numFmtId="0" fontId="22" fillId="0" borderId="33" xfId="0" applyFont="1" applyFill="1" applyBorder="1" applyAlignment="1">
      <alignment horizontal="left" wrapText="1"/>
    </xf>
    <xf numFmtId="0" fontId="17" fillId="0" borderId="33" xfId="0" applyFont="1" applyFill="1" applyBorder="1" applyAlignment="1">
      <alignment horizontal="left" wrapText="1"/>
    </xf>
    <xf numFmtId="167" fontId="18" fillId="0" borderId="33" xfId="0" applyNumberFormat="1" applyFont="1" applyFill="1" applyBorder="1" applyAlignment="1">
      <alignment wrapText="1"/>
    </xf>
    <xf numFmtId="166" fontId="17" fillId="0" borderId="33" xfId="0" applyNumberFormat="1" applyFont="1" applyFill="1" applyBorder="1" applyAlignment="1">
      <alignment horizontal="left" wrapText="1"/>
    </xf>
    <xf numFmtId="167" fontId="17" fillId="0" borderId="33" xfId="0" applyNumberFormat="1" applyFont="1" applyFill="1" applyBorder="1" applyAlignment="1">
      <alignment wrapText="1"/>
    </xf>
    <xf numFmtId="167" fontId="22" fillId="0" borderId="33" xfId="0" applyNumberFormat="1" applyFont="1" applyFill="1" applyBorder="1" applyAlignment="1">
      <alignment horizontal="left" wrapText="1"/>
    </xf>
    <xf numFmtId="0" fontId="7" fillId="0" borderId="68" xfId="0" applyFont="1" applyFill="1" applyBorder="1" applyAlignment="1">
      <alignment horizontal="center"/>
    </xf>
    <xf numFmtId="0" fontId="28" fillId="0" borderId="33" xfId="0" applyFont="1" applyFill="1" applyBorder="1" applyAlignment="1">
      <alignment horizontal="left" wrapText="1"/>
    </xf>
    <xf numFmtId="0" fontId="7" fillId="0" borderId="33" xfId="0" applyFont="1" applyFill="1" applyBorder="1"/>
    <xf numFmtId="164" fontId="22" fillId="0" borderId="33" xfId="0" applyNumberFormat="1" applyFont="1" applyFill="1" applyBorder="1" applyAlignment="1">
      <alignment horizontal="center"/>
    </xf>
    <xf numFmtId="168" fontId="7" fillId="0" borderId="33" xfId="0" applyNumberFormat="1" applyFont="1" applyFill="1" applyBorder="1"/>
    <xf numFmtId="2" fontId="12" fillId="0" borderId="33" xfId="0" applyNumberFormat="1" applyFont="1" applyBorder="1" applyAlignment="1">
      <alignment horizontal="right"/>
    </xf>
    <xf numFmtId="0" fontId="28" fillId="0" borderId="33" xfId="0" applyFont="1" applyFill="1" applyBorder="1" applyAlignment="1">
      <alignment horizontal="left"/>
    </xf>
    <xf numFmtId="168" fontId="7" fillId="0" borderId="33" xfId="0" applyNumberFormat="1" applyFont="1" applyBorder="1"/>
    <xf numFmtId="0" fontId="53" fillId="0" borderId="33" xfId="0" applyFont="1" applyFill="1" applyBorder="1"/>
    <xf numFmtId="164" fontId="22" fillId="0" borderId="33" xfId="0" applyNumberFormat="1" applyFont="1" applyBorder="1" applyAlignment="1">
      <alignment horizontal="center"/>
    </xf>
    <xf numFmtId="0" fontId="28" fillId="0" borderId="33" xfId="0" applyFont="1" applyFill="1" applyBorder="1"/>
    <xf numFmtId="2" fontId="12" fillId="0" borderId="33" xfId="0" applyNumberFormat="1" applyFont="1" applyFill="1" applyBorder="1" applyAlignment="1">
      <alignment horizontal="right"/>
    </xf>
    <xf numFmtId="2" fontId="8" fillId="0" borderId="33" xfId="0" applyNumberFormat="1" applyFont="1" applyFill="1" applyBorder="1"/>
    <xf numFmtId="2" fontId="7" fillId="0" borderId="33" xfId="0" applyNumberFormat="1" applyFont="1" applyFill="1" applyBorder="1"/>
    <xf numFmtId="4" fontId="22" fillId="0" borderId="33" xfId="0" applyNumberFormat="1" applyFont="1" applyFill="1" applyBorder="1" applyAlignment="1">
      <alignment horizontal="center"/>
    </xf>
    <xf numFmtId="1" fontId="12" fillId="0" borderId="33" xfId="0" applyNumberFormat="1" applyFont="1" applyFill="1" applyBorder="1" applyAlignment="1">
      <alignment horizontal="center"/>
    </xf>
    <xf numFmtId="168" fontId="28" fillId="0" borderId="33" xfId="0" applyNumberFormat="1" applyFont="1" applyFill="1" applyBorder="1"/>
    <xf numFmtId="2" fontId="28" fillId="0" borderId="33" xfId="0" applyNumberFormat="1" applyFont="1" applyFill="1" applyBorder="1" applyAlignment="1">
      <alignment horizontal="right"/>
    </xf>
    <xf numFmtId="2" fontId="60" fillId="0" borderId="33" xfId="0" applyNumberFormat="1" applyFont="1" applyFill="1" applyBorder="1"/>
    <xf numFmtId="0" fontId="8" fillId="0" borderId="33" xfId="0" applyFont="1" applyFill="1" applyBorder="1"/>
    <xf numFmtId="2" fontId="46" fillId="0" borderId="33" xfId="0" applyNumberFormat="1" applyFont="1" applyFill="1" applyBorder="1" applyAlignment="1">
      <alignment horizontal="right"/>
    </xf>
    <xf numFmtId="1" fontId="46" fillId="0" borderId="33" xfId="0" applyNumberFormat="1" applyFont="1" applyFill="1" applyBorder="1" applyAlignment="1">
      <alignment horizontal="center"/>
    </xf>
    <xf numFmtId="2" fontId="28" fillId="0" borderId="33" xfId="0" applyNumberFormat="1" applyFont="1" applyFill="1" applyBorder="1"/>
    <xf numFmtId="0" fontId="46" fillId="0" borderId="33" xfId="0" applyFont="1" applyFill="1" applyBorder="1" applyAlignment="1">
      <alignment horizontal="center"/>
    </xf>
    <xf numFmtId="0" fontId="7" fillId="0" borderId="33" xfId="0" applyFont="1" applyBorder="1" applyAlignment="1">
      <alignment horizontal="left"/>
    </xf>
    <xf numFmtId="2" fontId="12" fillId="0" borderId="33" xfId="0" applyNumberFormat="1" applyFont="1" applyFill="1" applyBorder="1"/>
    <xf numFmtId="0" fontId="77" fillId="0" borderId="33" xfId="0" applyFont="1" applyFill="1" applyBorder="1" applyAlignment="1">
      <alignment horizontal="center" vertical="center"/>
    </xf>
    <xf numFmtId="164" fontId="17" fillId="0" borderId="33" xfId="0" applyNumberFormat="1" applyFont="1" applyFill="1" applyBorder="1" applyAlignment="1">
      <alignment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5" fontId="10" fillId="0" borderId="0" xfId="0" applyNumberFormat="1" applyFont="1" applyFill="1"/>
    <xf numFmtId="2" fontId="10" fillId="0" borderId="5" xfId="0" applyNumberFormat="1" applyFont="1" applyFill="1" applyBorder="1" applyAlignment="1">
      <alignment horizontal="right"/>
    </xf>
    <xf numFmtId="2" fontId="10" fillId="0" borderId="5" xfId="0" applyNumberFormat="1" applyFont="1" applyBorder="1" applyAlignment="1">
      <alignment horizontal="right"/>
    </xf>
    <xf numFmtId="0" fontId="0" fillId="0" borderId="51" xfId="0" applyBorder="1"/>
    <xf numFmtId="4" fontId="0" fillId="0" borderId="55" xfId="0" applyNumberFormat="1" applyBorder="1"/>
    <xf numFmtId="164" fontId="7" fillId="4" borderId="0" xfId="0" applyNumberFormat="1" applyFont="1" applyFill="1"/>
    <xf numFmtId="1" fontId="3" fillId="0" borderId="75" xfId="0" applyNumberFormat="1" applyFont="1" applyBorder="1" applyAlignment="1">
      <alignment horizontal="center"/>
    </xf>
    <xf numFmtId="1" fontId="3" fillId="0" borderId="51" xfId="0" applyNumberFormat="1" applyFont="1" applyBorder="1" applyAlignment="1">
      <alignment horizontal="center"/>
    </xf>
    <xf numFmtId="1" fontId="3" fillId="0" borderId="51" xfId="0" applyNumberFormat="1" applyFont="1" applyFill="1" applyBorder="1" applyAlignment="1">
      <alignment horizontal="center"/>
    </xf>
    <xf numFmtId="1" fontId="3" fillId="0" borderId="55" xfId="0" applyNumberFormat="1" applyFont="1" applyBorder="1" applyAlignment="1">
      <alignment horizontal="center"/>
    </xf>
    <xf numFmtId="4" fontId="7" fillId="11" borderId="0" xfId="0" applyNumberFormat="1" applyFont="1" applyFill="1"/>
    <xf numFmtId="1" fontId="10" fillId="11" borderId="4" xfId="0" applyNumberFormat="1" applyFont="1" applyFill="1" applyBorder="1" applyAlignment="1">
      <alignment horizontal="center"/>
    </xf>
    <xf numFmtId="2" fontId="7" fillId="4" borderId="0" xfId="0" applyNumberFormat="1" applyFont="1" applyFill="1" applyAlignment="1">
      <alignment horizontal="right"/>
    </xf>
    <xf numFmtId="168" fontId="7" fillId="4" borderId="15" xfId="0" applyNumberFormat="1" applyFont="1" applyFill="1" applyBorder="1"/>
    <xf numFmtId="0" fontId="7" fillId="4" borderId="10" xfId="0" applyFont="1" applyFill="1" applyBorder="1" applyAlignment="1">
      <alignment horizontal="right"/>
    </xf>
    <xf numFmtId="2" fontId="40" fillId="0" borderId="75" xfId="0" applyNumberFormat="1" applyFont="1" applyFill="1" applyBorder="1" applyAlignment="1">
      <alignment horizontal="right"/>
    </xf>
    <xf numFmtId="0" fontId="7" fillId="0" borderId="0" xfId="0" applyFont="1" applyFill="1" applyAlignment="1">
      <alignment horizontal="center" wrapText="1"/>
    </xf>
    <xf numFmtId="0" fontId="75" fillId="0" borderId="33" xfId="0" applyFont="1" applyFill="1" applyBorder="1" applyAlignment="1">
      <alignment horizontal="center" vertical="center"/>
    </xf>
    <xf numFmtId="0" fontId="41" fillId="0" borderId="33" xfId="0" applyFont="1" applyFill="1" applyBorder="1" applyAlignment="1">
      <alignment horizontal="center" vertical="center"/>
    </xf>
    <xf numFmtId="0" fontId="54" fillId="0" borderId="33" xfId="0" applyFont="1" applyFill="1" applyBorder="1" applyAlignment="1">
      <alignment horizontal="left"/>
    </xf>
    <xf numFmtId="0" fontId="78" fillId="0" borderId="33" xfId="0" applyFont="1" applyFill="1" applyBorder="1" applyAlignment="1">
      <alignment horizontal="center" vertical="center"/>
    </xf>
    <xf numFmtId="1" fontId="41" fillId="0" borderId="33" xfId="0" applyNumberFormat="1" applyFont="1" applyFill="1" applyBorder="1" applyAlignment="1">
      <alignment horizontal="center" vertical="center"/>
    </xf>
    <xf numFmtId="1" fontId="7" fillId="0" borderId="68" xfId="0" applyNumberFormat="1" applyFont="1" applyFill="1" applyBorder="1" applyAlignment="1">
      <alignment vertical="center"/>
    </xf>
    <xf numFmtId="44" fontId="7" fillId="0" borderId="68" xfId="1" applyFont="1" applyFill="1" applyBorder="1" applyAlignment="1">
      <alignment vertical="center"/>
    </xf>
    <xf numFmtId="1" fontId="17" fillId="0" borderId="68" xfId="0" applyNumberFormat="1" applyFont="1" applyFill="1" applyBorder="1" applyAlignment="1">
      <alignment vertical="center" wrapText="1"/>
    </xf>
    <xf numFmtId="164" fontId="18" fillId="0" borderId="91" xfId="0" applyNumberFormat="1" applyFont="1" applyFill="1" applyBorder="1" applyAlignment="1">
      <alignment horizontal="left"/>
    </xf>
    <xf numFmtId="164" fontId="17" fillId="0" borderId="91" xfId="0" applyNumberFormat="1" applyFont="1" applyFill="1" applyBorder="1" applyAlignment="1"/>
    <xf numFmtId="164" fontId="22" fillId="0" borderId="91" xfId="0" applyNumberFormat="1" applyFont="1" applyFill="1" applyBorder="1" applyAlignment="1">
      <alignment horizontal="left"/>
    </xf>
    <xf numFmtId="164" fontId="7" fillId="0" borderId="33" xfId="0" applyNumberFormat="1" applyFont="1" applyFill="1" applyBorder="1" applyAlignment="1">
      <alignment horizontal="center" vertical="center" wrapText="1"/>
    </xf>
    <xf numFmtId="1" fontId="28" fillId="0" borderId="33" xfId="0" applyNumberFormat="1" applyFont="1" applyFill="1" applyBorder="1" applyAlignment="1">
      <alignment horizontal="center" vertical="center" wrapText="1"/>
    </xf>
    <xf numFmtId="0" fontId="7" fillId="6" borderId="33" xfId="0" applyFont="1" applyFill="1" applyBorder="1"/>
    <xf numFmtId="164" fontId="22" fillId="6" borderId="33" xfId="0" applyNumberFormat="1" applyFont="1" applyFill="1" applyBorder="1" applyAlignment="1">
      <alignment horizontal="center"/>
    </xf>
    <xf numFmtId="168" fontId="7" fillId="6" borderId="33" xfId="0" applyNumberFormat="1" applyFont="1" applyFill="1" applyBorder="1"/>
    <xf numFmtId="2" fontId="56" fillId="0" borderId="0" xfId="0" applyNumberFormat="1" applyFont="1" applyFill="1" applyAlignment="1">
      <alignment horizontal="right"/>
    </xf>
    <xf numFmtId="168" fontId="56" fillId="0" borderId="15" xfId="0" applyNumberFormat="1" applyFont="1" applyFill="1" applyBorder="1"/>
    <xf numFmtId="0" fontId="56" fillId="0" borderId="10" xfId="0" applyFont="1" applyFill="1" applyBorder="1" applyAlignment="1">
      <alignment horizontal="right"/>
    </xf>
    <xf numFmtId="2" fontId="56" fillId="0" borderId="0" xfId="0" applyNumberFormat="1" applyFont="1" applyAlignment="1">
      <alignment horizontal="right"/>
    </xf>
    <xf numFmtId="168" fontId="56" fillId="0" borderId="15" xfId="0" applyNumberFormat="1" applyFont="1" applyBorder="1"/>
    <xf numFmtId="15" fontId="56" fillId="0" borderId="0" xfId="0" applyNumberFormat="1" applyFont="1" applyFill="1"/>
    <xf numFmtId="2" fontId="56" fillId="0" borderId="0" xfId="0" applyNumberFormat="1" applyFont="1" applyFill="1"/>
    <xf numFmtId="15" fontId="56" fillId="0" borderId="0" xfId="0" applyNumberFormat="1" applyFont="1"/>
    <xf numFmtId="164" fontId="56" fillId="0" borderId="12" xfId="0" applyNumberFormat="1" applyFont="1" applyFill="1" applyBorder="1"/>
    <xf numFmtId="167" fontId="56" fillId="0" borderId="0" xfId="0" applyNumberFormat="1" applyFont="1" applyFill="1"/>
    <xf numFmtId="167" fontId="56" fillId="0" borderId="0" xfId="0" applyNumberFormat="1" applyFont="1"/>
    <xf numFmtId="0" fontId="56" fillId="0" borderId="10" xfId="0" applyFont="1" applyBorder="1" applyAlignment="1">
      <alignment horizontal="right"/>
    </xf>
    <xf numFmtId="164" fontId="56" fillId="0" borderId="0" xfId="0" applyNumberFormat="1" applyFont="1"/>
    <xf numFmtId="15" fontId="56" fillId="0" borderId="15" xfId="0" applyNumberFormat="1" applyFont="1" applyBorder="1"/>
    <xf numFmtId="15" fontId="56" fillId="0" borderId="15" xfId="0" applyNumberFormat="1" applyFont="1" applyFill="1" applyBorder="1"/>
    <xf numFmtId="168" fontId="56" fillId="0" borderId="4" xfId="0" applyNumberFormat="1" applyFont="1" applyBorder="1"/>
    <xf numFmtId="2" fontId="56" fillId="0" borderId="5" xfId="0" applyNumberFormat="1" applyFont="1" applyBorder="1" applyAlignment="1">
      <alignment horizontal="right"/>
    </xf>
    <xf numFmtId="4" fontId="56" fillId="0" borderId="5" xfId="0" applyNumberFormat="1" applyFont="1" applyBorder="1" applyAlignment="1">
      <alignment horizontal="right"/>
    </xf>
    <xf numFmtId="168" fontId="56" fillId="0" borderId="0" xfId="0" applyNumberFormat="1" applyFont="1"/>
    <xf numFmtId="2" fontId="56" fillId="0" borderId="5" xfId="0" applyNumberFormat="1" applyFont="1" applyFill="1" applyBorder="1" applyAlignment="1">
      <alignment horizontal="right"/>
    </xf>
    <xf numFmtId="2" fontId="56" fillId="0" borderId="51" xfId="0" applyNumberFormat="1" applyFont="1" applyBorder="1" applyAlignment="1">
      <alignment horizontal="right"/>
    </xf>
    <xf numFmtId="2" fontId="56" fillId="0" borderId="51" xfId="0" applyNumberFormat="1" applyFont="1" applyFill="1" applyBorder="1" applyAlignment="1">
      <alignment horizontal="right"/>
    </xf>
    <xf numFmtId="0" fontId="56" fillId="0" borderId="51" xfId="0" applyFont="1" applyBorder="1" applyAlignment="1">
      <alignment horizontal="right"/>
    </xf>
    <xf numFmtId="164" fontId="56" fillId="0" borderId="51" xfId="0" applyNumberFormat="1" applyFont="1" applyBorder="1"/>
    <xf numFmtId="0" fontId="28" fillId="0" borderId="40" xfId="0" applyFont="1" applyBorder="1"/>
    <xf numFmtId="0" fontId="28" fillId="3" borderId="26" xfId="0" applyFont="1" applyFill="1" applyBorder="1" applyAlignment="1">
      <alignment horizontal="center"/>
    </xf>
    <xf numFmtId="16" fontId="28" fillId="0" borderId="25" xfId="0" applyNumberFormat="1" applyFont="1" applyBorder="1" applyAlignment="1">
      <alignment horizontal="center"/>
    </xf>
    <xf numFmtId="0" fontId="28" fillId="0" borderId="23" xfId="0" applyFont="1" applyBorder="1" applyAlignment="1">
      <alignment horizontal="center"/>
    </xf>
    <xf numFmtId="0" fontId="28" fillId="0" borderId="18" xfId="0" applyFont="1" applyBorder="1" applyAlignment="1">
      <alignment horizontal="center"/>
    </xf>
    <xf numFmtId="0" fontId="28" fillId="0" borderId="14" xfId="0" applyFont="1" applyBorder="1" applyAlignment="1">
      <alignment horizontal="center"/>
    </xf>
    <xf numFmtId="16" fontId="56" fillId="0" borderId="0" xfId="0" applyNumberFormat="1" applyFont="1" applyFill="1"/>
    <xf numFmtId="0" fontId="56" fillId="0" borderId="0" xfId="0" applyFont="1" applyFill="1" applyAlignment="1">
      <alignment horizontal="right"/>
    </xf>
    <xf numFmtId="0" fontId="56" fillId="0" borderId="0" xfId="0" applyFont="1" applyFill="1" applyAlignment="1">
      <alignment horizontal="center"/>
    </xf>
    <xf numFmtId="164" fontId="56" fillId="0" borderId="0" xfId="0" applyNumberFormat="1" applyFont="1" applyFill="1" applyAlignment="1">
      <alignment horizontal="right"/>
    </xf>
    <xf numFmtId="16" fontId="56" fillId="0" borderId="0" xfId="0" applyNumberFormat="1" applyFont="1"/>
    <xf numFmtId="0" fontId="56" fillId="0" borderId="0" xfId="0" applyFont="1" applyAlignment="1">
      <alignment horizontal="center"/>
    </xf>
    <xf numFmtId="0" fontId="56" fillId="0" borderId="0" xfId="0" applyFont="1" applyAlignment="1">
      <alignment horizontal="right"/>
    </xf>
    <xf numFmtId="2" fontId="79" fillId="0" borderId="5" xfId="0" applyNumberFormat="1" applyFont="1" applyBorder="1" applyAlignment="1">
      <alignment horizontal="right"/>
    </xf>
    <xf numFmtId="15" fontId="79" fillId="0" borderId="0" xfId="0" applyNumberFormat="1" applyFont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0" fontId="77" fillId="0" borderId="33" xfId="0" applyFont="1" applyFill="1" applyBorder="1" applyAlignment="1">
      <alignment horizontal="center"/>
    </xf>
    <xf numFmtId="0" fontId="63" fillId="0" borderId="65" xfId="0" applyFont="1" applyBorder="1" applyAlignment="1">
      <alignment wrapText="1"/>
    </xf>
    <xf numFmtId="0" fontId="63" fillId="0" borderId="66" xfId="0" applyFont="1" applyBorder="1" applyAlignment="1">
      <alignment horizontal="center" wrapText="1"/>
    </xf>
    <xf numFmtId="0" fontId="18" fillId="0" borderId="0" xfId="0" applyFont="1" applyFill="1" applyBorder="1" applyAlignment="1">
      <alignment wrapText="1"/>
    </xf>
    <xf numFmtId="167" fontId="10" fillId="0" borderId="33" xfId="0" applyNumberFormat="1" applyFont="1" applyFill="1" applyBorder="1" applyAlignment="1">
      <alignment wrapText="1"/>
    </xf>
    <xf numFmtId="164" fontId="18" fillId="0" borderId="33" xfId="0" applyNumberFormat="1" applyFont="1" applyFill="1" applyBorder="1" applyAlignment="1">
      <alignment wrapText="1"/>
    </xf>
    <xf numFmtId="164" fontId="22" fillId="0" borderId="33" xfId="0" applyNumberFormat="1" applyFont="1" applyFill="1" applyBorder="1" applyAlignment="1">
      <alignment vertical="center" wrapText="1"/>
    </xf>
    <xf numFmtId="167" fontId="18" fillId="0" borderId="5" xfId="0" applyNumberFormat="1" applyFont="1" applyFill="1" applyBorder="1" applyAlignment="1">
      <alignment wrapText="1"/>
    </xf>
    <xf numFmtId="167" fontId="18" fillId="0" borderId="5" xfId="0" applyNumberFormat="1" applyFont="1" applyBorder="1" applyAlignment="1">
      <alignment wrapText="1"/>
    </xf>
    <xf numFmtId="0" fontId="63" fillId="0" borderId="5" xfId="0" applyFont="1" applyBorder="1" applyAlignment="1">
      <alignment wrapText="1"/>
    </xf>
    <xf numFmtId="0" fontId="63" fillId="0" borderId="42" xfId="0" applyFont="1" applyBorder="1" applyAlignment="1">
      <alignment wrapText="1"/>
    </xf>
    <xf numFmtId="0" fontId="63" fillId="0" borderId="0" xfId="0" applyFont="1" applyAlignment="1">
      <alignment wrapText="1"/>
    </xf>
    <xf numFmtId="167" fontId="22" fillId="0" borderId="33" xfId="0" applyNumberFormat="1" applyFont="1" applyFill="1" applyBorder="1" applyAlignment="1">
      <alignment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" fontId="26" fillId="0" borderId="12" xfId="0" applyNumberFormat="1" applyFont="1" applyBorder="1"/>
    <xf numFmtId="0" fontId="26" fillId="0" borderId="13" xfId="0" applyFont="1" applyFill="1" applyBorder="1" applyAlignment="1">
      <alignment horizontal="right"/>
    </xf>
    <xf numFmtId="0" fontId="81" fillId="0" borderId="33" xfId="0" applyFont="1" applyFill="1" applyBorder="1" applyAlignment="1">
      <alignment horizontal="center" vertical="center"/>
    </xf>
    <xf numFmtId="44" fontId="7" fillId="0" borderId="33" xfId="1" applyFont="1" applyFill="1" applyBorder="1" applyAlignment="1">
      <alignment wrapText="1"/>
    </xf>
    <xf numFmtId="0" fontId="82" fillId="0" borderId="33" xfId="0" applyFont="1" applyFill="1" applyBorder="1" applyAlignment="1">
      <alignment horizontal="center"/>
    </xf>
    <xf numFmtId="0" fontId="7" fillId="0" borderId="3" xfId="0" applyFont="1" applyBorder="1" applyAlignment="1">
      <alignment horizontal="left" wrapText="1"/>
    </xf>
    <xf numFmtId="0" fontId="7" fillId="0" borderId="69" xfId="0" applyFont="1" applyFill="1" applyBorder="1" applyAlignment="1">
      <alignment horizontal="left" wrapText="1"/>
    </xf>
    <xf numFmtId="0" fontId="68" fillId="0" borderId="33" xfId="0" applyFont="1" applyFill="1" applyBorder="1" applyAlignment="1">
      <alignment horizontal="left" wrapText="1"/>
    </xf>
    <xf numFmtId="0" fontId="17" fillId="0" borderId="33" xfId="0" applyFont="1" applyFill="1" applyBorder="1" applyAlignment="1">
      <alignment wrapText="1"/>
    </xf>
    <xf numFmtId="0" fontId="32" fillId="0" borderId="33" xfId="0" applyFont="1" applyFill="1" applyBorder="1" applyAlignment="1">
      <alignment horizontal="left" wrapText="1"/>
    </xf>
    <xf numFmtId="1" fontId="7" fillId="0" borderId="33" xfId="0" applyNumberFormat="1" applyFont="1" applyFill="1" applyBorder="1" applyAlignment="1">
      <alignment vertical="center" wrapText="1"/>
    </xf>
    <xf numFmtId="0" fontId="43" fillId="0" borderId="0" xfId="0" applyFont="1" applyFill="1" applyBorder="1" applyAlignment="1">
      <alignment horizontal="left" wrapText="1"/>
    </xf>
    <xf numFmtId="0" fontId="43" fillId="0" borderId="37" xfId="0" applyFont="1" applyFill="1" applyBorder="1" applyAlignment="1">
      <alignment horizontal="left" wrapText="1"/>
    </xf>
    <xf numFmtId="0" fontId="33" fillId="0" borderId="37" xfId="0" applyFont="1" applyFill="1" applyBorder="1" applyAlignment="1">
      <alignment horizontal="left" wrapText="1"/>
    </xf>
    <xf numFmtId="0" fontId="34" fillId="0" borderId="0" xfId="0" applyFont="1" applyAlignment="1">
      <alignment horizontal="left" wrapText="1"/>
    </xf>
    <xf numFmtId="0" fontId="34" fillId="0" borderId="37" xfId="0" applyFont="1" applyBorder="1" applyAlignment="1">
      <alignment horizontal="left" wrapText="1"/>
    </xf>
    <xf numFmtId="0" fontId="32" fillId="0" borderId="37" xfId="0" applyFont="1" applyBorder="1" applyAlignment="1">
      <alignment horizontal="left" wrapText="1"/>
    </xf>
    <xf numFmtId="0" fontId="33" fillId="0" borderId="37" xfId="0" applyFont="1" applyBorder="1" applyAlignment="1">
      <alignment horizontal="left" wrapText="1"/>
    </xf>
    <xf numFmtId="0" fontId="10" fillId="0" borderId="37" xfId="0" applyFont="1" applyBorder="1" applyAlignment="1">
      <alignment horizontal="left" wrapText="1"/>
    </xf>
    <xf numFmtId="0" fontId="7" fillId="0" borderId="37" xfId="0" applyFont="1" applyBorder="1" applyAlignment="1">
      <alignment horizontal="left" wrapText="1"/>
    </xf>
    <xf numFmtId="0" fontId="7" fillId="0" borderId="43" xfId="0" applyFont="1" applyBorder="1" applyAlignment="1">
      <alignment horizontal="left" wrapText="1"/>
    </xf>
    <xf numFmtId="0" fontId="10" fillId="0" borderId="8" xfId="0" applyFont="1" applyBorder="1" applyAlignment="1">
      <alignment horizontal="center" wrapText="1"/>
    </xf>
    <xf numFmtId="0" fontId="17" fillId="8" borderId="0" xfId="0" applyFont="1" applyFill="1" applyAlignment="1">
      <alignment horizontal="center"/>
    </xf>
    <xf numFmtId="4" fontId="10" fillId="7" borderId="0" xfId="0" applyNumberFormat="1" applyFont="1" applyFill="1"/>
    <xf numFmtId="44" fontId="7" fillId="0" borderId="4" xfId="1" applyFont="1" applyBorder="1"/>
    <xf numFmtId="44" fontId="7" fillId="0" borderId="4" xfId="0" applyNumberFormat="1" applyFont="1" applyBorder="1"/>
    <xf numFmtId="168" fontId="27" fillId="0" borderId="51" xfId="0" applyNumberFormat="1" applyFont="1" applyBorder="1"/>
    <xf numFmtId="168" fontId="56" fillId="0" borderId="51" xfId="0" applyNumberFormat="1" applyFont="1" applyBorder="1"/>
    <xf numFmtId="16" fontId="10" fillId="0" borderId="0" xfId="0" applyNumberFormat="1" applyFont="1" applyFill="1" applyAlignment="1">
      <alignment horizontal="right"/>
    </xf>
    <xf numFmtId="16" fontId="26" fillId="0" borderId="0" xfId="0" applyNumberFormat="1" applyFont="1" applyAlignment="1">
      <alignment horizontal="right"/>
    </xf>
    <xf numFmtId="0" fontId="0" fillId="0" borderId="0" xfId="0" applyFill="1" applyBorder="1"/>
    <xf numFmtId="164" fontId="0" fillId="0" borderId="51" xfId="0" applyNumberFormat="1" applyFont="1" applyBorder="1"/>
    <xf numFmtId="0" fontId="10" fillId="7" borderId="0" xfId="0" applyFont="1" applyFill="1" applyAlignment="1">
      <alignment horizontal="center"/>
    </xf>
    <xf numFmtId="2" fontId="0" fillId="7" borderId="0" xfId="0" applyNumberFormat="1" applyFill="1"/>
    <xf numFmtId="0" fontId="0" fillId="7" borderId="0" xfId="0" applyFill="1"/>
    <xf numFmtId="0" fontId="10" fillId="7" borderId="0" xfId="0" applyFont="1" applyFill="1"/>
    <xf numFmtId="0" fontId="7" fillId="0" borderId="51" xfId="0" applyFont="1" applyBorder="1" applyAlignment="1">
      <alignment horizontal="right"/>
    </xf>
    <xf numFmtId="2" fontId="7" fillId="0" borderId="0" xfId="0" applyNumberFormat="1" applyFont="1" applyFill="1" applyBorder="1" applyAlignment="1">
      <alignment horizontal="right"/>
    </xf>
    <xf numFmtId="168" fontId="7" fillId="0" borderId="4" xfId="0" applyNumberFormat="1" applyFont="1" applyFill="1" applyBorder="1"/>
    <xf numFmtId="0" fontId="7" fillId="4" borderId="0" xfId="0" applyFont="1" applyFill="1"/>
    <xf numFmtId="0" fontId="3" fillId="4" borderId="51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44" fontId="40" fillId="0" borderId="33" xfId="1" applyFont="1" applyFill="1" applyBorder="1" applyAlignment="1">
      <alignment horizontal="center" vertical="center"/>
    </xf>
    <xf numFmtId="168" fontId="40" fillId="0" borderId="33" xfId="0" applyNumberFormat="1" applyFont="1" applyFill="1" applyBorder="1" applyAlignment="1"/>
    <xf numFmtId="4" fontId="40" fillId="0" borderId="33" xfId="0" applyNumberFormat="1" applyFont="1" applyFill="1" applyBorder="1" applyAlignment="1"/>
    <xf numFmtId="0" fontId="40" fillId="0" borderId="33" xfId="0" applyFont="1" applyFill="1" applyBorder="1" applyAlignment="1">
      <alignment horizontal="center"/>
    </xf>
    <xf numFmtId="2" fontId="40" fillId="0" borderId="33" xfId="0" applyNumberFormat="1" applyFont="1" applyFill="1" applyBorder="1" applyAlignment="1">
      <alignment vertical="center"/>
    </xf>
    <xf numFmtId="44" fontId="40" fillId="0" borderId="33" xfId="1" applyFont="1" applyFill="1" applyBorder="1" applyAlignment="1"/>
    <xf numFmtId="168" fontId="40" fillId="0" borderId="33" xfId="0" applyNumberFormat="1" applyFont="1" applyFill="1" applyBorder="1" applyAlignment="1">
      <alignment vertical="center"/>
    </xf>
    <xf numFmtId="2" fontId="40" fillId="0" borderId="33" xfId="0" applyNumberFormat="1" applyFont="1" applyFill="1" applyBorder="1" applyAlignment="1"/>
    <xf numFmtId="0" fontId="40" fillId="0" borderId="33" xfId="0" applyFont="1" applyFill="1" applyBorder="1" applyAlignment="1">
      <alignment vertical="center"/>
    </xf>
    <xf numFmtId="0" fontId="40" fillId="0" borderId="33" xfId="0" applyFont="1" applyFill="1" applyBorder="1" applyAlignment="1">
      <alignment horizontal="left" vertical="center"/>
    </xf>
    <xf numFmtId="0" fontId="40" fillId="0" borderId="33" xfId="0" applyFont="1" applyFill="1" applyBorder="1" applyAlignment="1">
      <alignment horizontal="center" vertical="center"/>
    </xf>
    <xf numFmtId="0" fontId="83" fillId="0" borderId="33" xfId="0" applyFont="1" applyFill="1" applyBorder="1" applyAlignment="1">
      <alignment vertical="center"/>
    </xf>
    <xf numFmtId="2" fontId="40" fillId="0" borderId="33" xfId="0" applyNumberFormat="1" applyFont="1" applyFill="1" applyBorder="1" applyAlignment="1">
      <alignment horizontal="center" vertical="center"/>
    </xf>
    <xf numFmtId="0" fontId="40" fillId="0" borderId="33" xfId="0" applyFont="1" applyFill="1" applyBorder="1" applyAlignment="1">
      <alignment vertical="center" wrapText="1"/>
    </xf>
    <xf numFmtId="164" fontId="7" fillId="0" borderId="33" xfId="0" applyNumberFormat="1" applyFont="1" applyFill="1" applyBorder="1" applyAlignment="1">
      <alignment horizontal="center"/>
    </xf>
    <xf numFmtId="1" fontId="41" fillId="0" borderId="33" xfId="0" applyNumberFormat="1" applyFont="1" applyFill="1" applyBorder="1" applyAlignment="1">
      <alignment vertical="center" wrapText="1"/>
    </xf>
    <xf numFmtId="2" fontId="10" fillId="26" borderId="0" xfId="0" applyNumberFormat="1" applyFont="1" applyFill="1"/>
    <xf numFmtId="0" fontId="10" fillId="26" borderId="0" xfId="0" applyFont="1" applyFill="1" applyAlignment="1">
      <alignment horizontal="center"/>
    </xf>
    <xf numFmtId="4" fontId="10" fillId="0" borderId="77" xfId="0" applyNumberFormat="1" applyFont="1" applyFill="1" applyBorder="1"/>
    <xf numFmtId="164" fontId="7" fillId="0" borderId="77" xfId="0" applyNumberFormat="1" applyFont="1" applyFill="1" applyBorder="1"/>
    <xf numFmtId="2" fontId="45" fillId="0" borderId="0" xfId="0" applyNumberFormat="1" applyFont="1" applyFill="1" applyAlignment="1">
      <alignment horizontal="right"/>
    </xf>
    <xf numFmtId="15" fontId="45" fillId="0" borderId="15" xfId="0" applyNumberFormat="1" applyFont="1" applyFill="1" applyBorder="1"/>
    <xf numFmtId="0" fontId="45" fillId="0" borderId="10" xfId="0" applyFont="1" applyFill="1" applyBorder="1" applyAlignment="1">
      <alignment horizontal="right"/>
    </xf>
    <xf numFmtId="168" fontId="56" fillId="0" borderId="0" xfId="0" applyNumberFormat="1" applyFont="1" applyBorder="1"/>
    <xf numFmtId="2" fontId="45" fillId="0" borderId="5" xfId="0" applyNumberFormat="1" applyFont="1" applyBorder="1" applyAlignment="1">
      <alignment horizontal="right"/>
    </xf>
    <xf numFmtId="168" fontId="45" fillId="0" borderId="4" xfId="0" applyNumberFormat="1" applyFont="1" applyBorder="1"/>
    <xf numFmtId="168" fontId="45" fillId="0" borderId="4" xfId="0" applyNumberFormat="1" applyFont="1" applyFill="1" applyBorder="1"/>
    <xf numFmtId="2" fontId="45" fillId="0" borderId="0" xfId="0" applyNumberFormat="1" applyFont="1" applyAlignment="1">
      <alignment horizontal="right"/>
    </xf>
    <xf numFmtId="0" fontId="45" fillId="0" borderId="10" xfId="0" applyFont="1" applyBorder="1" applyAlignment="1">
      <alignment horizontal="right"/>
    </xf>
    <xf numFmtId="164" fontId="10" fillId="0" borderId="61" xfId="0" applyNumberFormat="1" applyFont="1" applyFill="1" applyBorder="1"/>
    <xf numFmtId="4" fontId="45" fillId="0" borderId="5" xfId="0" applyNumberFormat="1" applyFont="1" applyBorder="1" applyAlignment="1">
      <alignment horizontal="right"/>
    </xf>
    <xf numFmtId="15" fontId="45" fillId="0" borderId="15" xfId="0" applyNumberFormat="1" applyFont="1" applyBorder="1"/>
    <xf numFmtId="2" fontId="45" fillId="0" borderId="51" xfId="0" applyNumberFormat="1" applyFont="1" applyBorder="1" applyAlignment="1">
      <alignment horizontal="right"/>
    </xf>
    <xf numFmtId="168" fontId="45" fillId="0" borderId="51" xfId="0" applyNumberFormat="1" applyFont="1" applyBorder="1"/>
    <xf numFmtId="2" fontId="45" fillId="0" borderId="51" xfId="0" applyNumberFormat="1" applyFont="1" applyFill="1" applyBorder="1" applyAlignment="1">
      <alignment horizontal="right"/>
    </xf>
    <xf numFmtId="0" fontId="45" fillId="0" borderId="51" xfId="0" applyFont="1" applyBorder="1" applyAlignment="1">
      <alignment horizontal="right"/>
    </xf>
    <xf numFmtId="164" fontId="45" fillId="0" borderId="51" xfId="0" applyNumberFormat="1" applyFont="1" applyBorder="1"/>
    <xf numFmtId="164" fontId="84" fillId="0" borderId="51" xfId="0" applyNumberFormat="1" applyFont="1" applyBorder="1"/>
    <xf numFmtId="2" fontId="85" fillId="0" borderId="51" xfId="0" applyNumberFormat="1" applyFont="1" applyFill="1" applyBorder="1" applyAlignment="1">
      <alignment horizontal="right"/>
    </xf>
    <xf numFmtId="168" fontId="85" fillId="0" borderId="0" xfId="0" applyNumberFormat="1" applyFont="1"/>
    <xf numFmtId="2" fontId="85" fillId="0" borderId="5" xfId="0" applyNumberFormat="1" applyFont="1" applyFill="1" applyBorder="1" applyAlignment="1">
      <alignment horizontal="right"/>
    </xf>
    <xf numFmtId="164" fontId="85" fillId="0" borderId="0" xfId="0" applyNumberFormat="1" applyFont="1" applyFill="1" applyAlignment="1">
      <alignment horizontal="right"/>
    </xf>
    <xf numFmtId="44" fontId="85" fillId="0" borderId="0" xfId="1" applyFont="1"/>
    <xf numFmtId="44" fontId="85" fillId="0" borderId="0" xfId="1" applyFont="1" applyFill="1"/>
    <xf numFmtId="164" fontId="85" fillId="0" borderId="0" xfId="0" applyNumberFormat="1" applyFont="1" applyAlignment="1">
      <alignment horizontal="right"/>
    </xf>
    <xf numFmtId="168" fontId="40" fillId="0" borderId="0" xfId="0" applyNumberFormat="1" applyFont="1"/>
    <xf numFmtId="44" fontId="40" fillId="0" borderId="0" xfId="1" applyFont="1"/>
    <xf numFmtId="0" fontId="0" fillId="0" borderId="0" xfId="0" applyFont="1"/>
    <xf numFmtId="2" fontId="0" fillId="0" borderId="51" xfId="0" applyNumberFormat="1" applyFont="1" applyBorder="1"/>
    <xf numFmtId="168" fontId="0" fillId="0" borderId="0" xfId="0" applyNumberFormat="1" applyFont="1"/>
    <xf numFmtId="16" fontId="0" fillId="0" borderId="51" xfId="0" applyNumberFormat="1" applyFont="1" applyBorder="1"/>
    <xf numFmtId="2" fontId="0" fillId="0" borderId="5" xfId="0" applyNumberFormat="1" applyFont="1" applyBorder="1" applyAlignment="1">
      <alignment horizontal="right"/>
    </xf>
    <xf numFmtId="0" fontId="0" fillId="0" borderId="0" xfId="0" applyFont="1" applyAlignment="1">
      <alignment horizontal="right"/>
    </xf>
    <xf numFmtId="0" fontId="7" fillId="6" borderId="0" xfId="0" applyFont="1" applyFill="1"/>
    <xf numFmtId="0" fontId="7" fillId="22" borderId="0" xfId="0" applyFont="1" applyFill="1" applyAlignment="1">
      <alignment horizontal="center"/>
    </xf>
    <xf numFmtId="0" fontId="26" fillId="19" borderId="0" xfId="0" applyFont="1" applyFill="1" applyAlignment="1">
      <alignment horizontal="center"/>
    </xf>
    <xf numFmtId="15" fontId="40" fillId="0" borderId="0" xfId="0" applyNumberFormat="1" applyFont="1" applyFill="1"/>
    <xf numFmtId="0" fontId="10" fillId="0" borderId="4" xfId="0" applyFont="1" applyFill="1" applyBorder="1" applyAlignment="1">
      <alignment horizontal="center"/>
    </xf>
    <xf numFmtId="1" fontId="10" fillId="0" borderId="4" xfId="0" applyNumberFormat="1" applyFont="1" applyFill="1" applyBorder="1" applyAlignment="1">
      <alignment horizontal="center"/>
    </xf>
    <xf numFmtId="0" fontId="7" fillId="0" borderId="51" xfId="0" applyFont="1" applyFill="1" applyBorder="1" applyAlignment="1">
      <alignment horizontal="right"/>
    </xf>
    <xf numFmtId="164" fontId="7" fillId="0" borderId="51" xfId="0" applyNumberFormat="1" applyFont="1" applyFill="1" applyBorder="1"/>
    <xf numFmtId="164" fontId="7" fillId="0" borderId="51" xfId="0" applyNumberFormat="1" applyFont="1" applyBorder="1"/>
    <xf numFmtId="168" fontId="7" fillId="0" borderId="51" xfId="0" applyNumberFormat="1" applyFont="1" applyFill="1" applyBorder="1"/>
    <xf numFmtId="168" fontId="7" fillId="0" borderId="51" xfId="0" applyNumberFormat="1" applyFont="1" applyBorder="1"/>
    <xf numFmtId="164" fontId="12" fillId="0" borderId="51" xfId="0" applyNumberFormat="1" applyFont="1" applyBorder="1"/>
    <xf numFmtId="0" fontId="7" fillId="0" borderId="51" xfId="0" applyFont="1" applyBorder="1"/>
    <xf numFmtId="0" fontId="12" fillId="0" borderId="51" xfId="0" applyFont="1" applyBorder="1"/>
    <xf numFmtId="168" fontId="7" fillId="0" borderId="0" xfId="0" applyNumberFormat="1" applyFont="1" applyBorder="1"/>
    <xf numFmtId="164" fontId="7" fillId="0" borderId="92" xfId="0" applyNumberFormat="1" applyFont="1" applyFill="1" applyBorder="1" applyAlignment="1">
      <alignment horizontal="center"/>
    </xf>
    <xf numFmtId="164" fontId="7" fillId="0" borderId="92" xfId="0" applyNumberFormat="1" applyFont="1" applyFill="1" applyBorder="1" applyAlignment="1"/>
    <xf numFmtId="0" fontId="28" fillId="0" borderId="74" xfId="0" applyFont="1" applyFill="1" applyBorder="1" applyAlignment="1">
      <alignment horizontal="center" vertical="center"/>
    </xf>
    <xf numFmtId="1" fontId="53" fillId="0" borderId="68" xfId="0" applyNumberFormat="1" applyFont="1" applyFill="1" applyBorder="1" applyAlignment="1">
      <alignment vertical="center"/>
    </xf>
    <xf numFmtId="0" fontId="40" fillId="0" borderId="92" xfId="0" applyFont="1" applyFill="1" applyBorder="1" applyAlignment="1">
      <alignment vertical="center"/>
    </xf>
    <xf numFmtId="0" fontId="40" fillId="0" borderId="74" xfId="0" applyFont="1" applyFill="1" applyBorder="1" applyAlignment="1">
      <alignment vertical="center" wrapText="1"/>
    </xf>
    <xf numFmtId="0" fontId="40" fillId="0" borderId="68" xfId="0" applyFont="1" applyFill="1" applyBorder="1" applyAlignment="1">
      <alignment vertical="center"/>
    </xf>
    <xf numFmtId="0" fontId="54" fillId="0" borderId="92" xfId="0" applyFont="1" applyFill="1" applyBorder="1" applyAlignment="1">
      <alignment horizontal="left"/>
    </xf>
    <xf numFmtId="0" fontId="40" fillId="0" borderId="92" xfId="0" applyFont="1" applyFill="1" applyBorder="1" applyAlignment="1"/>
    <xf numFmtId="0" fontId="65" fillId="0" borderId="74" xfId="0" applyFont="1" applyFill="1" applyBorder="1" applyAlignment="1">
      <alignment horizontal="left" wrapText="1"/>
    </xf>
    <xf numFmtId="164" fontId="7" fillId="0" borderId="92" xfId="0" applyNumberFormat="1" applyFont="1" applyFill="1" applyBorder="1" applyAlignment="1">
      <alignment vertical="center"/>
    </xf>
    <xf numFmtId="1" fontId="41" fillId="0" borderId="68" xfId="0" applyNumberFormat="1" applyFont="1" applyFill="1" applyBorder="1" applyAlignment="1">
      <alignment vertical="center"/>
    </xf>
    <xf numFmtId="164" fontId="7" fillId="4" borderId="33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15" fillId="0" borderId="0" xfId="0" applyFont="1" applyFill="1" applyAlignment="1">
      <alignment horizontal="center" vertical="center" wrapText="1"/>
    </xf>
    <xf numFmtId="0" fontId="8" fillId="0" borderId="0" xfId="0" applyFont="1" applyAlignment="1">
      <alignment horizontal="center"/>
    </xf>
    <xf numFmtId="44" fontId="7" fillId="0" borderId="91" xfId="1" applyFont="1" applyFill="1" applyBorder="1" applyAlignment="1"/>
    <xf numFmtId="164" fontId="7" fillId="0" borderId="68" xfId="0" applyNumberFormat="1" applyFont="1" applyFill="1" applyBorder="1" applyAlignment="1">
      <alignment vertical="center" wrapText="1"/>
    </xf>
    <xf numFmtId="0" fontId="86" fillId="0" borderId="68" xfId="0" applyFont="1" applyFill="1" applyBorder="1" applyAlignment="1">
      <alignment vertical="center"/>
    </xf>
    <xf numFmtId="0" fontId="40" fillId="9" borderId="33" xfId="0" applyFont="1" applyFill="1" applyBorder="1" applyAlignment="1">
      <alignment vertical="center" wrapText="1"/>
    </xf>
    <xf numFmtId="164" fontId="87" fillId="0" borderId="33" xfId="0" applyNumberFormat="1" applyFont="1" applyFill="1" applyBorder="1" applyAlignment="1">
      <alignment horizontal="center" vertical="center" wrapText="1"/>
    </xf>
    <xf numFmtId="1" fontId="77" fillId="14" borderId="33" xfId="0" applyNumberFormat="1" applyFont="1" applyFill="1" applyBorder="1" applyAlignment="1">
      <alignment horizontal="center" vertical="center" wrapText="1"/>
    </xf>
    <xf numFmtId="0" fontId="80" fillId="19" borderId="0" xfId="0" applyFont="1" applyFill="1" applyAlignment="1">
      <alignment horizontal="center"/>
    </xf>
    <xf numFmtId="44" fontId="56" fillId="0" borderId="0" xfId="1" applyFont="1" applyFill="1" applyAlignment="1"/>
    <xf numFmtId="168" fontId="56" fillId="0" borderId="0" xfId="0" applyNumberFormat="1" applyFont="1" applyFill="1" applyAlignment="1">
      <alignment horizontal="right"/>
    </xf>
    <xf numFmtId="173" fontId="56" fillId="0" borderId="0" xfId="0" applyNumberFormat="1" applyFont="1" applyFill="1"/>
    <xf numFmtId="0" fontId="7" fillId="0" borderId="92" xfId="0" applyFont="1" applyFill="1" applyBorder="1" applyAlignment="1"/>
    <xf numFmtId="0" fontId="7" fillId="0" borderId="92" xfId="0" applyFont="1" applyFill="1" applyBorder="1" applyAlignment="1">
      <alignment vertical="center"/>
    </xf>
    <xf numFmtId="0" fontId="28" fillId="0" borderId="92" xfId="0" applyFont="1" applyFill="1" applyBorder="1" applyAlignment="1">
      <alignment vertical="center"/>
    </xf>
    <xf numFmtId="0" fontId="83" fillId="0" borderId="74" xfId="0" applyFont="1" applyFill="1" applyBorder="1" applyAlignment="1">
      <alignment vertical="center"/>
    </xf>
    <xf numFmtId="1" fontId="7" fillId="0" borderId="92" xfId="0" applyNumberFormat="1" applyFont="1" applyFill="1" applyBorder="1" applyAlignment="1">
      <alignment horizontal="center" vertical="center"/>
    </xf>
    <xf numFmtId="1" fontId="7" fillId="0" borderId="92" xfId="0" applyNumberFormat="1" applyFont="1" applyFill="1" applyBorder="1" applyAlignment="1">
      <alignment vertical="center"/>
    </xf>
    <xf numFmtId="1" fontId="41" fillId="0" borderId="74" xfId="0" applyNumberFormat="1" applyFont="1" applyFill="1" applyBorder="1" applyAlignment="1">
      <alignment horizontal="center" vertical="center"/>
    </xf>
    <xf numFmtId="1" fontId="7" fillId="4" borderId="33" xfId="0" applyNumberFormat="1" applyFont="1" applyFill="1" applyBorder="1" applyAlignment="1">
      <alignment horizontal="center" vertical="center"/>
    </xf>
    <xf numFmtId="44" fontId="7" fillId="0" borderId="68" xfId="1" applyFont="1" applyFill="1" applyBorder="1" applyAlignment="1">
      <alignment horizontal="center" vertical="center" wrapText="1"/>
    </xf>
    <xf numFmtId="168" fontId="40" fillId="0" borderId="68" xfId="0" applyNumberFormat="1" applyFont="1" applyFill="1" applyBorder="1" applyAlignment="1">
      <alignment horizontal="center" vertical="center"/>
    </xf>
    <xf numFmtId="1" fontId="53" fillId="0" borderId="74" xfId="0" applyNumberFormat="1" applyFont="1" applyFill="1" applyBorder="1" applyAlignment="1">
      <alignment horizontal="center" vertical="center"/>
    </xf>
    <xf numFmtId="1" fontId="41" fillId="0" borderId="0" xfId="0" applyNumberFormat="1" applyFont="1" applyFill="1" applyBorder="1" applyAlignment="1">
      <alignment horizontal="center" vertical="center"/>
    </xf>
    <xf numFmtId="0" fontId="83" fillId="0" borderId="0" xfId="0" applyFont="1" applyFill="1" applyBorder="1" applyAlignment="1">
      <alignment horizontal="center" vertical="center" wrapText="1"/>
    </xf>
    <xf numFmtId="44" fontId="88" fillId="0" borderId="33" xfId="1" applyFont="1" applyFill="1" applyBorder="1" applyAlignment="1">
      <alignment horizontal="center" wrapText="1"/>
    </xf>
    <xf numFmtId="0" fontId="7" fillId="27" borderId="68" xfId="0" applyFont="1" applyFill="1" applyBorder="1" applyAlignment="1">
      <alignment vertical="center" wrapText="1"/>
    </xf>
    <xf numFmtId="1" fontId="28" fillId="27" borderId="68" xfId="0" applyNumberFormat="1" applyFont="1" applyFill="1" applyBorder="1" applyAlignment="1">
      <alignment horizontal="center" vertical="center"/>
    </xf>
    <xf numFmtId="44" fontId="7" fillId="0" borderId="74" xfId="1" applyFont="1" applyFill="1" applyBorder="1" applyAlignment="1">
      <alignment horizontal="center" vertical="center" wrapText="1"/>
    </xf>
    <xf numFmtId="44" fontId="7" fillId="0" borderId="87" xfId="1" applyFont="1" applyFill="1" applyBorder="1" applyAlignment="1">
      <alignment horizontal="center" vertical="center" wrapText="1"/>
    </xf>
    <xf numFmtId="44" fontId="7" fillId="0" borderId="68" xfId="1" applyFont="1" applyFill="1" applyBorder="1" applyAlignment="1">
      <alignment horizontal="center" vertical="center" wrapText="1"/>
    </xf>
    <xf numFmtId="164" fontId="7" fillId="0" borderId="48" xfId="0" applyNumberFormat="1" applyFont="1" applyFill="1" applyBorder="1" applyAlignment="1">
      <alignment horizontal="center" vertical="center" wrapText="1"/>
    </xf>
    <xf numFmtId="164" fontId="7" fillId="0" borderId="49" xfId="0" applyNumberFormat="1" applyFont="1" applyFill="1" applyBorder="1" applyAlignment="1">
      <alignment horizontal="center" vertical="center" wrapText="1"/>
    </xf>
    <xf numFmtId="0" fontId="40" fillId="0" borderId="48" xfId="0" applyFont="1" applyFill="1" applyBorder="1" applyAlignment="1">
      <alignment horizontal="center" vertical="center" wrapText="1"/>
    </xf>
    <xf numFmtId="0" fontId="40" fillId="0" borderId="49" xfId="0" applyFont="1" applyFill="1" applyBorder="1" applyAlignment="1">
      <alignment horizontal="center" vertical="center" wrapText="1"/>
    </xf>
    <xf numFmtId="168" fontId="40" fillId="0" borderId="74" xfId="0" applyNumberFormat="1" applyFont="1" applyFill="1" applyBorder="1" applyAlignment="1">
      <alignment horizontal="center" vertical="center"/>
    </xf>
    <xf numFmtId="168" fontId="40" fillId="0" borderId="68" xfId="0" applyNumberFormat="1" applyFont="1" applyFill="1" applyBorder="1" applyAlignment="1">
      <alignment horizontal="center" vertical="center"/>
    </xf>
    <xf numFmtId="1" fontId="53" fillId="0" borderId="48" xfId="0" applyNumberFormat="1" applyFont="1" applyFill="1" applyBorder="1" applyAlignment="1">
      <alignment horizontal="center" vertical="center"/>
    </xf>
    <xf numFmtId="1" fontId="53" fillId="0" borderId="49" xfId="0" applyNumberFormat="1" applyFont="1" applyFill="1" applyBorder="1" applyAlignment="1">
      <alignment horizontal="center" vertical="center"/>
    </xf>
    <xf numFmtId="0" fontId="65" fillId="0" borderId="48" xfId="0" applyFont="1" applyFill="1" applyBorder="1" applyAlignment="1">
      <alignment horizontal="center" vertical="center" wrapText="1"/>
    </xf>
    <xf numFmtId="0" fontId="65" fillId="0" borderId="51" xfId="0" applyFont="1" applyFill="1" applyBorder="1" applyAlignment="1">
      <alignment horizontal="center" vertical="center" wrapText="1"/>
    </xf>
    <xf numFmtId="0" fontId="65" fillId="0" borderId="49" xfId="0" applyFont="1" applyFill="1" applyBorder="1" applyAlignment="1">
      <alignment horizontal="center" vertical="center" wrapText="1"/>
    </xf>
    <xf numFmtId="168" fontId="40" fillId="0" borderId="74" xfId="0" applyNumberFormat="1" applyFont="1" applyFill="1" applyBorder="1" applyAlignment="1">
      <alignment horizontal="center" vertical="center" wrapText="1"/>
    </xf>
    <xf numFmtId="168" fontId="40" fillId="0" borderId="87" xfId="0" applyNumberFormat="1" applyFont="1" applyFill="1" applyBorder="1" applyAlignment="1">
      <alignment horizontal="center" vertical="center" wrapText="1"/>
    </xf>
    <xf numFmtId="168" fontId="40" fillId="0" borderId="68" xfId="0" applyNumberFormat="1" applyFont="1" applyFill="1" applyBorder="1" applyAlignment="1">
      <alignment horizontal="center" vertical="center" wrapText="1"/>
    </xf>
    <xf numFmtId="1" fontId="41" fillId="0" borderId="48" xfId="0" applyNumberFormat="1" applyFont="1" applyFill="1" applyBorder="1" applyAlignment="1">
      <alignment horizontal="center" vertical="center" wrapText="1"/>
    </xf>
    <xf numFmtId="1" fontId="41" fillId="0" borderId="51" xfId="0" applyNumberFormat="1" applyFont="1" applyFill="1" applyBorder="1" applyAlignment="1">
      <alignment horizontal="center" vertical="center" wrapText="1"/>
    </xf>
    <xf numFmtId="1" fontId="41" fillId="0" borderId="49" xfId="0" applyNumberFormat="1" applyFont="1" applyFill="1" applyBorder="1" applyAlignment="1">
      <alignment horizontal="center" vertical="center" wrapText="1"/>
    </xf>
    <xf numFmtId="44" fontId="7" fillId="0" borderId="35" xfId="1" applyFont="1" applyBorder="1" applyAlignment="1">
      <alignment horizontal="center" vertical="center" wrapText="1"/>
    </xf>
    <xf numFmtId="44" fontId="7" fillId="0" borderId="36" xfId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168" fontId="40" fillId="0" borderId="87" xfId="0" applyNumberFormat="1" applyFont="1" applyFill="1" applyBorder="1" applyAlignment="1">
      <alignment horizontal="center" vertical="center"/>
    </xf>
    <xf numFmtId="1" fontId="41" fillId="0" borderId="48" xfId="0" applyNumberFormat="1" applyFont="1" applyFill="1" applyBorder="1" applyAlignment="1">
      <alignment horizontal="center" vertical="center"/>
    </xf>
    <xf numFmtId="1" fontId="41" fillId="0" borderId="51" xfId="0" applyNumberFormat="1" applyFont="1" applyFill="1" applyBorder="1" applyAlignment="1">
      <alignment horizontal="center" vertical="center"/>
    </xf>
    <xf numFmtId="1" fontId="41" fillId="0" borderId="49" xfId="0" applyNumberFormat="1" applyFont="1" applyFill="1" applyBorder="1" applyAlignment="1">
      <alignment horizontal="center" vertical="center"/>
    </xf>
    <xf numFmtId="0" fontId="88" fillId="0" borderId="74" xfId="0" applyFont="1" applyFill="1" applyBorder="1" applyAlignment="1">
      <alignment horizontal="center" vertical="center" wrapText="1"/>
    </xf>
    <xf numFmtId="0" fontId="88" fillId="0" borderId="68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1" fillId="2" borderId="0" xfId="0" applyFont="1" applyFill="1" applyAlignment="1">
      <alignment horizontal="center"/>
    </xf>
    <xf numFmtId="0" fontId="59" fillId="2" borderId="0" xfId="0" applyFont="1" applyFill="1" applyAlignment="1">
      <alignment horizontal="center"/>
    </xf>
    <xf numFmtId="0" fontId="28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wrapText="1"/>
    </xf>
    <xf numFmtId="0" fontId="28" fillId="0" borderId="0" xfId="0" applyFont="1" applyFill="1" applyAlignment="1">
      <alignment horizontal="center" wrapText="1"/>
    </xf>
    <xf numFmtId="0" fontId="57" fillId="6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7" fillId="24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7" fillId="19" borderId="0" xfId="0" applyFont="1" applyFill="1" applyAlignment="1">
      <alignment horizontal="center" wrapText="1"/>
    </xf>
    <xf numFmtId="0" fontId="7" fillId="17" borderId="0" xfId="0" applyFont="1" applyFill="1" applyAlignment="1">
      <alignment horizontal="center" wrapText="1"/>
    </xf>
    <xf numFmtId="0" fontId="7" fillId="21" borderId="0" xfId="0" applyFont="1" applyFill="1" applyAlignment="1">
      <alignment horizontal="center" wrapText="1"/>
    </xf>
    <xf numFmtId="0" fontId="7" fillId="19" borderId="64" xfId="0" applyFont="1" applyFill="1" applyBorder="1" applyAlignment="1">
      <alignment horizontal="center" wrapText="1"/>
    </xf>
    <xf numFmtId="0" fontId="15" fillId="0" borderId="0" xfId="0" applyFont="1" applyFill="1" applyAlignment="1">
      <alignment horizontal="center" vertical="center" wrapText="1"/>
    </xf>
    <xf numFmtId="0" fontId="7" fillId="19" borderId="64" xfId="0" applyFont="1" applyFill="1" applyBorder="1" applyAlignment="1">
      <alignment horizontal="center" vertical="center" wrapText="1"/>
    </xf>
    <xf numFmtId="0" fontId="7" fillId="19" borderId="0" xfId="0" applyFont="1" applyFill="1" applyBorder="1" applyAlignment="1">
      <alignment horizontal="center" vertical="center" wrapText="1"/>
    </xf>
    <xf numFmtId="0" fontId="7" fillId="11" borderId="0" xfId="0" applyFont="1" applyFill="1" applyAlignment="1">
      <alignment horizontal="center" vertical="center" wrapText="1"/>
    </xf>
    <xf numFmtId="0" fontId="7" fillId="14" borderId="0" xfId="0" applyFont="1" applyFill="1" applyAlignment="1">
      <alignment horizontal="center" vertical="center" wrapText="1"/>
    </xf>
    <xf numFmtId="0" fontId="7" fillId="18" borderId="64" xfId="0" applyFont="1" applyFill="1" applyBorder="1" applyAlignment="1">
      <alignment horizontal="center" wrapText="1"/>
    </xf>
    <xf numFmtId="0" fontId="7" fillId="18" borderId="0" xfId="0" applyFont="1" applyFill="1" applyAlignment="1">
      <alignment horizontal="center" wrapText="1"/>
    </xf>
    <xf numFmtId="0" fontId="7" fillId="9" borderId="0" xfId="0" applyFont="1" applyFill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53" fillId="13" borderId="0" xfId="0" applyFont="1" applyFill="1" applyAlignment="1">
      <alignment horizontal="center" vertical="center" wrapText="1"/>
    </xf>
    <xf numFmtId="0" fontId="53" fillId="13" borderId="7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wrapText="1"/>
    </xf>
    <xf numFmtId="0" fontId="41" fillId="15" borderId="64" xfId="0" applyFont="1" applyFill="1" applyBorder="1" applyAlignment="1">
      <alignment horizontal="center" wrapText="1"/>
    </xf>
    <xf numFmtId="0" fontId="41" fillId="15" borderId="0" xfId="0" applyFont="1" applyFill="1" applyAlignment="1">
      <alignment horizontal="center" wrapText="1"/>
    </xf>
    <xf numFmtId="0" fontId="7" fillId="18" borderId="0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28" fillId="16" borderId="0" xfId="0" applyFont="1" applyFill="1" applyAlignment="1">
      <alignment horizontal="center" vertical="center" wrapText="1"/>
    </xf>
    <xf numFmtId="0" fontId="28" fillId="16" borderId="7" xfId="0" applyFont="1" applyFill="1" applyBorder="1" applyAlignment="1">
      <alignment horizontal="center" vertical="center" wrapText="1"/>
    </xf>
    <xf numFmtId="0" fontId="21" fillId="2" borderId="0" xfId="0" applyFont="1" applyFill="1" applyAlignment="1">
      <alignment horizontal="center" vertical="center"/>
    </xf>
    <xf numFmtId="0" fontId="28" fillId="0" borderId="64" xfId="0" applyFont="1" applyFill="1" applyBorder="1" applyAlignment="1">
      <alignment horizontal="center" vertical="center" wrapText="1"/>
    </xf>
    <xf numFmtId="0" fontId="28" fillId="0" borderId="0" xfId="0" applyFont="1" applyFill="1" applyBorder="1" applyAlignment="1">
      <alignment horizontal="center" vertical="center" wrapText="1"/>
    </xf>
    <xf numFmtId="0" fontId="28" fillId="8" borderId="0" xfId="0" applyFont="1" applyFill="1" applyAlignment="1">
      <alignment horizontal="center" wrapText="1"/>
    </xf>
    <xf numFmtId="0" fontId="28" fillId="4" borderId="64" xfId="0" applyFont="1" applyFill="1" applyBorder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7" fillId="0" borderId="5" xfId="0" applyFont="1" applyFill="1" applyBorder="1" applyAlignment="1">
      <alignment horizontal="center" wrapText="1"/>
    </xf>
    <xf numFmtId="0" fontId="7" fillId="0" borderId="8" xfId="0" applyFont="1" applyFill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4" borderId="48" xfId="0" applyFont="1" applyFill="1" applyBorder="1" applyAlignment="1">
      <alignment horizontal="center" vertical="center" wrapText="1"/>
    </xf>
    <xf numFmtId="0" fontId="7" fillId="14" borderId="51" xfId="0" applyFont="1" applyFill="1" applyBorder="1" applyAlignment="1">
      <alignment horizontal="center" vertical="center" wrapText="1"/>
    </xf>
    <xf numFmtId="0" fontId="7" fillId="14" borderId="49" xfId="0" applyFont="1" applyFill="1" applyBorder="1" applyAlignment="1">
      <alignment horizontal="center" vertical="center" wrapText="1"/>
    </xf>
    <xf numFmtId="0" fontId="7" fillId="12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10" borderId="0" xfId="0" applyFont="1" applyFill="1" applyAlignment="1">
      <alignment horizontal="center" vertical="center" wrapText="1"/>
    </xf>
    <xf numFmtId="0" fontId="41" fillId="0" borderId="70" xfId="0" applyFont="1" applyFill="1" applyBorder="1" applyAlignment="1">
      <alignment horizontal="center" wrapText="1"/>
    </xf>
    <xf numFmtId="0" fontId="41" fillId="0" borderId="71" xfId="0" applyFont="1" applyFill="1" applyBorder="1" applyAlignment="1">
      <alignment horizontal="center" wrapText="1"/>
    </xf>
    <xf numFmtId="0" fontId="7" fillId="24" borderId="48" xfId="0" applyFont="1" applyFill="1" applyBorder="1" applyAlignment="1">
      <alignment horizontal="center" vertical="center" wrapText="1"/>
    </xf>
    <xf numFmtId="0" fontId="7" fillId="24" borderId="49" xfId="0" applyFont="1" applyFill="1" applyBorder="1" applyAlignment="1">
      <alignment horizontal="center" vertical="center" wrapText="1"/>
    </xf>
    <xf numFmtId="0" fontId="45" fillId="13" borderId="0" xfId="0" applyFont="1" applyFill="1" applyAlignment="1">
      <alignment horizontal="center" vertical="center" wrapText="1"/>
    </xf>
    <xf numFmtId="0" fontId="41" fillId="0" borderId="57" xfId="0" applyFont="1" applyBorder="1" applyAlignment="1">
      <alignment horizontal="center" wrapText="1"/>
    </xf>
    <xf numFmtId="0" fontId="41" fillId="0" borderId="72" xfId="0" applyFont="1" applyBorder="1" applyAlignment="1">
      <alignment horizontal="center" wrapText="1"/>
    </xf>
    <xf numFmtId="0" fontId="21" fillId="6" borderId="0" xfId="0" applyFont="1" applyFill="1" applyAlignment="1">
      <alignment horizontal="center"/>
    </xf>
    <xf numFmtId="0" fontId="28" fillId="11" borderId="0" xfId="0" applyFont="1" applyFill="1" applyBorder="1" applyAlignment="1">
      <alignment horizontal="center" vertical="center" wrapText="1"/>
    </xf>
    <xf numFmtId="0" fontId="7" fillId="11" borderId="2" xfId="0" applyFont="1" applyFill="1" applyBorder="1" applyAlignment="1">
      <alignment horizontal="center" vertical="center" wrapText="1"/>
    </xf>
    <xf numFmtId="0" fontId="7" fillId="11" borderId="0" xfId="0" applyFont="1" applyFill="1" applyBorder="1" applyAlignment="1">
      <alignment horizontal="center" vertical="center" wrapText="1"/>
    </xf>
    <xf numFmtId="0" fontId="21" fillId="2" borderId="0" xfId="0" applyFont="1" applyFill="1" applyAlignment="1">
      <alignment horizontal="center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28" fillId="0" borderId="5" xfId="0" applyFont="1" applyFill="1" applyBorder="1" applyAlignment="1">
      <alignment horizontal="center" vertical="center" wrapText="1"/>
    </xf>
    <xf numFmtId="0" fontId="28" fillId="0" borderId="8" xfId="0" applyFont="1" applyFill="1" applyBorder="1" applyAlignment="1">
      <alignment horizontal="center" vertical="center" wrapText="1"/>
    </xf>
    <xf numFmtId="0" fontId="7" fillId="22" borderId="48" xfId="0" applyFont="1" applyFill="1" applyBorder="1" applyAlignment="1">
      <alignment horizontal="center" vertical="center" wrapText="1"/>
    </xf>
    <xf numFmtId="0" fontId="7" fillId="22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7" fillId="11" borderId="48" xfId="0" applyFont="1" applyFill="1" applyBorder="1" applyAlignment="1">
      <alignment horizontal="center" vertical="center" wrapText="1"/>
    </xf>
    <xf numFmtId="0" fontId="7" fillId="11" borderId="49" xfId="0" applyFont="1" applyFill="1" applyBorder="1" applyAlignment="1">
      <alignment horizontal="center" vertical="center" wrapText="1"/>
    </xf>
    <xf numFmtId="0" fontId="7" fillId="20" borderId="2" xfId="0" applyFont="1" applyFill="1" applyBorder="1" applyAlignment="1">
      <alignment horizontal="center" vertical="center" wrapText="1"/>
    </xf>
    <xf numFmtId="0" fontId="7" fillId="20" borderId="0" xfId="0" applyFont="1" applyFill="1" applyBorder="1" applyAlignment="1">
      <alignment horizontal="center" vertical="center" wrapText="1"/>
    </xf>
    <xf numFmtId="0" fontId="7" fillId="18" borderId="0" xfId="0" applyFont="1" applyFill="1" applyBorder="1" applyAlignment="1">
      <alignment horizontal="center" wrapText="1"/>
    </xf>
    <xf numFmtId="0" fontId="7" fillId="18" borderId="7" xfId="0" applyFont="1" applyFill="1" applyBorder="1" applyAlignment="1">
      <alignment horizontal="center" wrapText="1"/>
    </xf>
    <xf numFmtId="0" fontId="7" fillId="0" borderId="74" xfId="0" applyFont="1" applyFill="1" applyBorder="1" applyAlignment="1">
      <alignment horizontal="center" vertical="center"/>
    </xf>
    <xf numFmtId="0" fontId="7" fillId="0" borderId="87" xfId="0" applyFont="1" applyFill="1" applyBorder="1" applyAlignment="1">
      <alignment horizontal="center" vertical="center"/>
    </xf>
    <xf numFmtId="0" fontId="7" fillId="0" borderId="68" xfId="0" applyFont="1" applyFill="1" applyBorder="1" applyAlignment="1">
      <alignment horizontal="center" vertical="center"/>
    </xf>
    <xf numFmtId="0" fontId="7" fillId="20" borderId="89" xfId="0" applyFont="1" applyFill="1" applyBorder="1" applyAlignment="1">
      <alignment horizontal="center" wrapText="1"/>
    </xf>
    <xf numFmtId="0" fontId="7" fillId="20" borderId="88" xfId="0" applyFont="1" applyFill="1" applyBorder="1" applyAlignment="1">
      <alignment horizontal="center" wrapText="1"/>
    </xf>
    <xf numFmtId="0" fontId="7" fillId="14" borderId="64" xfId="0" applyFont="1" applyFill="1" applyBorder="1" applyAlignment="1">
      <alignment horizontal="center" wrapText="1"/>
    </xf>
    <xf numFmtId="0" fontId="7" fillId="14" borderId="0" xfId="0" applyFont="1" applyFill="1" applyAlignment="1">
      <alignment horizontal="center" wrapText="1"/>
    </xf>
    <xf numFmtId="0" fontId="7" fillId="11" borderId="64" xfId="0" applyFont="1" applyFill="1" applyBorder="1" applyAlignment="1">
      <alignment horizontal="center" wrapText="1"/>
    </xf>
    <xf numFmtId="0" fontId="7" fillId="11" borderId="0" xfId="0" applyFont="1" applyFill="1" applyAlignment="1">
      <alignment horizontal="center" wrapText="1"/>
    </xf>
    <xf numFmtId="0" fontId="7" fillId="25" borderId="64" xfId="0" applyFont="1" applyFill="1" applyBorder="1" applyAlignment="1">
      <alignment horizontal="center" wrapText="1"/>
    </xf>
    <xf numFmtId="0" fontId="7" fillId="25" borderId="0" xfId="0" applyFont="1" applyFill="1" applyAlignment="1">
      <alignment horizontal="center" wrapText="1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3399FF"/>
      <color rgb="FFFFCCFF"/>
      <color rgb="FFCCCCFF"/>
      <color rgb="FF0000FF"/>
      <color rgb="FF00FFCC"/>
      <color rgb="FF00FF00"/>
      <color rgb="FFFF3399"/>
      <color rgb="FFCC99FF"/>
      <color rgb="FF99FFCC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3" Type="http://schemas.openxmlformats.org/officeDocument/2006/relationships/worksheet" Target="worksheets/sheet2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worksheet" Target="worksheets/sheet41.xml"/><Relationship Id="rId47" Type="http://schemas.openxmlformats.org/officeDocument/2006/relationships/worksheet" Target="worksheets/sheet46.xml"/><Relationship Id="rId50" Type="http://schemas.openxmlformats.org/officeDocument/2006/relationships/worksheet" Target="worksheets/sheet49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46" Type="http://schemas.openxmlformats.org/officeDocument/2006/relationships/worksheet" Target="worksheets/sheet45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41" Type="http://schemas.openxmlformats.org/officeDocument/2006/relationships/worksheet" Target="worksheets/sheet40.xml"/><Relationship Id="rId54" Type="http://schemas.openxmlformats.org/officeDocument/2006/relationships/calcChain" Target="calcChain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worksheet" Target="worksheets/sheet39.xml"/><Relationship Id="rId45" Type="http://schemas.openxmlformats.org/officeDocument/2006/relationships/worksheet" Target="worksheets/sheet44.xml"/><Relationship Id="rId53" Type="http://schemas.openxmlformats.org/officeDocument/2006/relationships/sharedStrings" Target="sharedStrings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49" Type="http://schemas.openxmlformats.org/officeDocument/2006/relationships/worksheet" Target="worksheets/sheet48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4" Type="http://schemas.openxmlformats.org/officeDocument/2006/relationships/worksheet" Target="worksheets/sheet43.xml"/><Relationship Id="rId52" Type="http://schemas.openxmlformats.org/officeDocument/2006/relationships/styles" Target="styles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worksheet" Target="worksheets/sheet42.xml"/><Relationship Id="rId48" Type="http://schemas.openxmlformats.org/officeDocument/2006/relationships/worksheet" Target="worksheets/sheet47.xml"/><Relationship Id="rId8" Type="http://schemas.openxmlformats.org/officeDocument/2006/relationships/worksheet" Target="worksheets/sheet7.xml"/><Relationship Id="rId51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  SEPTIEMBRE         2022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  SEPTIEMBRE         2022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  SEPTIEMBRE         2022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  SEPTIEMBRE         2022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44799</c:v>
                </c:pt>
                <c:pt idx="1">
                  <c:v>44803</c:v>
                </c:pt>
                <c:pt idx="2">
                  <c:v>44803</c:v>
                </c:pt>
                <c:pt idx="3">
                  <c:v>44803</c:v>
                </c:pt>
                <c:pt idx="4">
                  <c:v>44803</c:v>
                </c:pt>
                <c:pt idx="5">
                  <c:v>44804</c:v>
                </c:pt>
                <c:pt idx="6">
                  <c:v>44806</c:v>
                </c:pt>
                <c:pt idx="7">
                  <c:v>44811</c:v>
                </c:pt>
                <c:pt idx="8">
                  <c:v>44811</c:v>
                </c:pt>
                <c:pt idx="9">
                  <c:v>44812</c:v>
                </c:pt>
                <c:pt idx="10">
                  <c:v>44814</c:v>
                </c:pt>
                <c:pt idx="11">
                  <c:v>44814</c:v>
                </c:pt>
                <c:pt idx="12">
                  <c:v>44814</c:v>
                </c:pt>
                <c:pt idx="13">
                  <c:v>44817</c:v>
                </c:pt>
                <c:pt idx="14">
                  <c:v>44817</c:v>
                </c:pt>
                <c:pt idx="15">
                  <c:v>44817</c:v>
                </c:pt>
                <c:pt idx="16">
                  <c:v>44819</c:v>
                </c:pt>
                <c:pt idx="17">
                  <c:v>44819</c:v>
                </c:pt>
                <c:pt idx="18">
                  <c:v>44820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  SEPTIEMBRE         2022</c:v>
                </c:pt>
                <c:pt idx="1">
                  <c:v>KILOS</c:v>
                </c:pt>
                <c:pt idx="2">
                  <c:v>0.00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</c:formatCode>
                <c:ptCount val="68"/>
                <c:pt idx="0">
                  <c:v>18986.52</c:v>
                </c:pt>
                <c:pt idx="1">
                  <c:v>19029.82</c:v>
                </c:pt>
                <c:pt idx="2">
                  <c:v>19151.18</c:v>
                </c:pt>
                <c:pt idx="3">
                  <c:v>18675.16</c:v>
                </c:pt>
                <c:pt idx="4">
                  <c:v>18558.53</c:v>
                </c:pt>
                <c:pt idx="5">
                  <c:v>19088.099999999999</c:v>
                </c:pt>
                <c:pt idx="6">
                  <c:v>19139.939999999999</c:v>
                </c:pt>
                <c:pt idx="7">
                  <c:v>18888.43</c:v>
                </c:pt>
                <c:pt idx="8">
                  <c:v>19117.32</c:v>
                </c:pt>
                <c:pt idx="9">
                  <c:v>19027.88</c:v>
                </c:pt>
                <c:pt idx="10">
                  <c:v>19234.439999999999</c:v>
                </c:pt>
                <c:pt idx="11">
                  <c:v>18891.63</c:v>
                </c:pt>
                <c:pt idx="12">
                  <c:v>18155.939999999999</c:v>
                </c:pt>
                <c:pt idx="13">
                  <c:v>19014.89</c:v>
                </c:pt>
                <c:pt idx="14">
                  <c:v>19040.71</c:v>
                </c:pt>
                <c:pt idx="15">
                  <c:v>18842.21</c:v>
                </c:pt>
                <c:pt idx="16">
                  <c:v>18437</c:v>
                </c:pt>
                <c:pt idx="17">
                  <c:v>18904.29</c:v>
                </c:pt>
                <c:pt idx="18">
                  <c:v>19085.12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  SEPTIEMBRE         2022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20</c:v>
                </c:pt>
                <c:pt idx="4">
                  <c:v>20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20</c:v>
                </c:pt>
                <c:pt idx="13">
                  <c:v>21</c:v>
                </c:pt>
                <c:pt idx="14">
                  <c:v>21</c:v>
                </c:pt>
                <c:pt idx="15">
                  <c:v>20</c:v>
                </c:pt>
                <c:pt idx="16">
                  <c:v>20</c:v>
                </c:pt>
                <c:pt idx="17">
                  <c:v>21</c:v>
                </c:pt>
                <c:pt idx="18">
                  <c:v>21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 formatCode="0">
                  <c:v>0</c:v>
                </c:pt>
                <c:pt idx="23" formatCode="0">
                  <c:v>0</c:v>
                </c:pt>
                <c:pt idx="24" formatCode="0">
                  <c:v>0</c:v>
                </c:pt>
                <c:pt idx="25" formatCode="0">
                  <c:v>0</c:v>
                </c:pt>
                <c:pt idx="26" formatCode="0">
                  <c:v>0</c:v>
                </c:pt>
                <c:pt idx="27" formatCode="0">
                  <c:v>0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  SEPTIEMBRE         2022</c:v>
                </c:pt>
                <c:pt idx="1">
                  <c:v>kg registrados</c:v>
                </c:pt>
                <c:pt idx="2">
                  <c:v>0.00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</c:formatCode>
                <c:ptCount val="68"/>
                <c:pt idx="0">
                  <c:v>18968.2</c:v>
                </c:pt>
                <c:pt idx="1">
                  <c:v>18971.599999999999</c:v>
                </c:pt>
                <c:pt idx="2">
                  <c:v>19228.599999999999</c:v>
                </c:pt>
                <c:pt idx="3">
                  <c:v>18731.419999999998</c:v>
                </c:pt>
                <c:pt idx="4">
                  <c:v>18747.34</c:v>
                </c:pt>
                <c:pt idx="5">
                  <c:v>19032.7</c:v>
                </c:pt>
                <c:pt idx="6">
                  <c:v>19155.2</c:v>
                </c:pt>
                <c:pt idx="7">
                  <c:v>18972.599999999999</c:v>
                </c:pt>
                <c:pt idx="8">
                  <c:v>19111.5</c:v>
                </c:pt>
                <c:pt idx="9">
                  <c:v>18978.3</c:v>
                </c:pt>
                <c:pt idx="10">
                  <c:v>19288.400000000001</c:v>
                </c:pt>
                <c:pt idx="11">
                  <c:v>18933.8</c:v>
                </c:pt>
                <c:pt idx="12">
                  <c:v>18314.13</c:v>
                </c:pt>
                <c:pt idx="13">
                  <c:v>19037.599999999999</c:v>
                </c:pt>
                <c:pt idx="14">
                  <c:v>19034.5</c:v>
                </c:pt>
                <c:pt idx="15">
                  <c:v>18866.189999999999</c:v>
                </c:pt>
                <c:pt idx="16">
                  <c:v>18473.8</c:v>
                </c:pt>
                <c:pt idx="17">
                  <c:v>18913.900000000001</c:v>
                </c:pt>
                <c:pt idx="18">
                  <c:v>19109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  SEPTIEMBRE         2022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18.319999999999709</c:v>
                </c:pt>
                <c:pt idx="1">
                  <c:v>58.220000000001164</c:v>
                </c:pt>
                <c:pt idx="2">
                  <c:v>-77.419999999998254</c:v>
                </c:pt>
                <c:pt idx="3">
                  <c:v>-56.259999999998399</c:v>
                </c:pt>
                <c:pt idx="4">
                  <c:v>-188.81000000000131</c:v>
                </c:pt>
                <c:pt idx="5">
                  <c:v>55.399999999997817</c:v>
                </c:pt>
                <c:pt idx="6">
                  <c:v>-15.260000000002037</c:v>
                </c:pt>
                <c:pt idx="7">
                  <c:v>-84.169999999998254</c:v>
                </c:pt>
                <c:pt idx="8">
                  <c:v>5.819999999999709</c:v>
                </c:pt>
                <c:pt idx="9">
                  <c:v>49.580000000001746</c:v>
                </c:pt>
                <c:pt idx="10">
                  <c:v>-53.960000000002765</c:v>
                </c:pt>
                <c:pt idx="11">
                  <c:v>-42.169999999998254</c:v>
                </c:pt>
                <c:pt idx="12">
                  <c:v>-158.19000000000233</c:v>
                </c:pt>
                <c:pt idx="13">
                  <c:v>-22.709999999999127</c:v>
                </c:pt>
                <c:pt idx="14">
                  <c:v>6.2099999999991269</c:v>
                </c:pt>
                <c:pt idx="15">
                  <c:v>-23.979999999999563</c:v>
                </c:pt>
                <c:pt idx="16">
                  <c:v>-36.799999999999272</c:v>
                </c:pt>
                <c:pt idx="17">
                  <c:v>-9.6100000000005821</c:v>
                </c:pt>
                <c:pt idx="18">
                  <c:v>-23.880000000001019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  SEPTIEMBRE         2022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18300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_("$"* #,##0.00_);_("$"* \(#,##0.00\);_("$"* "-"??_);_(@_)</c:formatCode>
                <c:ptCount val="68"/>
                <c:pt idx="6" formatCode="&quot;$&quot;#,##0.00">
                  <c:v>9851</c:v>
                </c:pt>
                <c:pt idx="7" formatCode="&quot;$&quot;#,##0.00">
                  <c:v>11151</c:v>
                </c:pt>
                <c:pt idx="8" formatCode="&quot;$&quot;#,##0.00">
                  <c:v>12151</c:v>
                </c:pt>
                <c:pt idx="10" formatCode="&quot;$&quot;#,##0.00">
                  <c:v>9851</c:v>
                </c:pt>
                <c:pt idx="11" formatCode="&quot;$&quot;#,##0.00">
                  <c:v>12001</c:v>
                </c:pt>
                <c:pt idx="12" formatCode="&quot;$&quot;#,##0.00">
                  <c:v>12161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6">
                  <c:v>33640</c:v>
                </c:pt>
                <c:pt idx="7">
                  <c:v>33640</c:v>
                </c:pt>
                <c:pt idx="8">
                  <c:v>33640</c:v>
                </c:pt>
                <c:pt idx="9">
                  <c:v>33640</c:v>
                </c:pt>
                <c:pt idx="10">
                  <c:v>33640</c:v>
                </c:pt>
                <c:pt idx="12">
                  <c:v>33640</c:v>
                </c:pt>
                <c:pt idx="13">
                  <c:v>33640</c:v>
                </c:pt>
                <c:pt idx="14">
                  <c:v>33640</c:v>
                </c:pt>
                <c:pt idx="15">
                  <c:v>33640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General</c:formatCode>
                <c:ptCount val="68"/>
                <c:pt idx="6" formatCode="[$-C0A]d\-mmm\-yy;@">
                  <c:v>0</c:v>
                </c:pt>
                <c:pt idx="7" formatCode="[$-C0A]d\-mmm\-yy;@">
                  <c:v>0</c:v>
                </c:pt>
                <c:pt idx="8" formatCode="[$-C0A]d\-mmm\-yy;@">
                  <c:v>0</c:v>
                </c:pt>
                <c:pt idx="9" formatCode="[$-C0A]d\-mmm\-yy;@">
                  <c:v>0</c:v>
                </c:pt>
                <c:pt idx="10" formatCode="[$-C0A]d\-mmm\-yy;@">
                  <c:v>0</c:v>
                </c:pt>
                <c:pt idx="11" formatCode="[$-C0A]d\-mmm\-yy;@">
                  <c:v>0</c:v>
                </c:pt>
                <c:pt idx="12" formatCode="[$-C0A]d\-mmm\-yy;@">
                  <c:v>0</c:v>
                </c:pt>
                <c:pt idx="13" formatCode="[$-C0A]d\-mmm\-yy;@">
                  <c:v>0</c:v>
                </c:pt>
                <c:pt idx="14" formatCode="[$-C0A]d\-mmm\-yy;@">
                  <c:v>0</c:v>
                </c:pt>
                <c:pt idx="15" formatCode="[$-C0A]d\-mmm\-yy;@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3">
                  <c:v>0</c:v>
                </c:pt>
                <c:pt idx="4">
                  <c:v>1071385</c:v>
                </c:pt>
                <c:pt idx="9">
                  <c:v>2080207</c:v>
                </c:pt>
                <c:pt idx="11">
                  <c:v>2082098</c:v>
                </c:pt>
                <c:pt idx="12">
                  <c:v>1089822</c:v>
                </c:pt>
                <c:pt idx="13">
                  <c:v>2082392</c:v>
                </c:pt>
                <c:pt idx="14">
                  <c:v>2082393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[$$-80A]#,##0.00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_("$"* #,##0.00_);_("$"* \(#,##0.00\);_("$"* "-"??_);_(@_)</c:formatCode>
                <c:ptCount val="68"/>
                <c:pt idx="4">
                  <c:v>840851.41139999998</c:v>
                </c:pt>
                <c:pt idx="9">
                  <c:v>923052.13</c:v>
                </c:pt>
                <c:pt idx="11">
                  <c:v>928184.0567999999</c:v>
                </c:pt>
                <c:pt idx="12">
                  <c:v>894436.54399999988</c:v>
                </c:pt>
                <c:pt idx="13">
                  <c:v>948876.09136000008</c:v>
                </c:pt>
                <c:pt idx="14">
                  <c:v>948717.81808000011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4">
                  <c:v>0</c:v>
                </c:pt>
                <c:pt idx="9">
                  <c:v>0</c:v>
                </c:pt>
                <c:pt idx="11" formatCode="[$$-80A]#,##0.00">
                  <c:v>0</c:v>
                </c:pt>
                <c:pt idx="12">
                  <c:v>0</c:v>
                </c:pt>
                <c:pt idx="13">
                  <c:v>0</c:v>
                </c:pt>
                <c:pt idx="14" formatCode="[$$-80A]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840851.41139999998</c:v>
                </c:pt>
                <c:pt idx="5">
                  <c:v>0</c:v>
                </c:pt>
                <c:pt idx="6">
                  <c:v>43491</c:v>
                </c:pt>
                <c:pt idx="7">
                  <c:v>44791</c:v>
                </c:pt>
                <c:pt idx="8">
                  <c:v>45791</c:v>
                </c:pt>
                <c:pt idx="9">
                  <c:v>956692.13</c:v>
                </c:pt>
                <c:pt idx="10">
                  <c:v>43491</c:v>
                </c:pt>
                <c:pt idx="11">
                  <c:v>928184.0567999999</c:v>
                </c:pt>
                <c:pt idx="12">
                  <c:v>940237.54399999988</c:v>
                </c:pt>
                <c:pt idx="13">
                  <c:v>982516.09136000008</c:v>
                </c:pt>
                <c:pt idx="14">
                  <c:v>982357.81808000011</c:v>
                </c:pt>
                <c:pt idx="15">
                  <c:v>33640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44.951771579328053</c:v>
                </c:pt>
                <c:pt idx="5">
                  <c:v>0.1</c:v>
                </c:pt>
                <c:pt idx="6">
                  <c:v>2.3704539759438692</c:v>
                </c:pt>
                <c:pt idx="7">
                  <c:v>2.4608256116715688</c:v>
                </c:pt>
                <c:pt idx="8">
                  <c:v>2.4959919420244354</c:v>
                </c:pt>
                <c:pt idx="9">
                  <c:v>50.509790655643556</c:v>
                </c:pt>
                <c:pt idx="10">
                  <c:v>2.3547748906078265</c:v>
                </c:pt>
                <c:pt idx="11">
                  <c:v>49.122597513441569</c:v>
                </c:pt>
                <c:pt idx="12">
                  <c:v>51.439459968887405</c:v>
                </c:pt>
                <c:pt idx="13">
                  <c:v>51.70924125730135</c:v>
                </c:pt>
                <c:pt idx="14">
                  <c:v>51.709331376185354</c:v>
                </c:pt>
                <c:pt idx="15">
                  <c:v>1.8830839189046651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168"/>
  <sheetViews>
    <sheetView tabSelected="1" zoomScaleNormal="100" workbookViewId="0">
      <pane xSplit="1" ySplit="2" topLeftCell="J9" activePane="bottomRight" state="frozen"/>
      <selection pane="topRight" activeCell="B1" sqref="B1"/>
      <selection pane="bottomLeft" activeCell="A3" sqref="A3"/>
      <selection pane="bottomRight" activeCell="N17" sqref="N17"/>
    </sheetView>
  </sheetViews>
  <sheetFormatPr baseColWidth="10" defaultRowHeight="15" x14ac:dyDescent="0.25"/>
  <cols>
    <col min="1" max="1" width="4.7109375" customWidth="1"/>
    <col min="2" max="2" width="34.5703125" style="75" customWidth="1"/>
    <col min="3" max="3" width="19" style="75" customWidth="1"/>
    <col min="4" max="4" width="15.42578125" style="12" bestFit="1" customWidth="1"/>
    <col min="5" max="5" width="11.85546875" style="134" customWidth="1"/>
    <col min="6" max="6" width="10.85546875" style="5" customWidth="1"/>
    <col min="7" max="7" width="7.28515625" style="12" customWidth="1"/>
    <col min="8" max="8" width="11.85546875" style="5" bestFit="1" customWidth="1"/>
    <col min="9" max="9" width="14.140625" style="75" customWidth="1"/>
    <col min="10" max="10" width="15.140625" style="129" customWidth="1"/>
    <col min="11" max="11" width="14.140625" bestFit="1" customWidth="1"/>
    <col min="12" max="12" width="16.28515625" style="1012" customWidth="1"/>
    <col min="13" max="13" width="14.140625" bestFit="1" customWidth="1"/>
    <col min="14" max="14" width="16" style="172" customWidth="1"/>
    <col min="15" max="15" width="16.28515625" style="485" customWidth="1"/>
    <col min="16" max="16" width="12.140625" style="95" customWidth="1"/>
    <col min="17" max="17" width="18.28515625" style="497" bestFit="1" customWidth="1"/>
    <col min="18" max="18" width="15.42578125" style="628" customWidth="1"/>
    <col min="19" max="19" width="14.140625" bestFit="1" customWidth="1"/>
    <col min="20" max="20" width="11" bestFit="1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682" t="s">
        <v>296</v>
      </c>
      <c r="C1" s="683"/>
      <c r="D1" s="684"/>
      <c r="E1" s="685"/>
      <c r="F1" s="686"/>
      <c r="G1" s="687"/>
      <c r="H1" s="686"/>
      <c r="I1" s="688"/>
      <c r="J1" s="689"/>
      <c r="K1" s="1206" t="s">
        <v>26</v>
      </c>
      <c r="L1" s="1002"/>
      <c r="M1" s="1208" t="s">
        <v>27</v>
      </c>
      <c r="N1" s="410"/>
      <c r="P1" s="97" t="s">
        <v>38</v>
      </c>
      <c r="Q1" s="1204" t="s">
        <v>28</v>
      </c>
      <c r="R1" s="1024"/>
    </row>
    <row r="2" spans="1:29" ht="24.75" customHeight="1" thickTop="1" thickBot="1" x14ac:dyDescent="0.3">
      <c r="A2" s="34"/>
      <c r="B2" s="462" t="s">
        <v>0</v>
      </c>
      <c r="C2" s="334" t="s">
        <v>10</v>
      </c>
      <c r="D2" s="25"/>
      <c r="E2" s="578" t="s">
        <v>25</v>
      </c>
      <c r="F2" s="54" t="s">
        <v>3</v>
      </c>
      <c r="G2" s="67" t="s">
        <v>8</v>
      </c>
      <c r="H2" s="451" t="s">
        <v>5</v>
      </c>
      <c r="I2" s="333" t="s">
        <v>6</v>
      </c>
      <c r="K2" s="1207"/>
      <c r="L2" s="1003" t="s">
        <v>29</v>
      </c>
      <c r="M2" s="1209"/>
      <c r="N2" s="411" t="s">
        <v>29</v>
      </c>
      <c r="O2" s="486" t="s">
        <v>30</v>
      </c>
      <c r="P2" s="98" t="s">
        <v>39</v>
      </c>
      <c r="Q2" s="1205"/>
      <c r="R2" s="1040" t="s">
        <v>29</v>
      </c>
    </row>
    <row r="3" spans="1:29" s="152" customFormat="1" ht="15.75" thickTop="1" x14ac:dyDescent="0.25">
      <c r="A3" s="100"/>
      <c r="B3" s="75">
        <f>PIERNA!B3</f>
        <v>0</v>
      </c>
      <c r="C3" s="75">
        <f>PIERNA!C3</f>
        <v>0</v>
      </c>
      <c r="D3" s="128">
        <f>PIERNA!D3</f>
        <v>0</v>
      </c>
      <c r="E3" s="579">
        <f>PIERNA!E3</f>
        <v>0</v>
      </c>
      <c r="F3" s="572">
        <f>PIERNA!F3</f>
        <v>0</v>
      </c>
      <c r="G3" s="100">
        <f>PIERNA!G3</f>
        <v>0</v>
      </c>
      <c r="H3" s="452">
        <f>PIERNA!H3</f>
        <v>0</v>
      </c>
      <c r="I3" s="105">
        <f>PIERNA!I3</f>
        <v>0</v>
      </c>
      <c r="J3" s="426"/>
      <c r="K3" s="272"/>
      <c r="L3" s="1004"/>
      <c r="M3" s="431"/>
      <c r="N3" s="432"/>
      <c r="O3" s="252"/>
      <c r="P3" s="270"/>
      <c r="Q3" s="299"/>
      <c r="R3" s="1025"/>
      <c r="S3" s="65">
        <f t="shared" ref="S3:S31" si="0">Q3+M3+K3+P3</f>
        <v>0</v>
      </c>
      <c r="T3" s="65" t="e">
        <f>S3/H3</f>
        <v>#DIV/0!</v>
      </c>
    </row>
    <row r="4" spans="1:29" s="152" customFormat="1" ht="21.75" customHeight="1" x14ac:dyDescent="0.25">
      <c r="A4" s="100">
        <v>1</v>
      </c>
      <c r="B4" s="893" t="str">
        <f>PIERNA!B4</f>
        <v>SEABOARD FOODS</v>
      </c>
      <c r="C4" s="955" t="str">
        <f>PIERNA!C4</f>
        <v>Seaboard</v>
      </c>
      <c r="D4" s="956" t="str">
        <f>PIERNA!D4</f>
        <v>PED. 86440438</v>
      </c>
      <c r="E4" s="957">
        <f>PIERNA!E4</f>
        <v>44799</v>
      </c>
      <c r="F4" s="897">
        <f>PIERNA!F4</f>
        <v>18986.52</v>
      </c>
      <c r="G4" s="524">
        <f>PIERNA!G4</f>
        <v>21</v>
      </c>
      <c r="H4" s="525">
        <f>PIERNA!H4</f>
        <v>18968.2</v>
      </c>
      <c r="I4" s="523">
        <f>PIERNA!I4</f>
        <v>18.319999999999709</v>
      </c>
      <c r="J4" s="447"/>
      <c r="K4" s="478"/>
      <c r="L4" s="888"/>
      <c r="M4" s="478"/>
      <c r="N4" s="484"/>
      <c r="O4" s="489"/>
      <c r="P4" s="841"/>
      <c r="Q4" s="753"/>
      <c r="R4" s="1026"/>
      <c r="S4" s="65">
        <f>Q4</f>
        <v>0</v>
      </c>
      <c r="T4" s="65">
        <f>S4/H4</f>
        <v>0</v>
      </c>
      <c r="U4" s="212"/>
    </row>
    <row r="5" spans="1:29" s="152" customFormat="1" ht="30" customHeight="1" x14ac:dyDescent="0.25">
      <c r="A5" s="100">
        <v>2</v>
      </c>
      <c r="B5" s="898" t="str">
        <f>PIERNA!B5</f>
        <v>SEABOARD FOODS</v>
      </c>
      <c r="C5" s="894" t="str">
        <f>PIERNA!C5</f>
        <v>Seaboard</v>
      </c>
      <c r="D5" s="895" t="str">
        <f>PIERNA!D5</f>
        <v>PED. 8601429</v>
      </c>
      <c r="E5" s="899">
        <f>PIERNA!E5</f>
        <v>44803</v>
      </c>
      <c r="F5" s="897">
        <f>PIERNA!F5</f>
        <v>19029.82</v>
      </c>
      <c r="G5" s="524">
        <f>PIERNA!G5</f>
        <v>21</v>
      </c>
      <c r="H5" s="525">
        <f>PIERNA!H5</f>
        <v>18971.599999999999</v>
      </c>
      <c r="I5" s="523">
        <f>PIERNA!I5</f>
        <v>58.220000000001164</v>
      </c>
      <c r="J5" s="447" t="s">
        <v>314</v>
      </c>
      <c r="K5" s="482"/>
      <c r="L5" s="888"/>
      <c r="M5" s="478"/>
      <c r="N5" s="886"/>
      <c r="O5" s="489"/>
      <c r="P5" s="480"/>
      <c r="Q5" s="704"/>
      <c r="R5" s="887"/>
      <c r="S5" s="65">
        <f>Q5+M5+K5+P5</f>
        <v>0</v>
      </c>
      <c r="T5" s="65">
        <f>S5/H5+0.1</f>
        <v>0.1</v>
      </c>
      <c r="U5" s="188"/>
    </row>
    <row r="6" spans="1:29" s="152" customFormat="1" ht="30" customHeight="1" x14ac:dyDescent="0.25">
      <c r="A6" s="100">
        <v>3</v>
      </c>
      <c r="B6" s="900" t="str">
        <f>PIERNA!B6</f>
        <v>SEABOARD FOODS</v>
      </c>
      <c r="C6" s="894" t="str">
        <f>PIERNA!C6</f>
        <v>Seaboard</v>
      </c>
      <c r="D6" s="901" t="str">
        <f>PIERNA!D6</f>
        <v>PED. 86601371</v>
      </c>
      <c r="E6" s="899">
        <f>PIERNA!E6</f>
        <v>44803</v>
      </c>
      <c r="F6" s="897">
        <f>PIERNA!F6</f>
        <v>19151.18</v>
      </c>
      <c r="G6" s="524">
        <f>PIERNA!G6</f>
        <v>21</v>
      </c>
      <c r="H6" s="525">
        <f>PIERNA!H6</f>
        <v>19228.599999999999</v>
      </c>
      <c r="I6" s="523">
        <f>PIERNA!I6</f>
        <v>-77.419999999998254</v>
      </c>
      <c r="J6" s="447" t="s">
        <v>315</v>
      </c>
      <c r="K6" s="478"/>
      <c r="L6" s="888"/>
      <c r="M6" s="478"/>
      <c r="N6" s="886"/>
      <c r="O6" s="769"/>
      <c r="P6" s="480"/>
      <c r="Q6" s="705"/>
      <c r="R6" s="1027"/>
      <c r="S6" s="65">
        <f t="shared" si="0"/>
        <v>0</v>
      </c>
      <c r="T6" s="65">
        <f t="shared" ref="T6:T31" si="1">S6/H6+0.1</f>
        <v>0.1</v>
      </c>
      <c r="U6" s="212"/>
    </row>
    <row r="7" spans="1:29" s="152" customFormat="1" ht="30" customHeight="1" x14ac:dyDescent="0.25">
      <c r="A7" s="100">
        <v>4</v>
      </c>
      <c r="B7" s="902" t="str">
        <f>PIERNA!B7</f>
        <v>SAM  FARMS</v>
      </c>
      <c r="C7" s="894" t="str">
        <f>PIERNA!C7</f>
        <v xml:space="preserve">I B P </v>
      </c>
      <c r="D7" s="901" t="str">
        <f>PIERNA!D7</f>
        <v>PED. 86601425</v>
      </c>
      <c r="E7" s="899">
        <f>PIERNA!E7</f>
        <v>44803</v>
      </c>
      <c r="F7" s="897">
        <f>PIERNA!F7</f>
        <v>18675.16</v>
      </c>
      <c r="G7" s="524">
        <f>PIERNA!G7</f>
        <v>20</v>
      </c>
      <c r="H7" s="525">
        <f>PIERNA!H7</f>
        <v>18731.419999999998</v>
      </c>
      <c r="I7" s="523">
        <f>PIERNA!I7</f>
        <v>-56.259999999998399</v>
      </c>
      <c r="J7" s="447" t="s">
        <v>316</v>
      </c>
      <c r="K7" s="478"/>
      <c r="L7" s="888"/>
      <c r="M7" s="478"/>
      <c r="N7" s="886"/>
      <c r="O7" s="769" t="s">
        <v>317</v>
      </c>
      <c r="P7" s="480"/>
      <c r="Q7" s="482"/>
      <c r="R7" s="887"/>
      <c r="S7" s="65">
        <f t="shared" si="0"/>
        <v>0</v>
      </c>
      <c r="T7" s="65">
        <f t="shared" si="1"/>
        <v>0.1</v>
      </c>
      <c r="U7" s="188"/>
      <c r="W7" s="73"/>
      <c r="X7" s="73"/>
      <c r="Y7" s="170"/>
      <c r="Z7" s="171">
        <v>5.0000000000000001E-3</v>
      </c>
      <c r="AA7" s="170">
        <f t="shared" ref="AA7:AA22" si="2">Y7*Z7</f>
        <v>0</v>
      </c>
      <c r="AB7" s="170">
        <f t="shared" ref="AB7:AB22" si="3">AA7*16%</f>
        <v>0</v>
      </c>
      <c r="AC7" s="170">
        <f t="shared" ref="AC7:AC22" si="4">AA7+AB7</f>
        <v>0</v>
      </c>
    </row>
    <row r="8" spans="1:29" s="152" customFormat="1" ht="28.5" customHeight="1" x14ac:dyDescent="0.25">
      <c r="A8" s="100">
        <v>5</v>
      </c>
      <c r="B8" s="573" t="str">
        <f>PIERNA!B8</f>
        <v>TYSON FRESH MEAT</v>
      </c>
      <c r="C8" s="573" t="str">
        <f>PIERNA!C8</f>
        <v>Seabaord</v>
      </c>
      <c r="D8" s="901" t="str">
        <f>PIERNA!D8</f>
        <v>PED. 86601363</v>
      </c>
      <c r="E8" s="899">
        <f>PIERNA!E8</f>
        <v>44803</v>
      </c>
      <c r="F8" s="897">
        <f>PIERNA!F8</f>
        <v>18558.53</v>
      </c>
      <c r="G8" s="524">
        <f>PIERNA!G8</f>
        <v>20</v>
      </c>
      <c r="H8" s="525">
        <f>PIERNA!H8</f>
        <v>18747.34</v>
      </c>
      <c r="I8" s="523">
        <f>PIERNA!I8</f>
        <v>-188.81000000000131</v>
      </c>
      <c r="J8" s="447" t="s">
        <v>318</v>
      </c>
      <c r="K8" s="478"/>
      <c r="L8" s="888"/>
      <c r="M8" s="478"/>
      <c r="N8" s="891"/>
      <c r="O8" s="769">
        <v>1071385</v>
      </c>
      <c r="P8" s="480"/>
      <c r="Q8" s="482">
        <f>42000.57*20.02</f>
        <v>840851.41139999998</v>
      </c>
      <c r="R8" s="886" t="s">
        <v>341</v>
      </c>
      <c r="S8" s="65">
        <f t="shared" si="0"/>
        <v>840851.41139999998</v>
      </c>
      <c r="T8" s="65">
        <f t="shared" si="1"/>
        <v>44.951771579328053</v>
      </c>
      <c r="U8" s="212"/>
      <c r="W8" s="73"/>
      <c r="X8" s="73"/>
      <c r="Y8" s="170"/>
      <c r="Z8" s="171">
        <v>5.0000000000000001E-3</v>
      </c>
      <c r="AA8" s="170">
        <f t="shared" si="2"/>
        <v>0</v>
      </c>
      <c r="AB8" s="170">
        <f t="shared" si="3"/>
        <v>0</v>
      </c>
      <c r="AC8" s="170">
        <f t="shared" si="4"/>
        <v>0</v>
      </c>
    </row>
    <row r="9" spans="1:29" s="152" customFormat="1" ht="27" customHeight="1" x14ac:dyDescent="0.25">
      <c r="A9" s="100">
        <v>6</v>
      </c>
      <c r="B9" s="898" t="str">
        <f>PIERNA!B9</f>
        <v>SEABOARD FOODS</v>
      </c>
      <c r="C9" s="894" t="str">
        <f>PIERNA!C9</f>
        <v>Seaboard</v>
      </c>
      <c r="D9" s="901" t="str">
        <f>PIERNA!D9</f>
        <v>PED. 86601368</v>
      </c>
      <c r="E9" s="899">
        <f>PIERNA!E9</f>
        <v>44804</v>
      </c>
      <c r="F9" s="897">
        <f>PIERNA!F9</f>
        <v>19088.099999999999</v>
      </c>
      <c r="G9" s="524">
        <f>PIERNA!G9</f>
        <v>21</v>
      </c>
      <c r="H9" s="525">
        <f>PIERNA!H9</f>
        <v>19032.7</v>
      </c>
      <c r="I9" s="523">
        <f>PIERNA!I9</f>
        <v>55.399999999997817</v>
      </c>
      <c r="J9" s="447" t="s">
        <v>319</v>
      </c>
      <c r="K9" s="478"/>
      <c r="L9" s="890"/>
      <c r="M9" s="478"/>
      <c r="N9" s="891"/>
      <c r="O9" s="481"/>
      <c r="P9" s="480"/>
      <c r="Q9" s="704"/>
      <c r="R9" s="874"/>
      <c r="S9" s="65">
        <f>Q9+M9+K9</f>
        <v>0</v>
      </c>
      <c r="T9" s="65">
        <f t="shared" si="1"/>
        <v>0.1</v>
      </c>
      <c r="U9" s="212"/>
      <c r="W9" s="73"/>
      <c r="X9" s="73"/>
      <c r="Y9" s="170"/>
      <c r="Z9" s="171">
        <v>5.0000000000000001E-3</v>
      </c>
      <c r="AA9" s="170">
        <f t="shared" si="2"/>
        <v>0</v>
      </c>
      <c r="AB9" s="170">
        <f t="shared" si="3"/>
        <v>0</v>
      </c>
      <c r="AC9" s="170">
        <f t="shared" si="4"/>
        <v>0</v>
      </c>
    </row>
    <row r="10" spans="1:29" s="152" customFormat="1" ht="28.5" customHeight="1" x14ac:dyDescent="0.25">
      <c r="A10" s="100">
        <v>7</v>
      </c>
      <c r="B10" s="894" t="str">
        <f>PIERNA!B10</f>
        <v>SEABOARD FOODS</v>
      </c>
      <c r="C10" s="894" t="str">
        <f>PIERNA!C10</f>
        <v>Seaboard</v>
      </c>
      <c r="D10" s="901" t="str">
        <f>PIERNA!D10</f>
        <v>PED. 86729669</v>
      </c>
      <c r="E10" s="899">
        <f>PIERNA!E10</f>
        <v>44806</v>
      </c>
      <c r="F10" s="897">
        <f>PIERNA!F10</f>
        <v>19139.939999999999</v>
      </c>
      <c r="G10" s="524">
        <f>PIERNA!G10</f>
        <v>21</v>
      </c>
      <c r="H10" s="525">
        <f>PIERNA!H10</f>
        <v>19155.2</v>
      </c>
      <c r="I10" s="523">
        <f>PIERNA!I10</f>
        <v>-15.260000000002037</v>
      </c>
      <c r="J10" s="670" t="s">
        <v>320</v>
      </c>
      <c r="K10" s="478">
        <v>9851</v>
      </c>
      <c r="L10" s="890" t="s">
        <v>344</v>
      </c>
      <c r="M10" s="478">
        <v>33640</v>
      </c>
      <c r="N10" s="891" t="s">
        <v>345</v>
      </c>
      <c r="O10" s="481"/>
      <c r="P10" s="480"/>
      <c r="Q10" s="704"/>
      <c r="R10" s="874"/>
      <c r="S10" s="65">
        <f>Q10+M10+K10</f>
        <v>43491</v>
      </c>
      <c r="T10" s="65">
        <f t="shared" si="1"/>
        <v>2.3704539759438692</v>
      </c>
      <c r="U10" s="212"/>
      <c r="W10" s="73"/>
      <c r="X10" s="73"/>
      <c r="Y10" s="170"/>
      <c r="Z10" s="171">
        <v>5.0000000000000001E-3</v>
      </c>
      <c r="AA10" s="170">
        <f t="shared" si="2"/>
        <v>0</v>
      </c>
      <c r="AB10" s="170">
        <f t="shared" si="3"/>
        <v>0</v>
      </c>
      <c r="AC10" s="170">
        <f t="shared" si="4"/>
        <v>0</v>
      </c>
    </row>
    <row r="11" spans="1:29" s="152" customFormat="1" ht="27" customHeight="1" x14ac:dyDescent="0.25">
      <c r="A11" s="100">
        <v>8</v>
      </c>
      <c r="B11" s="573" t="str">
        <f>PIERNA!B11</f>
        <v>SEABOARD FOODS</v>
      </c>
      <c r="C11" s="894" t="str">
        <f>PIERNA!C11</f>
        <v>Seaboard</v>
      </c>
      <c r="D11" s="901" t="str">
        <f>PIERNA!D11</f>
        <v>PED. 86904471</v>
      </c>
      <c r="E11" s="899">
        <f>PIERNA!E11</f>
        <v>44811</v>
      </c>
      <c r="F11" s="897">
        <f>PIERNA!F11</f>
        <v>18888.43</v>
      </c>
      <c r="G11" s="524">
        <f>PIERNA!G11</f>
        <v>21</v>
      </c>
      <c r="H11" s="525">
        <f>PIERNA!H11</f>
        <v>18972.599999999999</v>
      </c>
      <c r="I11" s="523">
        <f>PIERNA!I11</f>
        <v>-84.169999999998254</v>
      </c>
      <c r="J11" s="447" t="s">
        <v>367</v>
      </c>
      <c r="K11" s="478">
        <v>11151</v>
      </c>
      <c r="L11" s="890" t="s">
        <v>399</v>
      </c>
      <c r="M11" s="478">
        <v>33640</v>
      </c>
      <c r="N11" s="891" t="s">
        <v>400</v>
      </c>
      <c r="O11" s="488"/>
      <c r="P11" s="480"/>
      <c r="Q11" s="704"/>
      <c r="R11" s="874"/>
      <c r="S11" s="65">
        <f t="shared" si="0"/>
        <v>44791</v>
      </c>
      <c r="T11" s="65">
        <f t="shared" si="1"/>
        <v>2.4608256116715688</v>
      </c>
      <c r="U11" s="212"/>
      <c r="W11" s="73"/>
      <c r="X11" s="73"/>
      <c r="Y11" s="170"/>
      <c r="Z11" s="171">
        <v>5.0000000000000001E-3</v>
      </c>
      <c r="AA11" s="170">
        <f t="shared" si="2"/>
        <v>0</v>
      </c>
      <c r="AB11" s="170">
        <f t="shared" si="3"/>
        <v>0</v>
      </c>
      <c r="AC11" s="170">
        <f t="shared" si="4"/>
        <v>0</v>
      </c>
    </row>
    <row r="12" spans="1:29" s="152" customFormat="1" ht="31.5" customHeight="1" x14ac:dyDescent="0.25">
      <c r="A12" s="100">
        <v>9</v>
      </c>
      <c r="B12" s="894" t="str">
        <f>PIERNA!B12</f>
        <v>SEABOARD FOODS</v>
      </c>
      <c r="C12" s="894" t="str">
        <f>PIERNA!C12</f>
        <v>Seaboard</v>
      </c>
      <c r="D12" s="901" t="str">
        <f>PIERNA!D12</f>
        <v>PED. 86904007</v>
      </c>
      <c r="E12" s="899">
        <f>PIERNA!E12</f>
        <v>44811</v>
      </c>
      <c r="F12" s="897">
        <f>PIERNA!F12</f>
        <v>19117.32</v>
      </c>
      <c r="G12" s="524">
        <f>PIERNA!G12</f>
        <v>21</v>
      </c>
      <c r="H12" s="525">
        <f>PIERNA!H12</f>
        <v>19111.5</v>
      </c>
      <c r="I12" s="523">
        <f>PIERNA!I12</f>
        <v>5.819999999999709</v>
      </c>
      <c r="J12" s="447" t="s">
        <v>368</v>
      </c>
      <c r="K12" s="478">
        <v>12151</v>
      </c>
      <c r="L12" s="890" t="s">
        <v>399</v>
      </c>
      <c r="M12" s="478">
        <v>33640</v>
      </c>
      <c r="N12" s="891" t="s">
        <v>400</v>
      </c>
      <c r="O12" s="488"/>
      <c r="P12" s="480"/>
      <c r="Q12" s="704"/>
      <c r="R12" s="874"/>
      <c r="S12" s="65">
        <f>Q12+M12+K12</f>
        <v>45791</v>
      </c>
      <c r="T12" s="65">
        <f t="shared" si="1"/>
        <v>2.4959919420244354</v>
      </c>
      <c r="U12" s="213"/>
      <c r="W12" s="73"/>
      <c r="X12" s="73"/>
      <c r="Y12" s="170"/>
      <c r="Z12" s="171">
        <v>5.0000000000000001E-3</v>
      </c>
      <c r="AA12" s="170">
        <f t="shared" si="2"/>
        <v>0</v>
      </c>
      <c r="AB12" s="170">
        <f t="shared" si="3"/>
        <v>0</v>
      </c>
      <c r="AC12" s="170">
        <f t="shared" si="4"/>
        <v>0</v>
      </c>
    </row>
    <row r="13" spans="1:29" s="152" customFormat="1" ht="33.75" customHeight="1" x14ac:dyDescent="0.25">
      <c r="A13" s="100">
        <v>10</v>
      </c>
      <c r="B13" s="902" t="str">
        <f>PIERNA!B13</f>
        <v>SEABOARD FOODS</v>
      </c>
      <c r="C13" s="894" t="str">
        <f>PIERNA!C13</f>
        <v>Seaboard</v>
      </c>
      <c r="D13" s="901" t="str">
        <f>PIERNA!D13</f>
        <v>PED. 86966018</v>
      </c>
      <c r="E13" s="899">
        <f>PIERNA!E13</f>
        <v>44812</v>
      </c>
      <c r="F13" s="897">
        <f>PIERNA!F13</f>
        <v>19027.88</v>
      </c>
      <c r="G13" s="524">
        <f>PIERNA!G13</f>
        <v>21</v>
      </c>
      <c r="H13" s="525">
        <f>PIERNA!H13</f>
        <v>18978.3</v>
      </c>
      <c r="I13" s="523">
        <f>PIERNA!I13</f>
        <v>49.580000000001746</v>
      </c>
      <c r="J13" s="483" t="s">
        <v>369</v>
      </c>
      <c r="K13" s="478"/>
      <c r="L13" s="890"/>
      <c r="M13" s="478">
        <v>33640</v>
      </c>
      <c r="N13" s="891" t="s">
        <v>401</v>
      </c>
      <c r="O13" s="488">
        <v>2080207</v>
      </c>
      <c r="P13" s="480"/>
      <c r="Q13" s="482">
        <f>45695.65*20.2</f>
        <v>923052.13</v>
      </c>
      <c r="R13" s="874" t="s">
        <v>397</v>
      </c>
      <c r="S13" s="65">
        <f t="shared" si="0"/>
        <v>956692.13</v>
      </c>
      <c r="T13" s="65">
        <f t="shared" si="1"/>
        <v>50.509790655643556</v>
      </c>
      <c r="U13" s="188"/>
      <c r="W13" s="73"/>
      <c r="X13" s="73"/>
      <c r="Y13" s="170"/>
      <c r="Z13" s="171">
        <v>5.0000000000000001E-3</v>
      </c>
      <c r="AA13" s="170">
        <f t="shared" si="2"/>
        <v>0</v>
      </c>
      <c r="AB13" s="170">
        <f t="shared" si="3"/>
        <v>0</v>
      </c>
      <c r="AC13" s="170">
        <f t="shared" si="4"/>
        <v>0</v>
      </c>
    </row>
    <row r="14" spans="1:29" s="152" customFormat="1" ht="29.25" customHeight="1" x14ac:dyDescent="0.3">
      <c r="A14" s="100">
        <v>11</v>
      </c>
      <c r="B14" s="1001" t="str">
        <f>PIERNA!B14</f>
        <v>SEABOARD FOODS</v>
      </c>
      <c r="C14" s="894" t="str">
        <f>PIERNA!C14</f>
        <v>Seaboard</v>
      </c>
      <c r="D14" s="901" t="str">
        <f>PIERNA!D14</f>
        <v>PED. 87074012</v>
      </c>
      <c r="E14" s="899">
        <f>PIERNA!E14</f>
        <v>44814</v>
      </c>
      <c r="F14" s="897">
        <f>PIERNA!F14</f>
        <v>19234.439999999999</v>
      </c>
      <c r="G14" s="524">
        <f>PIERNA!G14</f>
        <v>21</v>
      </c>
      <c r="H14" s="525">
        <f>PIERNA!H14</f>
        <v>19288.400000000001</v>
      </c>
      <c r="I14" s="523">
        <f>PIERNA!I14</f>
        <v>-53.960000000002765</v>
      </c>
      <c r="J14" s="670" t="s">
        <v>370</v>
      </c>
      <c r="K14" s="478">
        <v>9851</v>
      </c>
      <c r="L14" s="890" t="s">
        <v>402</v>
      </c>
      <c r="M14" s="478">
        <v>33640</v>
      </c>
      <c r="N14" s="891" t="s">
        <v>402</v>
      </c>
      <c r="O14" s="481"/>
      <c r="P14" s="480"/>
      <c r="Q14" s="482"/>
      <c r="R14" s="889"/>
      <c r="S14" s="65">
        <f>Q14+M14+K14</f>
        <v>43491</v>
      </c>
      <c r="T14" s="65">
        <f t="shared" si="1"/>
        <v>2.3547748906078265</v>
      </c>
      <c r="U14" s="188"/>
      <c r="W14" s="73"/>
      <c r="X14" s="73"/>
      <c r="Y14" s="170"/>
      <c r="Z14" s="171">
        <v>5.0000000000000001E-3</v>
      </c>
      <c r="AA14" s="170">
        <f t="shared" si="2"/>
        <v>0</v>
      </c>
      <c r="AB14" s="170">
        <f t="shared" si="3"/>
        <v>0</v>
      </c>
      <c r="AC14" s="170">
        <f t="shared" si="4"/>
        <v>0</v>
      </c>
    </row>
    <row r="15" spans="1:29" s="152" customFormat="1" ht="36" customHeight="1" x14ac:dyDescent="0.25">
      <c r="A15" s="100">
        <v>12</v>
      </c>
      <c r="B15" s="893" t="str">
        <f>PIERNA!B15</f>
        <v>SEABOARD FOODS</v>
      </c>
      <c r="C15" s="894" t="str">
        <f>PIERNA!C15</f>
        <v>Seaboard</v>
      </c>
      <c r="D15" s="901" t="str">
        <f>PIERNA!D15</f>
        <v>PED. 87073245</v>
      </c>
      <c r="E15" s="899">
        <f>PIERNA!E15</f>
        <v>44814</v>
      </c>
      <c r="F15" s="897">
        <f>PIERNA!F15</f>
        <v>18891.63</v>
      </c>
      <c r="G15" s="524">
        <f>PIERNA!G15</f>
        <v>21</v>
      </c>
      <c r="H15" s="525">
        <f>PIERNA!H15</f>
        <v>18933.8</v>
      </c>
      <c r="I15" s="523">
        <f>PIERNA!I15</f>
        <v>-42.169999999998254</v>
      </c>
      <c r="J15" s="483" t="s">
        <v>371</v>
      </c>
      <c r="K15" s="478">
        <v>12001</v>
      </c>
      <c r="L15" s="890" t="s">
        <v>402</v>
      </c>
      <c r="M15" s="478"/>
      <c r="N15" s="1013" t="s">
        <v>403</v>
      </c>
      <c r="O15" s="487">
        <v>2082098</v>
      </c>
      <c r="P15" s="480"/>
      <c r="Q15" s="482">
        <f>46362.84*20.02</f>
        <v>928184.0567999999</v>
      </c>
      <c r="R15" s="873" t="s">
        <v>341</v>
      </c>
      <c r="S15" s="65">
        <f>Q15</f>
        <v>928184.0567999999</v>
      </c>
      <c r="T15" s="65">
        <f t="shared" si="1"/>
        <v>49.122597513441569</v>
      </c>
      <c r="U15" s="188"/>
      <c r="W15" s="73"/>
      <c r="X15" s="73"/>
      <c r="Y15" s="170"/>
      <c r="Z15" s="171">
        <v>5.0000000000000001E-3</v>
      </c>
      <c r="AA15" s="170">
        <f t="shared" si="2"/>
        <v>0</v>
      </c>
      <c r="AB15" s="170">
        <f t="shared" si="3"/>
        <v>0</v>
      </c>
      <c r="AC15" s="170">
        <f t="shared" si="4"/>
        <v>0</v>
      </c>
    </row>
    <row r="16" spans="1:29" s="152" customFormat="1" ht="36" customHeight="1" x14ac:dyDescent="0.25">
      <c r="A16" s="100">
        <v>13</v>
      </c>
      <c r="B16" s="902" t="str">
        <f>PIERNA!B16</f>
        <v>TYSON FRESH MEATS</v>
      </c>
      <c r="C16" s="333" t="str">
        <f>PIERNA!C16</f>
        <v xml:space="preserve">I B P </v>
      </c>
      <c r="D16" s="901" t="str">
        <f>PIERNA!D16</f>
        <v>PED. 87074015</v>
      </c>
      <c r="E16" s="899">
        <f>PIERNA!E16</f>
        <v>44814</v>
      </c>
      <c r="F16" s="897">
        <f>PIERNA!F16</f>
        <v>18155.939999999999</v>
      </c>
      <c r="G16" s="524">
        <f>PIERNA!G16</f>
        <v>20</v>
      </c>
      <c r="H16" s="525">
        <f>PIERNA!H16</f>
        <v>18314.13</v>
      </c>
      <c r="I16" s="523">
        <f>PIERNA!I16</f>
        <v>-158.19000000000233</v>
      </c>
      <c r="J16" s="1021">
        <v>18300</v>
      </c>
      <c r="K16" s="478">
        <v>12161</v>
      </c>
      <c r="L16" s="890" t="s">
        <v>402</v>
      </c>
      <c r="M16" s="478">
        <v>33640</v>
      </c>
      <c r="N16" s="1013" t="s">
        <v>402</v>
      </c>
      <c r="O16" s="488">
        <v>1089822</v>
      </c>
      <c r="P16" s="480"/>
      <c r="Q16" s="704">
        <f>44946.56*19.9</f>
        <v>894436.54399999988</v>
      </c>
      <c r="R16" s="874" t="s">
        <v>398</v>
      </c>
      <c r="S16" s="65">
        <f t="shared" si="0"/>
        <v>940237.54399999988</v>
      </c>
      <c r="T16" s="65">
        <f t="shared" si="1"/>
        <v>51.439459968887405</v>
      </c>
      <c r="U16" s="188"/>
      <c r="W16" s="73"/>
      <c r="X16" s="73"/>
      <c r="Y16" s="170"/>
      <c r="Z16" s="171">
        <v>5.0000000000000001E-3</v>
      </c>
      <c r="AA16" s="170">
        <f t="shared" si="2"/>
        <v>0</v>
      </c>
      <c r="AB16" s="170">
        <f t="shared" si="3"/>
        <v>0</v>
      </c>
      <c r="AC16" s="170">
        <f t="shared" si="4"/>
        <v>0</v>
      </c>
    </row>
    <row r="17" spans="1:29" s="152" customFormat="1" ht="36" customHeight="1" x14ac:dyDescent="0.25">
      <c r="A17" s="100">
        <v>14</v>
      </c>
      <c r="B17" s="898" t="str">
        <f>PIERNA!B17</f>
        <v>SEABOARD FOODS</v>
      </c>
      <c r="C17" s="333" t="str">
        <f>PIERNA!C17</f>
        <v>Seaboard</v>
      </c>
      <c r="D17" s="901" t="str">
        <f>PIERNA!D17</f>
        <v>PED. 87152287</v>
      </c>
      <c r="E17" s="899">
        <f>PIERNA!E17</f>
        <v>44817</v>
      </c>
      <c r="F17" s="897">
        <f>PIERNA!F17</f>
        <v>19014.89</v>
      </c>
      <c r="G17" s="524">
        <f>PIERNA!G17</f>
        <v>21</v>
      </c>
      <c r="H17" s="525">
        <f>PIERNA!H17</f>
        <v>19037.599999999999</v>
      </c>
      <c r="I17" s="523">
        <f>PIERNA!I17</f>
        <v>-22.709999999999127</v>
      </c>
      <c r="J17" s="645" t="s">
        <v>372</v>
      </c>
      <c r="K17" s="478"/>
      <c r="L17" s="890"/>
      <c r="M17" s="478">
        <v>33640</v>
      </c>
      <c r="N17" s="1013" t="s">
        <v>396</v>
      </c>
      <c r="O17" s="488">
        <v>2082392</v>
      </c>
      <c r="P17" s="480"/>
      <c r="Q17" s="704">
        <f>47481.79*19.984</f>
        <v>948876.09136000008</v>
      </c>
      <c r="R17" s="874" t="s">
        <v>382</v>
      </c>
      <c r="S17" s="65">
        <f>Q17+M17+K17</f>
        <v>982516.09136000008</v>
      </c>
      <c r="T17" s="65">
        <f t="shared" si="1"/>
        <v>51.70924125730135</v>
      </c>
      <c r="U17" s="211"/>
      <c r="W17" s="73"/>
      <c r="X17" s="73"/>
      <c r="Y17" s="170"/>
      <c r="Z17" s="171">
        <v>5.0000000000000001E-3</v>
      </c>
      <c r="AA17" s="170">
        <f t="shared" si="2"/>
        <v>0</v>
      </c>
      <c r="AB17" s="170">
        <f t="shared" si="3"/>
        <v>0</v>
      </c>
      <c r="AC17" s="170">
        <f t="shared" si="4"/>
        <v>0</v>
      </c>
    </row>
    <row r="18" spans="1:29" s="152" customFormat="1" ht="36" customHeight="1" x14ac:dyDescent="0.25">
      <c r="A18" s="100">
        <v>15</v>
      </c>
      <c r="B18" s="898" t="str">
        <f>PIERNA!B18</f>
        <v>SEABOARD FOODS</v>
      </c>
      <c r="C18" s="333" t="str">
        <f>PIERNA!C18</f>
        <v>Seaboard</v>
      </c>
      <c r="D18" s="901" t="str">
        <f>PIERNA!D18</f>
        <v>PED. 87151175</v>
      </c>
      <c r="E18" s="899">
        <f>PIERNA!E18</f>
        <v>44817</v>
      </c>
      <c r="F18" s="897">
        <f>PIERNA!F18</f>
        <v>19040.71</v>
      </c>
      <c r="G18" s="524">
        <f>PIERNA!G18</f>
        <v>21</v>
      </c>
      <c r="H18" s="525">
        <f>PIERNA!H18</f>
        <v>19034.5</v>
      </c>
      <c r="I18" s="523">
        <f>PIERNA!I18</f>
        <v>6.2099999999991269</v>
      </c>
      <c r="J18" s="447" t="s">
        <v>373</v>
      </c>
      <c r="K18" s="478"/>
      <c r="L18" s="890"/>
      <c r="M18" s="478">
        <v>33640</v>
      </c>
      <c r="N18" s="1013" t="s">
        <v>396</v>
      </c>
      <c r="O18" s="489">
        <v>2082393</v>
      </c>
      <c r="P18" s="480"/>
      <c r="Q18" s="704">
        <f>47473.87*19.984</f>
        <v>948717.81808000011</v>
      </c>
      <c r="R18" s="889" t="s">
        <v>382</v>
      </c>
      <c r="S18" s="65">
        <f>Q18+M18+K18</f>
        <v>982357.81808000011</v>
      </c>
      <c r="T18" s="65">
        <f t="shared" si="1"/>
        <v>51.709331376185354</v>
      </c>
      <c r="U18" s="187"/>
      <c r="W18" s="73"/>
      <c r="X18" s="73"/>
      <c r="Y18" s="170"/>
      <c r="Z18" s="171">
        <v>5.0000000000000001E-3</v>
      </c>
      <c r="AA18" s="170">
        <f t="shared" si="2"/>
        <v>0</v>
      </c>
      <c r="AB18" s="170">
        <f t="shared" si="3"/>
        <v>0</v>
      </c>
      <c r="AC18" s="170">
        <f t="shared" si="4"/>
        <v>0</v>
      </c>
    </row>
    <row r="19" spans="1:29" s="152" customFormat="1" ht="36" customHeight="1" x14ac:dyDescent="0.25">
      <c r="A19" s="100">
        <v>16</v>
      </c>
      <c r="B19" s="898" t="str">
        <f>PIERNA!B19</f>
        <v>TYSON FRESH MEATS</v>
      </c>
      <c r="C19" s="333" t="str">
        <f>PIERNA!C19</f>
        <v xml:space="preserve"> I B P </v>
      </c>
      <c r="D19" s="901" t="str">
        <f>PIERNA!D19</f>
        <v>PED. 87152298</v>
      </c>
      <c r="E19" s="899">
        <f>PIERNA!E19</f>
        <v>44817</v>
      </c>
      <c r="F19" s="897">
        <f>PIERNA!F19</f>
        <v>18842.21</v>
      </c>
      <c r="G19" s="524">
        <f>PIERNA!G19</f>
        <v>20</v>
      </c>
      <c r="H19" s="525">
        <f>PIERNA!H19</f>
        <v>18866.189999999999</v>
      </c>
      <c r="I19" s="523">
        <f>PIERNA!I19</f>
        <v>-23.979999999999563</v>
      </c>
      <c r="J19" s="717" t="s">
        <v>374</v>
      </c>
      <c r="K19" s="478"/>
      <c r="L19" s="890"/>
      <c r="M19" s="478">
        <v>33640</v>
      </c>
      <c r="N19" s="891" t="s">
        <v>396</v>
      </c>
      <c r="O19" s="481"/>
      <c r="P19" s="447"/>
      <c r="Q19" s="704"/>
      <c r="R19" s="886"/>
      <c r="S19" s="65">
        <f>Q19+M19+K19</f>
        <v>33640</v>
      </c>
      <c r="T19" s="65">
        <f t="shared" si="1"/>
        <v>1.8830839189046651</v>
      </c>
      <c r="W19" s="73"/>
      <c r="X19" s="73"/>
      <c r="Y19" s="170"/>
      <c r="Z19" s="171">
        <v>5.0000000000000001E-3</v>
      </c>
      <c r="AA19" s="170">
        <f t="shared" si="2"/>
        <v>0</v>
      </c>
      <c r="AB19" s="170">
        <f t="shared" si="3"/>
        <v>0</v>
      </c>
      <c r="AC19" s="170">
        <f t="shared" si="4"/>
        <v>0</v>
      </c>
    </row>
    <row r="20" spans="1:29" s="152" customFormat="1" ht="36" customHeight="1" x14ac:dyDescent="0.25">
      <c r="A20" s="100">
        <v>17</v>
      </c>
      <c r="B20" s="902" t="str">
        <f>PIERNA!B20</f>
        <v>TYSON FRESH MEATS</v>
      </c>
      <c r="C20" s="333" t="str">
        <f>PIERNA!C20</f>
        <v xml:space="preserve"> I B P </v>
      </c>
      <c r="D20" s="901" t="str">
        <f>PIERNA!D20</f>
        <v>PED. 87283140</v>
      </c>
      <c r="E20" s="899">
        <f>PIERNA!E20</f>
        <v>44819</v>
      </c>
      <c r="F20" s="897">
        <f>PIERNA!F20</f>
        <v>18437</v>
      </c>
      <c r="G20" s="524">
        <f>PIERNA!G20</f>
        <v>20</v>
      </c>
      <c r="H20" s="525">
        <f>PIERNA!H20</f>
        <v>18473.8</v>
      </c>
      <c r="I20" s="523">
        <f>PIERNA!I20</f>
        <v>-36.799999999999272</v>
      </c>
      <c r="J20" s="447" t="s">
        <v>376</v>
      </c>
      <c r="K20" s="478"/>
      <c r="L20" s="890"/>
      <c r="M20" s="478"/>
      <c r="N20" s="891"/>
      <c r="O20" s="481"/>
      <c r="P20" s="480"/>
      <c r="Q20" s="704"/>
      <c r="R20" s="886"/>
      <c r="S20" s="65">
        <f t="shared" si="0"/>
        <v>0</v>
      </c>
      <c r="T20" s="65">
        <f t="shared" si="1"/>
        <v>0.1</v>
      </c>
      <c r="W20" s="73"/>
      <c r="X20" s="73"/>
      <c r="Y20" s="170"/>
      <c r="Z20" s="171">
        <v>5.0000000000000001E-3</v>
      </c>
      <c r="AA20" s="170">
        <f t="shared" si="2"/>
        <v>0</v>
      </c>
      <c r="AB20" s="170">
        <f t="shared" si="3"/>
        <v>0</v>
      </c>
      <c r="AC20" s="170">
        <f t="shared" si="4"/>
        <v>0</v>
      </c>
    </row>
    <row r="21" spans="1:29" s="152" customFormat="1" ht="36" customHeight="1" x14ac:dyDescent="0.25">
      <c r="A21" s="100">
        <v>18</v>
      </c>
      <c r="B21" s="573" t="str">
        <f>PIERNA!B21</f>
        <v>SEABOARD  FOODS</v>
      </c>
      <c r="C21" s="467" t="str">
        <f>PIERNA!C21</f>
        <v>Seaboard</v>
      </c>
      <c r="D21" s="901" t="str">
        <f>PIERNA!D21</f>
        <v>PED. 87260526</v>
      </c>
      <c r="E21" s="899">
        <f>PIERNA!E21</f>
        <v>44819</v>
      </c>
      <c r="F21" s="897">
        <f>PIERNA!F21</f>
        <v>18904.29</v>
      </c>
      <c r="G21" s="524">
        <f>PIERNA!G21</f>
        <v>21</v>
      </c>
      <c r="H21" s="525">
        <f>PIERNA!H21</f>
        <v>18913.900000000001</v>
      </c>
      <c r="I21" s="523">
        <f>PIERNA!I21</f>
        <v>-9.6100000000005821</v>
      </c>
      <c r="J21" s="447" t="s">
        <v>377</v>
      </c>
      <c r="K21" s="478"/>
      <c r="L21" s="890"/>
      <c r="M21" s="478"/>
      <c r="N21" s="891"/>
      <c r="O21" s="488"/>
      <c r="P21" s="480"/>
      <c r="Q21" s="704"/>
      <c r="R21" s="886"/>
      <c r="S21" s="65">
        <f t="shared" si="0"/>
        <v>0</v>
      </c>
      <c r="T21" s="65">
        <f t="shared" si="1"/>
        <v>0.1</v>
      </c>
      <c r="W21" s="73"/>
      <c r="X21" s="73"/>
      <c r="Y21" s="170"/>
      <c r="Z21" s="171">
        <v>5.0000000000000001E-3</v>
      </c>
      <c r="AA21" s="170">
        <f t="shared" si="2"/>
        <v>0</v>
      </c>
      <c r="AB21" s="170">
        <f t="shared" si="3"/>
        <v>0</v>
      </c>
      <c r="AC21" s="170">
        <f t="shared" si="4"/>
        <v>0</v>
      </c>
    </row>
    <row r="22" spans="1:29" s="152" customFormat="1" ht="36" customHeight="1" x14ac:dyDescent="0.25">
      <c r="A22" s="100">
        <v>19</v>
      </c>
      <c r="B22" s="894" t="str">
        <f>PIERNA!B22</f>
        <v>SEABOARD FOODS</v>
      </c>
      <c r="C22" s="333" t="str">
        <f>PIERNA!C22</f>
        <v>Seaboard</v>
      </c>
      <c r="D22" s="895" t="str">
        <f>PIERNA!D22</f>
        <v>PED. 87336291</v>
      </c>
      <c r="E22" s="896">
        <f>PIERNA!E22</f>
        <v>44820</v>
      </c>
      <c r="F22" s="903">
        <f>PIERNA!F22</f>
        <v>19085.12</v>
      </c>
      <c r="G22" s="465">
        <f>PIERNA!G22</f>
        <v>21</v>
      </c>
      <c r="H22" s="904">
        <f>PIERNA!H22</f>
        <v>19109</v>
      </c>
      <c r="I22" s="905">
        <f>PIERNA!I22</f>
        <v>-23.880000000001019</v>
      </c>
      <c r="J22" s="670" t="s">
        <v>380</v>
      </c>
      <c r="K22" s="478"/>
      <c r="L22" s="890"/>
      <c r="M22" s="478"/>
      <c r="N22" s="891"/>
      <c r="O22" s="488"/>
      <c r="P22" s="464"/>
      <c r="Q22" s="704"/>
      <c r="R22" s="886"/>
      <c r="S22" s="65">
        <f>Q22+M22+K22</f>
        <v>0</v>
      </c>
      <c r="T22" s="65">
        <f t="shared" si="1"/>
        <v>0.1</v>
      </c>
      <c r="W22" s="73"/>
      <c r="X22" s="73"/>
      <c r="Y22" s="170"/>
      <c r="Z22" s="171">
        <v>5.0000000000000001E-3</v>
      </c>
      <c r="AA22" s="170">
        <f t="shared" si="2"/>
        <v>0</v>
      </c>
      <c r="AB22" s="170">
        <f t="shared" si="3"/>
        <v>0</v>
      </c>
      <c r="AC22" s="170">
        <f t="shared" si="4"/>
        <v>0</v>
      </c>
    </row>
    <row r="23" spans="1:29" s="152" customFormat="1" ht="36" customHeight="1" x14ac:dyDescent="0.25">
      <c r="A23" s="100">
        <v>20</v>
      </c>
      <c r="B23" s="894">
        <f>PIERNA!B23</f>
        <v>0</v>
      </c>
      <c r="C23" s="333">
        <f>PIERNA!C23</f>
        <v>0</v>
      </c>
      <c r="D23" s="895">
        <f>PIERNA!D23</f>
        <v>0</v>
      </c>
      <c r="E23" s="896">
        <f>PIERNA!E23</f>
        <v>0</v>
      </c>
      <c r="F23" s="903">
        <f>PIERNA!F23</f>
        <v>0</v>
      </c>
      <c r="G23" s="465">
        <f>PIERNA!G23</f>
        <v>0</v>
      </c>
      <c r="H23" s="904">
        <f>PIERNA!H23</f>
        <v>0</v>
      </c>
      <c r="I23" s="905">
        <f>PIERNA!I23</f>
        <v>0</v>
      </c>
      <c r="J23" s="447"/>
      <c r="K23" s="478"/>
      <c r="L23" s="890"/>
      <c r="M23" s="478"/>
      <c r="N23" s="891"/>
      <c r="O23" s="489"/>
      <c r="P23" s="480"/>
      <c r="Q23" s="704"/>
      <c r="R23" s="886"/>
      <c r="S23" s="65">
        <f>Q23+M23+K23</f>
        <v>0</v>
      </c>
      <c r="T23" s="65" t="e">
        <f t="shared" si="1"/>
        <v>#DIV/0!</v>
      </c>
      <c r="W23" s="73"/>
      <c r="X23" s="73"/>
      <c r="Y23" s="170"/>
      <c r="Z23" s="171">
        <v>5.0000000000000001E-3</v>
      </c>
      <c r="AA23" s="170">
        <f t="shared" ref="AA23:AA28" si="5">Y23*Z23</f>
        <v>0</v>
      </c>
      <c r="AB23" s="170">
        <f t="shared" ref="AB23:AB28" si="6">AA23*16%</f>
        <v>0</v>
      </c>
      <c r="AC23" s="170">
        <f t="shared" ref="AC23:AC28" si="7">AA23+AB23</f>
        <v>0</v>
      </c>
    </row>
    <row r="24" spans="1:29" s="152" customFormat="1" ht="36" customHeight="1" x14ac:dyDescent="0.25">
      <c r="A24" s="100">
        <v>21</v>
      </c>
      <c r="B24" s="898">
        <f>PIERNA!B24</f>
        <v>0</v>
      </c>
      <c r="C24" s="894">
        <f>PIERNA!C24</f>
        <v>0</v>
      </c>
      <c r="D24" s="906">
        <f>PIERNA!D24</f>
        <v>0</v>
      </c>
      <c r="E24" s="896">
        <f>PIERNA!E24</f>
        <v>0</v>
      </c>
      <c r="F24" s="903">
        <f>PIERNA!F24</f>
        <v>0</v>
      </c>
      <c r="G24" s="465">
        <f>PIERNA!G24</f>
        <v>0</v>
      </c>
      <c r="H24" s="904">
        <f>PIERNA!H24</f>
        <v>0</v>
      </c>
      <c r="I24" s="905">
        <f>PIERNA!I24</f>
        <v>0</v>
      </c>
      <c r="J24" s="447"/>
      <c r="K24" s="478"/>
      <c r="L24" s="890"/>
      <c r="M24" s="478"/>
      <c r="N24" s="891"/>
      <c r="O24" s="481"/>
      <c r="P24" s="480"/>
      <c r="Q24" s="704"/>
      <c r="R24" s="886"/>
      <c r="S24" s="65">
        <f t="shared" si="0"/>
        <v>0</v>
      </c>
      <c r="T24" s="65" t="e">
        <f t="shared" si="1"/>
        <v>#DIV/0!</v>
      </c>
      <c r="W24" s="73"/>
      <c r="X24" s="73"/>
      <c r="Y24" s="170"/>
      <c r="Z24" s="171">
        <v>5.0000000000000001E-3</v>
      </c>
      <c r="AA24" s="170">
        <f t="shared" si="5"/>
        <v>0</v>
      </c>
      <c r="AB24" s="170">
        <f t="shared" si="6"/>
        <v>0</v>
      </c>
      <c r="AC24" s="170">
        <f t="shared" si="7"/>
        <v>0</v>
      </c>
    </row>
    <row r="25" spans="1:29" s="152" customFormat="1" ht="36" customHeight="1" x14ac:dyDescent="0.25">
      <c r="A25" s="100">
        <v>22</v>
      </c>
      <c r="B25" s="467">
        <f>PIERNA!HM5</f>
        <v>0</v>
      </c>
      <c r="C25" s="478">
        <f>PIERNA!HN5</f>
        <v>0</v>
      </c>
      <c r="D25" s="906">
        <f>PIERNA!HO5</f>
        <v>0</v>
      </c>
      <c r="E25" s="896">
        <f>PIERNA!E25</f>
        <v>0</v>
      </c>
      <c r="F25" s="903">
        <f>PIERNA!HQ5</f>
        <v>0</v>
      </c>
      <c r="G25" s="465">
        <f>PIERNA!HR5</f>
        <v>0</v>
      </c>
      <c r="H25" s="904">
        <f>PIERNA!HS5</f>
        <v>0</v>
      </c>
      <c r="I25" s="905">
        <f>PIERNA!I25</f>
        <v>0</v>
      </c>
      <c r="J25" s="447"/>
      <c r="K25" s="478"/>
      <c r="L25" s="890"/>
      <c r="M25" s="478"/>
      <c r="N25" s="886"/>
      <c r="O25" s="481"/>
      <c r="P25" s="464"/>
      <c r="Q25" s="704"/>
      <c r="R25" s="887"/>
      <c r="S25" s="65">
        <f t="shared" si="0"/>
        <v>0</v>
      </c>
      <c r="T25" s="65" t="e">
        <f t="shared" si="1"/>
        <v>#DIV/0!</v>
      </c>
      <c r="W25" s="73"/>
      <c r="X25" s="73"/>
      <c r="Y25" s="170"/>
      <c r="Z25" s="171">
        <v>5.0000000000000001E-3</v>
      </c>
      <c r="AA25" s="170">
        <f t="shared" si="5"/>
        <v>0</v>
      </c>
      <c r="AB25" s="170">
        <f t="shared" si="6"/>
        <v>0</v>
      </c>
      <c r="AC25" s="170">
        <f t="shared" si="7"/>
        <v>0</v>
      </c>
    </row>
    <row r="26" spans="1:29" s="152" customFormat="1" ht="32.25" customHeight="1" x14ac:dyDescent="0.25">
      <c r="A26" s="100">
        <v>23</v>
      </c>
      <c r="B26" s="458">
        <f>PIERNA!HW5</f>
        <v>0</v>
      </c>
      <c r="C26" s="894">
        <f>PIERNA!HX5</f>
        <v>0</v>
      </c>
      <c r="D26" s="906">
        <f>PIERNA!HY5</f>
        <v>0</v>
      </c>
      <c r="E26" s="896">
        <f>PIERNA!HZ5</f>
        <v>0</v>
      </c>
      <c r="F26" s="903">
        <f>PIERNA!IA5</f>
        <v>0</v>
      </c>
      <c r="G26" s="907">
        <f>PIERNA!IB5</f>
        <v>0</v>
      </c>
      <c r="H26" s="904">
        <f>PIERNA!IC5</f>
        <v>0</v>
      </c>
      <c r="I26" s="905">
        <f>PIERNA!I26</f>
        <v>0</v>
      </c>
      <c r="J26" s="447"/>
      <c r="K26" s="478"/>
      <c r="L26" s="888"/>
      <c r="M26" s="478"/>
      <c r="N26" s="886"/>
      <c r="O26" s="481"/>
      <c r="P26" s="480"/>
      <c r="Q26" s="704"/>
      <c r="R26" s="886"/>
      <c r="S26" s="65">
        <f t="shared" si="0"/>
        <v>0</v>
      </c>
      <c r="T26" s="65" t="e">
        <f t="shared" si="1"/>
        <v>#DIV/0!</v>
      </c>
      <c r="W26" s="73"/>
      <c r="X26" s="73"/>
      <c r="Y26" s="170"/>
      <c r="Z26" s="171">
        <v>5.0000000000000001E-3</v>
      </c>
      <c r="AA26" s="170">
        <f t="shared" si="5"/>
        <v>0</v>
      </c>
      <c r="AB26" s="170">
        <f t="shared" si="6"/>
        <v>0</v>
      </c>
      <c r="AC26" s="170">
        <f t="shared" si="7"/>
        <v>0</v>
      </c>
    </row>
    <row r="27" spans="1:29" s="152" customFormat="1" ht="35.25" customHeight="1" x14ac:dyDescent="0.25">
      <c r="A27" s="100">
        <v>24</v>
      </c>
      <c r="B27" s="466">
        <f>PIERNA!IG5</f>
        <v>0</v>
      </c>
      <c r="C27" s="894">
        <f>PIERNA!IH5</f>
        <v>0</v>
      </c>
      <c r="D27" s="906">
        <f>PIERNA!II5</f>
        <v>0</v>
      </c>
      <c r="E27" s="896">
        <f>PIERNA!IJ5</f>
        <v>0</v>
      </c>
      <c r="F27" s="903">
        <f>PIERNA!IK5</f>
        <v>0</v>
      </c>
      <c r="G27" s="907">
        <f>PIERNA!IL5</f>
        <v>0</v>
      </c>
      <c r="H27" s="904">
        <f>PIERNA!IM5</f>
        <v>0</v>
      </c>
      <c r="I27" s="905">
        <f>PIERNA!I27</f>
        <v>0</v>
      </c>
      <c r="J27" s="447"/>
      <c r="K27" s="478"/>
      <c r="L27" s="888"/>
      <c r="M27" s="478"/>
      <c r="N27" s="886"/>
      <c r="O27" s="481"/>
      <c r="P27" s="464"/>
      <c r="Q27" s="704"/>
      <c r="R27" s="886"/>
      <c r="S27" s="65">
        <f>Q27+M27+K27+P27</f>
        <v>0</v>
      </c>
      <c r="T27" s="65" t="e">
        <f t="shared" si="1"/>
        <v>#DIV/0!</v>
      </c>
      <c r="W27" s="73"/>
      <c r="Y27" s="170"/>
      <c r="Z27" s="171">
        <v>5.0000000000000001E-3</v>
      </c>
      <c r="AA27" s="170">
        <f t="shared" si="5"/>
        <v>0</v>
      </c>
      <c r="AB27" s="170">
        <f t="shared" si="6"/>
        <v>0</v>
      </c>
      <c r="AC27" s="170">
        <f t="shared" si="7"/>
        <v>0</v>
      </c>
    </row>
    <row r="28" spans="1:29" s="152" customFormat="1" ht="35.25" customHeight="1" x14ac:dyDescent="0.3">
      <c r="A28" s="100">
        <v>25</v>
      </c>
      <c r="B28" s="894">
        <f>PIERNA!IQ5</f>
        <v>0</v>
      </c>
      <c r="C28" s="894">
        <f>PIERNA!IR5</f>
        <v>0</v>
      </c>
      <c r="D28" s="906">
        <f>PIERNA!IS5</f>
        <v>0</v>
      </c>
      <c r="E28" s="896">
        <f>PIERNA!IT5</f>
        <v>0</v>
      </c>
      <c r="F28" s="903">
        <f>PIERNA!IU5</f>
        <v>0</v>
      </c>
      <c r="G28" s="907">
        <f>PIERNA!IV5</f>
        <v>0</v>
      </c>
      <c r="H28" s="904">
        <f>PIERNA!IW5</f>
        <v>0</v>
      </c>
      <c r="I28" s="905">
        <f>PIERNA!I28</f>
        <v>0</v>
      </c>
      <c r="J28" s="662"/>
      <c r="K28" s="478"/>
      <c r="L28" s="888"/>
      <c r="M28" s="478"/>
      <c r="N28" s="886"/>
      <c r="O28" s="481"/>
      <c r="P28" s="480"/>
      <c r="Q28" s="704"/>
      <c r="R28" s="887"/>
      <c r="S28" s="65">
        <f t="shared" si="0"/>
        <v>0</v>
      </c>
      <c r="T28" s="65" t="e">
        <f t="shared" si="1"/>
        <v>#DIV/0!</v>
      </c>
      <c r="W28" s="73"/>
      <c r="X28" s="73"/>
      <c r="Y28" s="170"/>
      <c r="Z28" s="171">
        <v>0</v>
      </c>
      <c r="AA28" s="170">
        <f t="shared" si="5"/>
        <v>0</v>
      </c>
      <c r="AB28" s="170">
        <f t="shared" si="6"/>
        <v>0</v>
      </c>
      <c r="AC28" s="170">
        <f t="shared" si="7"/>
        <v>0</v>
      </c>
    </row>
    <row r="29" spans="1:29" s="152" customFormat="1" ht="33.75" customHeight="1" x14ac:dyDescent="0.25">
      <c r="A29" s="100">
        <v>26</v>
      </c>
      <c r="B29" s="1023">
        <f>PIERNA!JA5</f>
        <v>0</v>
      </c>
      <c r="C29" s="894">
        <f>PIERNA!JB5</f>
        <v>0</v>
      </c>
      <c r="D29" s="906">
        <f>PIERNA!JC5</f>
        <v>0</v>
      </c>
      <c r="E29" s="896">
        <f>PIERNA!JD5</f>
        <v>0</v>
      </c>
      <c r="F29" s="903">
        <f>PIERNA!JE5</f>
        <v>0</v>
      </c>
      <c r="G29" s="907">
        <f>PIERNA!JF5</f>
        <v>0</v>
      </c>
      <c r="H29" s="904">
        <f>PIERNA!JG5</f>
        <v>0</v>
      </c>
      <c r="I29" s="905">
        <f>PIERNA!I29</f>
        <v>0</v>
      </c>
      <c r="J29" s="717"/>
      <c r="K29" s="482"/>
      <c r="L29" s="888"/>
      <c r="M29" s="478"/>
      <c r="N29" s="886"/>
      <c r="O29" s="489"/>
      <c r="P29" s="480"/>
      <c r="Q29" s="704"/>
      <c r="R29" s="887"/>
      <c r="S29" s="65">
        <f t="shared" si="0"/>
        <v>0</v>
      </c>
      <c r="T29" s="65" t="e">
        <f t="shared" si="1"/>
        <v>#DIV/0!</v>
      </c>
      <c r="W29" s="73"/>
      <c r="X29" s="73"/>
      <c r="Y29" s="170"/>
      <c r="Z29" s="171"/>
      <c r="AA29" s="170"/>
      <c r="AB29" s="170"/>
      <c r="AC29" s="170">
        <f>SUM(AC7:AC28)</f>
        <v>0</v>
      </c>
    </row>
    <row r="30" spans="1:29" s="152" customFormat="1" ht="42" customHeight="1" x14ac:dyDescent="0.25">
      <c r="A30" s="100">
        <v>27</v>
      </c>
      <c r="B30" s="894">
        <f>PIERNA!JK5</f>
        <v>0</v>
      </c>
      <c r="C30" s="894">
        <f>PIERNA!JL5</f>
        <v>0</v>
      </c>
      <c r="D30" s="906">
        <f>PIERNA!JM5</f>
        <v>0</v>
      </c>
      <c r="E30" s="908">
        <f>PIERNA!JN5</f>
        <v>0</v>
      </c>
      <c r="F30" s="909">
        <f>PIERNA!JO5</f>
        <v>0</v>
      </c>
      <c r="G30" s="489">
        <f>PIERNA!JP5</f>
        <v>0</v>
      </c>
      <c r="H30" s="910">
        <f>PIERNA!JQ5</f>
        <v>0</v>
      </c>
      <c r="I30" s="905">
        <f>PIERNA!I30</f>
        <v>0</v>
      </c>
      <c r="J30" s="447"/>
      <c r="K30" s="478"/>
      <c r="L30" s="888"/>
      <c r="M30" s="478"/>
      <c r="N30" s="886"/>
      <c r="O30" s="489"/>
      <c r="P30" s="480"/>
      <c r="Q30" s="704"/>
      <c r="R30" s="887"/>
      <c r="S30" s="65">
        <f>Q30+M30+K30</f>
        <v>0</v>
      </c>
      <c r="T30" s="65" t="e">
        <f t="shared" si="1"/>
        <v>#DIV/0!</v>
      </c>
      <c r="W30" s="73"/>
      <c r="X30" s="73"/>
      <c r="Y30" s="170"/>
      <c r="Z30" s="171"/>
      <c r="AA30" s="170"/>
      <c r="AB30" s="170"/>
      <c r="AC30" s="170"/>
    </row>
    <row r="31" spans="1:29" s="152" customFormat="1" ht="26.25" customHeight="1" x14ac:dyDescent="0.25">
      <c r="A31" s="100">
        <v>28</v>
      </c>
      <c r="B31" s="894">
        <f>PIERNA!JU5</f>
        <v>0</v>
      </c>
      <c r="C31" s="911">
        <f>PIERNA!JV5</f>
        <v>0</v>
      </c>
      <c r="D31" s="906">
        <f>PIERNA!JW5</f>
        <v>0</v>
      </c>
      <c r="E31" s="908">
        <f>PIERNA!JX5</f>
        <v>0</v>
      </c>
      <c r="F31" s="909">
        <f>PIERNA!JY5</f>
        <v>0</v>
      </c>
      <c r="G31" s="489">
        <f>PIERNA!JZ5</f>
        <v>0</v>
      </c>
      <c r="H31" s="910">
        <f>PIERNA!KA5</f>
        <v>0</v>
      </c>
      <c r="I31" s="905">
        <f>PIERNA!I31</f>
        <v>0</v>
      </c>
      <c r="J31" s="447"/>
      <c r="K31" s="478"/>
      <c r="L31" s="888"/>
      <c r="M31" s="478"/>
      <c r="N31" s="886"/>
      <c r="O31" s="489"/>
      <c r="P31" s="480"/>
      <c r="Q31" s="704"/>
      <c r="R31" s="887"/>
      <c r="S31" s="65">
        <f t="shared" si="0"/>
        <v>0</v>
      </c>
      <c r="T31" s="65" t="e">
        <f t="shared" si="1"/>
        <v>#DIV/0!</v>
      </c>
      <c r="W31" s="73"/>
      <c r="X31" s="73"/>
      <c r="Y31" s="170"/>
      <c r="Z31" s="171"/>
      <c r="AA31" s="170"/>
      <c r="AB31" s="170"/>
      <c r="AC31" s="170"/>
    </row>
    <row r="32" spans="1:29" s="152" customFormat="1" ht="26.25" customHeight="1" x14ac:dyDescent="0.25">
      <c r="A32" s="100">
        <v>29</v>
      </c>
      <c r="B32" s="894">
        <f>PIERNA!KE5</f>
        <v>0</v>
      </c>
      <c r="C32" s="894">
        <f>PIERNA!KF5</f>
        <v>0</v>
      </c>
      <c r="D32" s="906">
        <f>PIERNA!KG5</f>
        <v>0</v>
      </c>
      <c r="E32" s="908">
        <f>PIERNA!KH5</f>
        <v>0</v>
      </c>
      <c r="F32" s="909">
        <f>PIERNA!KI5</f>
        <v>0</v>
      </c>
      <c r="G32" s="489">
        <f>PIERNA!KJ5</f>
        <v>0</v>
      </c>
      <c r="H32" s="910">
        <f>PIERNA!H32</f>
        <v>0</v>
      </c>
      <c r="I32" s="905">
        <f>PIERNA!I32</f>
        <v>0</v>
      </c>
      <c r="J32" s="447"/>
      <c r="K32" s="478"/>
      <c r="L32" s="888"/>
      <c r="M32" s="478"/>
      <c r="N32" s="886"/>
      <c r="O32" s="489"/>
      <c r="P32" s="480"/>
      <c r="Q32" s="704"/>
      <c r="R32" s="887"/>
      <c r="S32" s="65">
        <f>Q32+M32+K32+P32</f>
        <v>0</v>
      </c>
      <c r="T32" s="65" t="e">
        <f t="shared" ref="T32:T41" si="8">S32/H32+0.1</f>
        <v>#DIV/0!</v>
      </c>
      <c r="W32" s="73"/>
      <c r="X32" s="73"/>
      <c r="Y32" s="170"/>
      <c r="Z32" s="171"/>
      <c r="AA32" s="170"/>
      <c r="AB32" s="170"/>
      <c r="AC32" s="170"/>
    </row>
    <row r="33" spans="1:29" s="152" customFormat="1" ht="21.75" customHeight="1" x14ac:dyDescent="0.25">
      <c r="A33" s="100">
        <v>30</v>
      </c>
      <c r="B33" s="573">
        <f>PIERNA!KO5</f>
        <v>0</v>
      </c>
      <c r="C33" s="894">
        <f>PIERNA!KP5</f>
        <v>0</v>
      </c>
      <c r="D33" s="906">
        <f>PIERNA!KQ5</f>
        <v>0</v>
      </c>
      <c r="E33" s="908">
        <f>PIERNA!KR5</f>
        <v>0</v>
      </c>
      <c r="F33" s="912">
        <f>PIERNA!KS5</f>
        <v>0</v>
      </c>
      <c r="G33" s="913">
        <f>PIERNA!KT5</f>
        <v>0</v>
      </c>
      <c r="H33" s="910">
        <f>PIERNA!KU5</f>
        <v>0</v>
      </c>
      <c r="I33" s="914">
        <f>PIERNA!I33</f>
        <v>0</v>
      </c>
      <c r="J33" s="447"/>
      <c r="K33" s="482"/>
      <c r="L33" s="888"/>
      <c r="M33" s="478"/>
      <c r="N33" s="886"/>
      <c r="O33" s="489"/>
      <c r="P33" s="516"/>
      <c r="Q33" s="704"/>
      <c r="R33" s="887"/>
      <c r="S33" s="65">
        <f>Q33+M33+K33+P33</f>
        <v>0</v>
      </c>
      <c r="T33" s="65" t="e">
        <f t="shared" si="8"/>
        <v>#DIV/0!</v>
      </c>
      <c r="W33" s="73"/>
      <c r="X33" s="73"/>
      <c r="Y33" s="170"/>
      <c r="Z33" s="171"/>
      <c r="AA33" s="170"/>
      <c r="AB33" s="170"/>
      <c r="AC33" s="170"/>
    </row>
    <row r="34" spans="1:29" s="152" customFormat="1" ht="21.75" customHeight="1" x14ac:dyDescent="0.25">
      <c r="A34" s="100">
        <v>31</v>
      </c>
      <c r="B34" s="894">
        <f>PIERNA!B34</f>
        <v>0</v>
      </c>
      <c r="C34" s="467">
        <f>PIERNA!C34</f>
        <v>0</v>
      </c>
      <c r="D34" s="906">
        <f>PIERNA!D34</f>
        <v>0</v>
      </c>
      <c r="E34" s="908">
        <f>PIERNA!E34</f>
        <v>0</v>
      </c>
      <c r="F34" s="912">
        <f>PIERNA!F34</f>
        <v>0</v>
      </c>
      <c r="G34" s="913">
        <f>PIERNA!G34</f>
        <v>0</v>
      </c>
      <c r="H34" s="910">
        <f>PIERNA!H34</f>
        <v>0</v>
      </c>
      <c r="I34" s="905">
        <f>PIERNA!I34</f>
        <v>0</v>
      </c>
      <c r="J34" s="447"/>
      <c r="K34" s="478"/>
      <c r="L34" s="888"/>
      <c r="M34" s="478"/>
      <c r="N34" s="886"/>
      <c r="O34" s="769"/>
      <c r="P34" s="480"/>
      <c r="Q34" s="705"/>
      <c r="R34" s="1027"/>
      <c r="S34" s="65">
        <f>Q34+M34+K34+P34</f>
        <v>0</v>
      </c>
      <c r="T34" s="65" t="e">
        <f t="shared" si="8"/>
        <v>#DIV/0!</v>
      </c>
      <c r="W34" s="73"/>
      <c r="X34" s="73"/>
      <c r="Y34" s="170"/>
      <c r="Z34" s="171"/>
      <c r="AA34" s="170"/>
      <c r="AB34" s="170"/>
      <c r="AC34" s="170"/>
    </row>
    <row r="35" spans="1:29" s="152" customFormat="1" ht="21.75" customHeight="1" x14ac:dyDescent="0.25">
      <c r="A35" s="100">
        <v>32</v>
      </c>
      <c r="B35" s="333">
        <f>PIERNA!B35</f>
        <v>0</v>
      </c>
      <c r="C35" s="467">
        <f>PIERNA!C35</f>
        <v>0</v>
      </c>
      <c r="D35" s="906">
        <f>PIERNA!D35</f>
        <v>0</v>
      </c>
      <c r="E35" s="908">
        <f>PIERNA!E35</f>
        <v>0</v>
      </c>
      <c r="F35" s="912">
        <f>PIERNA!F35</f>
        <v>0</v>
      </c>
      <c r="G35" s="915">
        <f>PIERNA!G35</f>
        <v>0</v>
      </c>
      <c r="H35" s="910">
        <f>PIERNA!H35</f>
        <v>0</v>
      </c>
      <c r="I35" s="905">
        <f>PIERNA!I35</f>
        <v>0</v>
      </c>
      <c r="J35" s="447"/>
      <c r="K35" s="478"/>
      <c r="L35" s="888"/>
      <c r="M35" s="478"/>
      <c r="N35" s="886"/>
      <c r="O35" s="769"/>
      <c r="P35" s="516"/>
      <c r="Q35" s="482"/>
      <c r="R35" s="887"/>
      <c r="S35" s="65">
        <f>Q35+M35+K35</f>
        <v>0</v>
      </c>
      <c r="T35" s="65" t="e">
        <f t="shared" si="8"/>
        <v>#DIV/0!</v>
      </c>
      <c r="W35" s="73"/>
      <c r="X35" s="73"/>
      <c r="Y35" s="170"/>
      <c r="Z35" s="171"/>
      <c r="AA35" s="170"/>
      <c r="AB35" s="170"/>
      <c r="AC35" s="170"/>
    </row>
    <row r="36" spans="1:29" s="152" customFormat="1" ht="21.75" customHeight="1" x14ac:dyDescent="0.25">
      <c r="A36" s="100">
        <v>33</v>
      </c>
      <c r="B36" s="333">
        <f>PIERNA!B36</f>
        <v>0</v>
      </c>
      <c r="C36" s="467">
        <f>PIERNA!C36</f>
        <v>0</v>
      </c>
      <c r="D36" s="906">
        <f>PIERNA!D36</f>
        <v>0</v>
      </c>
      <c r="E36" s="908">
        <f>PIERNA!E36</f>
        <v>0</v>
      </c>
      <c r="F36" s="912">
        <f>PIERNA!F36</f>
        <v>0</v>
      </c>
      <c r="G36" s="915">
        <f>PIERNA!G36</f>
        <v>0</v>
      </c>
      <c r="H36" s="910">
        <f>PIERNA!H36</f>
        <v>0</v>
      </c>
      <c r="I36" s="905">
        <f>PIERNA!I36</f>
        <v>0</v>
      </c>
      <c r="J36" s="447"/>
      <c r="K36" s="478"/>
      <c r="L36" s="888"/>
      <c r="M36" s="478"/>
      <c r="N36" s="891"/>
      <c r="O36" s="769"/>
      <c r="P36" s="516"/>
      <c r="Q36" s="482"/>
      <c r="R36" s="886"/>
      <c r="S36" s="65">
        <f t="shared" ref="S36:S39" si="9">Q36+M36+K36</f>
        <v>0</v>
      </c>
      <c r="T36" s="65" t="e">
        <f t="shared" si="8"/>
        <v>#DIV/0!</v>
      </c>
      <c r="W36" s="73"/>
      <c r="X36" s="73"/>
      <c r="Y36" s="170"/>
      <c r="Z36" s="171"/>
      <c r="AA36" s="170"/>
      <c r="AB36" s="170"/>
      <c r="AC36" s="170"/>
    </row>
    <row r="37" spans="1:29" s="152" customFormat="1" ht="21.75" customHeight="1" x14ac:dyDescent="0.25">
      <c r="A37" s="100">
        <v>34</v>
      </c>
      <c r="B37" s="333">
        <f>PIERNA!B37</f>
        <v>0</v>
      </c>
      <c r="C37" s="916">
        <f>PIERNA!C37</f>
        <v>0</v>
      </c>
      <c r="D37" s="895">
        <f>PIERNA!D37</f>
        <v>0</v>
      </c>
      <c r="E37" s="896">
        <f>PIERNA!E37</f>
        <v>0</v>
      </c>
      <c r="F37" s="903">
        <f>PIERNA!F37</f>
        <v>0</v>
      </c>
      <c r="G37" s="465">
        <f>PIERNA!G37</f>
        <v>0</v>
      </c>
      <c r="H37" s="904">
        <f>PIERNA!H37</f>
        <v>0</v>
      </c>
      <c r="I37" s="905">
        <f>PIERNA!I37</f>
        <v>0</v>
      </c>
      <c r="J37" s="447"/>
      <c r="K37" s="478"/>
      <c r="L37" s="888"/>
      <c r="M37" s="478"/>
      <c r="N37" s="886"/>
      <c r="O37" s="481"/>
      <c r="P37" s="480"/>
      <c r="Q37" s="704"/>
      <c r="R37" s="886"/>
      <c r="S37" s="65">
        <f>Q37+M37+K37</f>
        <v>0</v>
      </c>
      <c r="T37" s="65" t="e">
        <f t="shared" si="8"/>
        <v>#DIV/0!</v>
      </c>
      <c r="W37" s="73"/>
      <c r="X37" s="73"/>
      <c r="Y37" s="170"/>
      <c r="Z37" s="171"/>
      <c r="AA37" s="170"/>
      <c r="AB37" s="170"/>
      <c r="AC37" s="170"/>
    </row>
    <row r="38" spans="1:29" s="152" customFormat="1" ht="21.75" customHeight="1" x14ac:dyDescent="0.25">
      <c r="A38" s="100">
        <v>35</v>
      </c>
      <c r="B38" s="333">
        <f>PIERNA!B38</f>
        <v>0</v>
      </c>
      <c r="C38" s="916">
        <f>PIERNA!C38</f>
        <v>0</v>
      </c>
      <c r="D38" s="562">
        <f>PIERNA!D38</f>
        <v>0</v>
      </c>
      <c r="E38" s="896">
        <f>PIERNA!E38</f>
        <v>0</v>
      </c>
      <c r="F38" s="917">
        <f>PIERNA!F38</f>
        <v>0</v>
      </c>
      <c r="G38" s="465">
        <f>PIERNA!G38</f>
        <v>0</v>
      </c>
      <c r="H38" s="905">
        <f>PIERNA!H38</f>
        <v>0</v>
      </c>
      <c r="I38" s="905">
        <f>PIERNA!I38</f>
        <v>0</v>
      </c>
      <c r="J38" s="447"/>
      <c r="K38" s="478"/>
      <c r="L38" s="1005"/>
      <c r="M38" s="478"/>
      <c r="N38" s="886"/>
      <c r="O38" s="481"/>
      <c r="P38" s="480"/>
      <c r="Q38" s="704"/>
      <c r="R38" s="887"/>
      <c r="S38" s="65">
        <f t="shared" si="9"/>
        <v>0</v>
      </c>
      <c r="T38" s="65" t="e">
        <f t="shared" si="8"/>
        <v>#DIV/0!</v>
      </c>
      <c r="W38" s="73"/>
      <c r="X38" s="73"/>
      <c r="Y38" s="170"/>
      <c r="Z38" s="171"/>
      <c r="AA38" s="170"/>
      <c r="AB38" s="170"/>
      <c r="AC38" s="170"/>
    </row>
    <row r="39" spans="1:29" s="152" customFormat="1" ht="21.75" customHeight="1" x14ac:dyDescent="0.25">
      <c r="A39" s="100">
        <v>36</v>
      </c>
      <c r="B39" s="75">
        <f>PIERNA!B39</f>
        <v>0</v>
      </c>
      <c r="C39" s="148">
        <f>PIERNA!C39</f>
        <v>0</v>
      </c>
      <c r="D39" s="655">
        <f>PIERNA!D39</f>
        <v>0</v>
      </c>
      <c r="E39" s="234">
        <f>PIERNA!E39</f>
        <v>0</v>
      </c>
      <c r="F39" s="656">
        <f>PIERNA!F39</f>
        <v>0</v>
      </c>
      <c r="G39" s="242">
        <f>PIERNA!G39</f>
        <v>0</v>
      </c>
      <c r="H39" s="259">
        <f>PIERNA!H39</f>
        <v>0</v>
      </c>
      <c r="I39" s="259">
        <f>PIERNA!I39</f>
        <v>0</v>
      </c>
      <c r="J39" s="892"/>
      <c r="K39" s="482"/>
      <c r="L39" s="1005"/>
      <c r="M39" s="478"/>
      <c r="N39" s="886"/>
      <c r="O39" s="489"/>
      <c r="P39" s="480"/>
      <c r="Q39" s="704"/>
      <c r="R39" s="887"/>
      <c r="S39" s="65">
        <f t="shared" si="9"/>
        <v>0</v>
      </c>
      <c r="T39" s="65" t="e">
        <f t="shared" si="8"/>
        <v>#DIV/0!</v>
      </c>
      <c r="W39" s="73"/>
      <c r="X39" s="73"/>
      <c r="Y39" s="170"/>
      <c r="Z39" s="171"/>
      <c r="AA39" s="170"/>
      <c r="AB39" s="170"/>
      <c r="AC39" s="170"/>
    </row>
    <row r="40" spans="1:29" s="152" customFormat="1" ht="21.75" customHeight="1" x14ac:dyDescent="0.25">
      <c r="A40" s="100">
        <v>37</v>
      </c>
      <c r="B40" s="75">
        <f>PIERNA!B40</f>
        <v>0</v>
      </c>
      <c r="C40" s="148">
        <f>PIERNA!C40</f>
        <v>0</v>
      </c>
      <c r="D40" s="655">
        <f>PIERNA!D40</f>
        <v>0</v>
      </c>
      <c r="E40" s="234">
        <f>PIERNA!E40</f>
        <v>0</v>
      </c>
      <c r="F40" s="656">
        <f>PIERNA!F40</f>
        <v>0</v>
      </c>
      <c r="G40" s="242">
        <f>PIERNA!G40</f>
        <v>0</v>
      </c>
      <c r="H40" s="259">
        <f>PIERNA!H40</f>
        <v>0</v>
      </c>
      <c r="I40" s="259">
        <f>PIERNA!I40</f>
        <v>0</v>
      </c>
      <c r="J40" s="447"/>
      <c r="K40" s="478"/>
      <c r="L40" s="888"/>
      <c r="M40" s="478"/>
      <c r="N40" s="886"/>
      <c r="O40" s="489"/>
      <c r="P40" s="480"/>
      <c r="Q40" s="704"/>
      <c r="R40" s="887"/>
      <c r="S40" s="65">
        <f>Q40+M40+K40+P40</f>
        <v>0</v>
      </c>
      <c r="T40" s="65" t="e">
        <f t="shared" si="8"/>
        <v>#DIV/0!</v>
      </c>
      <c r="W40" s="73"/>
      <c r="X40" s="73"/>
      <c r="Y40" s="170"/>
      <c r="Z40" s="171"/>
      <c r="AA40" s="170"/>
      <c r="AB40" s="170"/>
      <c r="AC40" s="170"/>
    </row>
    <row r="41" spans="1:29" s="152" customFormat="1" ht="21.75" customHeight="1" x14ac:dyDescent="0.25">
      <c r="A41" s="100">
        <v>38</v>
      </c>
      <c r="B41" s="75">
        <f>PIERNA!B41</f>
        <v>0</v>
      </c>
      <c r="C41" s="148">
        <f>PIERNA!C41</f>
        <v>0</v>
      </c>
      <c r="D41" s="655">
        <f>PIERNA!D41</f>
        <v>0</v>
      </c>
      <c r="E41" s="234">
        <f>PIERNA!E41</f>
        <v>0</v>
      </c>
      <c r="F41" s="656">
        <f>PIERNA!F41</f>
        <v>0</v>
      </c>
      <c r="G41" s="242">
        <f>PIERNA!G41</f>
        <v>0</v>
      </c>
      <c r="H41" s="259">
        <f>PIERNA!H41</f>
        <v>0</v>
      </c>
      <c r="I41" s="259">
        <f>PIERNA!I41</f>
        <v>0</v>
      </c>
      <c r="J41" s="447"/>
      <c r="K41" s="482"/>
      <c r="L41" s="888"/>
      <c r="M41" s="478"/>
      <c r="N41" s="886"/>
      <c r="O41" s="489"/>
      <c r="P41" s="480"/>
      <c r="Q41" s="704"/>
      <c r="R41" s="887"/>
      <c r="S41" s="65">
        <f>Q41+M41+K41+P41</f>
        <v>0</v>
      </c>
      <c r="T41" s="65" t="e">
        <f t="shared" si="8"/>
        <v>#DIV/0!</v>
      </c>
      <c r="W41" s="73"/>
      <c r="X41" s="73"/>
      <c r="Y41" s="170"/>
      <c r="AA41" s="170"/>
      <c r="AB41" s="170"/>
      <c r="AC41" s="170"/>
    </row>
    <row r="42" spans="1:29" s="152" customFormat="1" ht="21.75" customHeight="1" x14ac:dyDescent="0.25">
      <c r="A42" s="100">
        <v>39</v>
      </c>
      <c r="B42" s="75">
        <f>PIERNA!B42</f>
        <v>0</v>
      </c>
      <c r="C42" s="628">
        <f>PIERNA!C42</f>
        <v>0</v>
      </c>
      <c r="D42" s="690">
        <f>PIERNA!D42</f>
        <v>0</v>
      </c>
      <c r="E42" s="234">
        <f>PIERNA!E42</f>
        <v>0</v>
      </c>
      <c r="F42" s="575">
        <f>PIERNA!F42</f>
        <v>0</v>
      </c>
      <c r="G42" s="242">
        <f>PIERNA!G42</f>
        <v>0</v>
      </c>
      <c r="H42" s="453">
        <f>PIERNA!H42</f>
        <v>0</v>
      </c>
      <c r="I42" s="259">
        <f>PIERNA!I42</f>
        <v>0</v>
      </c>
      <c r="J42" s="447"/>
      <c r="K42" s="478"/>
      <c r="L42" s="888"/>
      <c r="M42" s="478"/>
      <c r="N42" s="886"/>
      <c r="O42" s="489"/>
      <c r="P42" s="480"/>
      <c r="Q42" s="704"/>
      <c r="R42" s="887"/>
      <c r="S42" s="65">
        <f t="shared" ref="S42:S59" si="10">Q42+M42+K42</f>
        <v>0</v>
      </c>
      <c r="T42" s="65" t="e">
        <f t="shared" ref="T42:T71" si="11">S42/H42+0.1</f>
        <v>#DIV/0!</v>
      </c>
      <c r="W42" s="73"/>
      <c r="X42" s="73"/>
      <c r="Y42" s="170"/>
      <c r="AA42" s="170"/>
      <c r="AB42" s="170"/>
      <c r="AC42" s="170"/>
    </row>
    <row r="43" spans="1:29" s="152" customFormat="1" ht="21.75" customHeight="1" x14ac:dyDescent="0.25">
      <c r="A43" s="100">
        <v>40</v>
      </c>
      <c r="B43" s="75">
        <f>PIERNA!B43</f>
        <v>0</v>
      </c>
      <c r="C43" s="148">
        <f>PIERNA!C43</f>
        <v>0</v>
      </c>
      <c r="D43" s="233">
        <f>PIERNA!D43</f>
        <v>0</v>
      </c>
      <c r="E43" s="234">
        <f>PIERNA!E43</f>
        <v>0</v>
      </c>
      <c r="F43" s="575">
        <f>PIERNA!F43</f>
        <v>0</v>
      </c>
      <c r="G43" s="242">
        <f>PIERNA!G43</f>
        <v>0</v>
      </c>
      <c r="H43" s="453">
        <f>PIERNA!H43</f>
        <v>0</v>
      </c>
      <c r="I43" s="259">
        <f>PIERNA!I43</f>
        <v>0</v>
      </c>
      <c r="J43" s="447"/>
      <c r="K43" s="478"/>
      <c r="L43" s="888"/>
      <c r="M43" s="478"/>
      <c r="N43" s="886"/>
      <c r="O43" s="489"/>
      <c r="P43" s="480"/>
      <c r="Q43" s="704"/>
      <c r="R43" s="887"/>
      <c r="S43" s="65">
        <f t="shared" si="10"/>
        <v>0</v>
      </c>
      <c r="T43" s="65" t="e">
        <f>S43/H43+0.1</f>
        <v>#DIV/0!</v>
      </c>
    </row>
    <row r="44" spans="1:29" s="152" customFormat="1" ht="21.75" customHeight="1" x14ac:dyDescent="0.25">
      <c r="A44" s="100">
        <v>41</v>
      </c>
      <c r="B44" s="75">
        <f>PIERNA!B44</f>
        <v>0</v>
      </c>
      <c r="C44" s="148">
        <f>PIERNA!C44</f>
        <v>0</v>
      </c>
      <c r="D44" s="690">
        <f>PIERNA!D44</f>
        <v>0</v>
      </c>
      <c r="E44" s="234">
        <f>PIERNA!E44</f>
        <v>0</v>
      </c>
      <c r="F44" s="575">
        <f>PIERNA!F44</f>
        <v>0</v>
      </c>
      <c r="G44" s="242">
        <f>PIERNA!G44</f>
        <v>0</v>
      </c>
      <c r="H44" s="453">
        <f>PIERNA!H44</f>
        <v>0</v>
      </c>
      <c r="I44" s="259">
        <f>PIERNA!I44</f>
        <v>0</v>
      </c>
      <c r="J44" s="447"/>
      <c r="K44" s="478"/>
      <c r="L44" s="888"/>
      <c r="M44" s="478"/>
      <c r="N44" s="891"/>
      <c r="O44" s="481"/>
      <c r="P44" s="480"/>
      <c r="Q44" s="482"/>
      <c r="R44" s="1028"/>
      <c r="S44" s="65">
        <f>Q44+M44+K44</f>
        <v>0</v>
      </c>
      <c r="T44" s="65" t="e">
        <f t="shared" si="11"/>
        <v>#DIV/0!</v>
      </c>
    </row>
    <row r="45" spans="1:29" s="152" customFormat="1" x14ac:dyDescent="0.25">
      <c r="A45" s="100">
        <v>42</v>
      </c>
      <c r="B45" s="75">
        <f>PIERNA!B45</f>
        <v>0</v>
      </c>
      <c r="C45" s="148">
        <f>PIERNA!C45</f>
        <v>0</v>
      </c>
      <c r="D45" s="690">
        <f>PIERNA!D45</f>
        <v>0</v>
      </c>
      <c r="E45" s="234">
        <f>PIERNA!E45</f>
        <v>0</v>
      </c>
      <c r="F45" s="575">
        <f>PIERNA!F45</f>
        <v>0</v>
      </c>
      <c r="G45" s="242">
        <f>PIERNA!G45</f>
        <v>0</v>
      </c>
      <c r="H45" s="453">
        <f>PIERNA!H45</f>
        <v>0</v>
      </c>
      <c r="I45" s="259">
        <f>PIERNA!I45</f>
        <v>0</v>
      </c>
      <c r="J45" s="447"/>
      <c r="K45" s="478"/>
      <c r="L45" s="888"/>
      <c r="M45" s="478"/>
      <c r="N45" s="891"/>
      <c r="O45" s="481"/>
      <c r="P45" s="480"/>
      <c r="Q45" s="482"/>
      <c r="R45" s="1028"/>
      <c r="S45" s="65">
        <f>Q45+M45+K45</f>
        <v>0</v>
      </c>
      <c r="T45" s="65" t="e">
        <f t="shared" si="11"/>
        <v>#DIV/0!</v>
      </c>
    </row>
    <row r="46" spans="1:29" s="152" customFormat="1" x14ac:dyDescent="0.25">
      <c r="A46" s="100">
        <v>43</v>
      </c>
      <c r="B46" s="75">
        <f>PIERNA!B46</f>
        <v>0</v>
      </c>
      <c r="C46" s="148">
        <f>PIERNA!C46</f>
        <v>0</v>
      </c>
      <c r="D46" s="166">
        <f>PIERNA!D46</f>
        <v>0</v>
      </c>
      <c r="E46" s="134">
        <f>PIERNA!E46</f>
        <v>0</v>
      </c>
      <c r="F46" s="572">
        <f>PIERNA!F46</f>
        <v>0</v>
      </c>
      <c r="G46" s="100">
        <f>PIERNA!G46</f>
        <v>0</v>
      </c>
      <c r="H46" s="452">
        <f>PIERNA!H46</f>
        <v>0</v>
      </c>
      <c r="I46" s="105">
        <f>PIERNA!I46</f>
        <v>0</v>
      </c>
      <c r="J46" s="447"/>
      <c r="K46" s="478"/>
      <c r="L46" s="888"/>
      <c r="M46" s="478"/>
      <c r="N46" s="891"/>
      <c r="O46" s="481"/>
      <c r="P46" s="480"/>
      <c r="Q46" s="482"/>
      <c r="R46" s="1028"/>
      <c r="S46" s="65">
        <f>Q46+M46+K46</f>
        <v>0</v>
      </c>
      <c r="T46" s="65" t="e">
        <f t="shared" si="11"/>
        <v>#DIV/0!</v>
      </c>
    </row>
    <row r="47" spans="1:29" s="152" customFormat="1" x14ac:dyDescent="0.25">
      <c r="A47" s="100">
        <v>44</v>
      </c>
      <c r="B47" s="75">
        <f>PIERNA!B47</f>
        <v>0</v>
      </c>
      <c r="C47" s="148">
        <f>PIERNA!C47</f>
        <v>0</v>
      </c>
      <c r="D47" s="166">
        <f>PIERNA!D47</f>
        <v>0</v>
      </c>
      <c r="E47" s="134">
        <f>PIERNA!E47</f>
        <v>0</v>
      </c>
      <c r="F47" s="572">
        <f>PIERNA!F47</f>
        <v>0</v>
      </c>
      <c r="G47" s="100">
        <f>PIERNA!G47</f>
        <v>0</v>
      </c>
      <c r="H47" s="452">
        <f>PIERNA!H47</f>
        <v>0</v>
      </c>
      <c r="I47" s="105">
        <f>PIERNA!I47</f>
        <v>0</v>
      </c>
      <c r="J47" s="447"/>
      <c r="K47" s="478"/>
      <c r="L47" s="888"/>
      <c r="M47" s="851"/>
      <c r="N47" s="891"/>
      <c r="O47" s="488"/>
      <c r="P47" s="480"/>
      <c r="Q47" s="482"/>
      <c r="R47" s="1028"/>
      <c r="S47" s="65">
        <f>Q47+M47+K47</f>
        <v>0</v>
      </c>
      <c r="T47" s="65" t="e">
        <f>S47/H47</f>
        <v>#DIV/0!</v>
      </c>
    </row>
    <row r="48" spans="1:29" s="152" customFormat="1" x14ac:dyDescent="0.25">
      <c r="A48" s="100">
        <v>45</v>
      </c>
      <c r="B48" s="75">
        <f>PIERNA!B48</f>
        <v>0</v>
      </c>
      <c r="C48" s="148">
        <f>PIERNA!C48</f>
        <v>0</v>
      </c>
      <c r="D48" s="166">
        <f>PIERNA!D48</f>
        <v>0</v>
      </c>
      <c r="E48" s="134">
        <f>PIERNA!E48</f>
        <v>0</v>
      </c>
      <c r="F48" s="572">
        <f>PIERNA!F48</f>
        <v>0</v>
      </c>
      <c r="G48" s="100">
        <f>PIERNA!G48</f>
        <v>0</v>
      </c>
      <c r="H48" s="452">
        <f>PIERNA!H48</f>
        <v>0</v>
      </c>
      <c r="I48" s="105">
        <f>PIERNA!I48</f>
        <v>0</v>
      </c>
      <c r="J48" s="447"/>
      <c r="K48" s="478"/>
      <c r="L48" s="888"/>
      <c r="M48" s="852"/>
      <c r="N48" s="891"/>
      <c r="O48" s="481"/>
      <c r="P48" s="480"/>
      <c r="Q48" s="482"/>
      <c r="R48" s="1028"/>
      <c r="S48" s="65">
        <f>Q48+M48+K48</f>
        <v>0</v>
      </c>
      <c r="T48" s="65" t="e">
        <f t="shared" ref="T48:T65" si="12">S48/H48</f>
        <v>#DIV/0!</v>
      </c>
    </row>
    <row r="49" spans="1:20" s="152" customFormat="1" x14ac:dyDescent="0.25">
      <c r="A49" s="100">
        <v>46</v>
      </c>
      <c r="B49" s="75">
        <f>PIERNA!QP5</f>
        <v>0</v>
      </c>
      <c r="C49" s="148">
        <f>PIERNA!QQ5</f>
        <v>0</v>
      </c>
      <c r="D49" s="166">
        <f>PIERNA!D49</f>
        <v>0</v>
      </c>
      <c r="E49" s="134">
        <f>PIERNA!E49</f>
        <v>0</v>
      </c>
      <c r="F49" s="572">
        <f>PIERNA!F49</f>
        <v>0</v>
      </c>
      <c r="G49" s="100">
        <f>PIERNA!G49</f>
        <v>0</v>
      </c>
      <c r="H49" s="452">
        <f>PIERNA!H49</f>
        <v>0</v>
      </c>
      <c r="I49" s="105">
        <f>PIERNA!I49</f>
        <v>0</v>
      </c>
      <c r="J49" s="447"/>
      <c r="K49" s="478"/>
      <c r="L49" s="888"/>
      <c r="M49" s="852"/>
      <c r="N49" s="891"/>
      <c r="O49" s="481"/>
      <c r="P49" s="480"/>
      <c r="Q49" s="482"/>
      <c r="R49" s="1028"/>
      <c r="S49" s="65">
        <f t="shared" ref="S49:S53" si="13">Q49+M49+K49</f>
        <v>0</v>
      </c>
      <c r="T49" s="65" t="e">
        <f t="shared" si="12"/>
        <v>#DIV/0!</v>
      </c>
    </row>
    <row r="50" spans="1:20" s="152" customFormat="1" x14ac:dyDescent="0.25">
      <c r="A50" s="100">
        <v>47</v>
      </c>
      <c r="B50" s="75">
        <f>PIERNA!QY5</f>
        <v>0</v>
      </c>
      <c r="C50" s="148">
        <f>PIERNA!QZ5</f>
        <v>0</v>
      </c>
      <c r="D50" s="166">
        <f>PIERNA!D50</f>
        <v>0</v>
      </c>
      <c r="E50" s="134">
        <f>PIERNA!E50</f>
        <v>0</v>
      </c>
      <c r="F50" s="572">
        <f>PIERNA!F50</f>
        <v>0</v>
      </c>
      <c r="G50" s="100">
        <f>PIERNA!G50</f>
        <v>0</v>
      </c>
      <c r="H50" s="452">
        <f>PIERNA!H50</f>
        <v>0</v>
      </c>
      <c r="I50" s="105">
        <f>PIERNA!I50</f>
        <v>0</v>
      </c>
      <c r="J50" s="447"/>
      <c r="K50" s="478"/>
      <c r="L50" s="888"/>
      <c r="M50" s="852"/>
      <c r="N50" s="891"/>
      <c r="O50" s="481"/>
      <c r="P50" s="480"/>
      <c r="Q50" s="482"/>
      <c r="R50" s="1028"/>
      <c r="S50" s="65">
        <f t="shared" si="13"/>
        <v>0</v>
      </c>
      <c r="T50" s="65" t="e">
        <f t="shared" si="12"/>
        <v>#DIV/0!</v>
      </c>
    </row>
    <row r="51" spans="1:20" s="152" customFormat="1" x14ac:dyDescent="0.25">
      <c r="A51" s="100">
        <v>48</v>
      </c>
      <c r="B51" s="75">
        <f>PIERNA!B49</f>
        <v>0</v>
      </c>
      <c r="C51" s="148">
        <f>PIERNA!C49</f>
        <v>0</v>
      </c>
      <c r="D51" s="166">
        <f>PIERNA!D51</f>
        <v>0</v>
      </c>
      <c r="E51" s="134">
        <f>PIERNA!E51</f>
        <v>0</v>
      </c>
      <c r="F51" s="572">
        <f>PIERNA!F51</f>
        <v>0</v>
      </c>
      <c r="G51" s="100">
        <f>PIERNA!G51</f>
        <v>0</v>
      </c>
      <c r="H51" s="452">
        <f>PIERNA!H51</f>
        <v>0</v>
      </c>
      <c r="I51" s="105">
        <f>PIERNA!I51</f>
        <v>0</v>
      </c>
      <c r="J51" s="447"/>
      <c r="K51" s="478"/>
      <c r="L51" s="888"/>
      <c r="M51" s="852"/>
      <c r="N51" s="891"/>
      <c r="O51" s="481"/>
      <c r="P51" s="853"/>
      <c r="Q51" s="482"/>
      <c r="R51" s="1028"/>
      <c r="S51" s="65">
        <f t="shared" si="13"/>
        <v>0</v>
      </c>
      <c r="T51" s="65" t="e">
        <f t="shared" si="12"/>
        <v>#DIV/0!</v>
      </c>
    </row>
    <row r="52" spans="1:20" s="152" customFormat="1" x14ac:dyDescent="0.25">
      <c r="A52" s="100">
        <v>49</v>
      </c>
      <c r="B52" s="75">
        <f>PIERNA!B50</f>
        <v>0</v>
      </c>
      <c r="C52" s="148">
        <f>PIERNA!C50</f>
        <v>0</v>
      </c>
      <c r="D52" s="166">
        <f>PIERNA!D52</f>
        <v>0</v>
      </c>
      <c r="E52" s="134">
        <f>PIERNA!E52</f>
        <v>0</v>
      </c>
      <c r="F52" s="572">
        <f>PIERNA!F52</f>
        <v>0</v>
      </c>
      <c r="G52" s="100">
        <f>PIERNA!G52</f>
        <v>0</v>
      </c>
      <c r="H52" s="452">
        <f>PIERNA!H52</f>
        <v>0</v>
      </c>
      <c r="I52" s="105">
        <f>PIERNA!I52</f>
        <v>0</v>
      </c>
      <c r="J52" s="447"/>
      <c r="K52" s="478"/>
      <c r="L52" s="888"/>
      <c r="M52" s="852"/>
      <c r="N52" s="891"/>
      <c r="O52" s="481"/>
      <c r="P52" s="480"/>
      <c r="Q52" s="482"/>
      <c r="R52" s="1028"/>
      <c r="S52" s="65">
        <f t="shared" si="13"/>
        <v>0</v>
      </c>
      <c r="T52" s="65" t="e">
        <f t="shared" si="12"/>
        <v>#DIV/0!</v>
      </c>
    </row>
    <row r="53" spans="1:20" s="152" customFormat="1" x14ac:dyDescent="0.25">
      <c r="A53" s="100">
        <v>50</v>
      </c>
      <c r="B53" s="75">
        <f>PIERNA!RZ5</f>
        <v>0</v>
      </c>
      <c r="C53" s="148">
        <f>PIERNA!SA5</f>
        <v>0</v>
      </c>
      <c r="D53" s="166">
        <f>PIERNA!SB5</f>
        <v>0</v>
      </c>
      <c r="E53" s="134">
        <f>PIERNA!SC5</f>
        <v>0</v>
      </c>
      <c r="F53" s="572">
        <f>PIERNA!SD5</f>
        <v>0</v>
      </c>
      <c r="G53" s="100">
        <f>PIERNA!SE5</f>
        <v>0</v>
      </c>
      <c r="H53" s="452">
        <f>PIERNA!SF5</f>
        <v>0</v>
      </c>
      <c r="I53" s="105">
        <f>PIERNA!I53</f>
        <v>0</v>
      </c>
      <c r="J53" s="447"/>
      <c r="K53" s="478"/>
      <c r="L53" s="888"/>
      <c r="M53" s="852"/>
      <c r="N53" s="891"/>
      <c r="O53" s="481"/>
      <c r="P53" s="480"/>
      <c r="Q53" s="482"/>
      <c r="R53" s="1028"/>
      <c r="S53" s="65">
        <f t="shared" si="13"/>
        <v>0</v>
      </c>
      <c r="T53" s="65" t="e">
        <f t="shared" si="12"/>
        <v>#DIV/0!</v>
      </c>
    </row>
    <row r="54" spans="1:20" s="152" customFormat="1" x14ac:dyDescent="0.25">
      <c r="A54" s="100">
        <v>51</v>
      </c>
      <c r="B54" s="75">
        <f>PIERNA!SI5</f>
        <v>0</v>
      </c>
      <c r="C54" s="148">
        <f>PIERNA!SJ5</f>
        <v>0</v>
      </c>
      <c r="D54" s="166">
        <f>PIERNA!D53</f>
        <v>0</v>
      </c>
      <c r="E54" s="134">
        <f>PIERNA!E53</f>
        <v>0</v>
      </c>
      <c r="F54" s="572">
        <f>PIERNA!F53</f>
        <v>0</v>
      </c>
      <c r="G54" s="100">
        <f>PIERNA!G53</f>
        <v>0</v>
      </c>
      <c r="H54" s="452">
        <f>PIERNA!H53</f>
        <v>0</v>
      </c>
      <c r="I54" s="105">
        <f>PIERNA!I54</f>
        <v>0</v>
      </c>
      <c r="J54" s="447"/>
      <c r="K54" s="478"/>
      <c r="L54" s="888"/>
      <c r="M54" s="852"/>
      <c r="N54" s="891"/>
      <c r="O54" s="481"/>
      <c r="P54" s="480"/>
      <c r="Q54" s="482"/>
      <c r="R54" s="1028"/>
      <c r="S54" s="65">
        <f t="shared" si="10"/>
        <v>0</v>
      </c>
      <c r="T54" s="65" t="e">
        <f t="shared" si="12"/>
        <v>#DIV/0!</v>
      </c>
    </row>
    <row r="55" spans="1:20" s="152" customFormat="1" ht="15.75" x14ac:dyDescent="0.25">
      <c r="A55" s="100">
        <v>52</v>
      </c>
      <c r="B55" s="75">
        <f>PIERNA!SR5</f>
        <v>0</v>
      </c>
      <c r="C55" s="148">
        <f>PIERNA!SS5</f>
        <v>0</v>
      </c>
      <c r="D55" s="217">
        <f>PIERNA!ST5</f>
        <v>0</v>
      </c>
      <c r="E55" s="134">
        <f>PIERNA!SU5</f>
        <v>0</v>
      </c>
      <c r="F55" s="576">
        <f>PIERNA!SV5</f>
        <v>0</v>
      </c>
      <c r="G55" s="100">
        <f>PIERNA!SW5</f>
        <v>0</v>
      </c>
      <c r="H55" s="452">
        <f>PIERNA!SX5</f>
        <v>0</v>
      </c>
      <c r="I55" s="105">
        <f>PIERNA!I55</f>
        <v>0</v>
      </c>
      <c r="J55" s="447"/>
      <c r="K55" s="478"/>
      <c r="L55" s="888"/>
      <c r="M55" s="852"/>
      <c r="N55" s="891"/>
      <c r="O55" s="481"/>
      <c r="P55" s="480"/>
      <c r="Q55" s="482"/>
      <c r="R55" s="1028"/>
      <c r="S55" s="65">
        <f t="shared" si="10"/>
        <v>0</v>
      </c>
      <c r="T55" s="65" t="e">
        <f t="shared" si="12"/>
        <v>#DIV/0!</v>
      </c>
    </row>
    <row r="56" spans="1:20" s="152" customFormat="1" x14ac:dyDescent="0.25">
      <c r="A56" s="100">
        <v>53</v>
      </c>
      <c r="B56" s="75">
        <f>PIERNA!TA5</f>
        <v>0</v>
      </c>
      <c r="C56" s="148">
        <f>PIERNA!TB5</f>
        <v>0</v>
      </c>
      <c r="D56" s="166">
        <f>PIERNA!TC5</f>
        <v>0</v>
      </c>
      <c r="E56" s="134">
        <f>PIERNA!TD5</f>
        <v>0</v>
      </c>
      <c r="F56" s="572">
        <f>PIERNA!TE5</f>
        <v>0</v>
      </c>
      <c r="G56" s="100">
        <f>PIERNA!TF5</f>
        <v>0</v>
      </c>
      <c r="H56" s="452">
        <f>PIERNA!TG5</f>
        <v>0</v>
      </c>
      <c r="I56" s="105">
        <f>PIERNA!I56</f>
        <v>0</v>
      </c>
      <c r="J56" s="447"/>
      <c r="K56" s="478"/>
      <c r="L56" s="888"/>
      <c r="M56" s="852"/>
      <c r="N56" s="891"/>
      <c r="O56" s="481"/>
      <c r="P56" s="480"/>
      <c r="Q56" s="482"/>
      <c r="R56" s="1028"/>
      <c r="S56" s="65">
        <f t="shared" si="10"/>
        <v>0</v>
      </c>
      <c r="T56" s="65" t="e">
        <f t="shared" si="12"/>
        <v>#DIV/0!</v>
      </c>
    </row>
    <row r="57" spans="1:20" s="152" customFormat="1" x14ac:dyDescent="0.25">
      <c r="A57" s="100">
        <v>54</v>
      </c>
      <c r="B57" s="130">
        <f>PIERNA!B57</f>
        <v>0</v>
      </c>
      <c r="C57" s="148">
        <f>PIERNA!C57</f>
        <v>0</v>
      </c>
      <c r="D57" s="166">
        <f>PIERNA!D57</f>
        <v>0</v>
      </c>
      <c r="E57" s="134">
        <f>PIERNA!E57</f>
        <v>0</v>
      </c>
      <c r="F57" s="572">
        <f>PIERNA!F57</f>
        <v>0</v>
      </c>
      <c r="G57" s="163">
        <f>PIERNA!G57</f>
        <v>0</v>
      </c>
      <c r="H57" s="452">
        <f>PIERNA!H57</f>
        <v>0</v>
      </c>
      <c r="I57" s="105">
        <f>PIERNA!I57</f>
        <v>0</v>
      </c>
      <c r="J57" s="447"/>
      <c r="K57" s="478"/>
      <c r="L57" s="888"/>
      <c r="M57" s="852"/>
      <c r="N57" s="891"/>
      <c r="O57" s="481"/>
      <c r="P57" s="480"/>
      <c r="Q57" s="482"/>
      <c r="R57" s="1028"/>
      <c r="S57" s="65">
        <f t="shared" si="10"/>
        <v>0</v>
      </c>
      <c r="T57" s="65" t="e">
        <f t="shared" si="12"/>
        <v>#DIV/0!</v>
      </c>
    </row>
    <row r="58" spans="1:20" s="152" customFormat="1" x14ac:dyDescent="0.25">
      <c r="A58" s="100">
        <v>55</v>
      </c>
      <c r="B58" s="75">
        <f>PIERNA!B58</f>
        <v>0</v>
      </c>
      <c r="C58" s="148">
        <f>PIERNA!C58</f>
        <v>0</v>
      </c>
      <c r="D58" s="166">
        <f>PIERNA!D58</f>
        <v>0</v>
      </c>
      <c r="E58" s="134">
        <f>PIERNA!E58</f>
        <v>0</v>
      </c>
      <c r="F58" s="572">
        <f>PIERNA!F58</f>
        <v>0</v>
      </c>
      <c r="G58" s="100">
        <f>PIERNA!G58</f>
        <v>0</v>
      </c>
      <c r="H58" s="452">
        <f>PIERNA!H58</f>
        <v>0</v>
      </c>
      <c r="I58" s="105">
        <f>PIERNA!I58</f>
        <v>0</v>
      </c>
      <c r="J58" s="447"/>
      <c r="K58" s="478"/>
      <c r="L58" s="888"/>
      <c r="M58" s="852"/>
      <c r="N58" s="891"/>
      <c r="O58" s="481"/>
      <c r="P58" s="480"/>
      <c r="Q58" s="482"/>
      <c r="R58" s="1028"/>
      <c r="S58" s="65">
        <f t="shared" si="10"/>
        <v>0</v>
      </c>
      <c r="T58" s="65" t="e">
        <f t="shared" si="12"/>
        <v>#DIV/0!</v>
      </c>
    </row>
    <row r="59" spans="1:20" s="152" customFormat="1" x14ac:dyDescent="0.25">
      <c r="A59" s="100">
        <v>56</v>
      </c>
      <c r="B59" s="75">
        <f>PIERNA!B59</f>
        <v>0</v>
      </c>
      <c r="C59" s="148">
        <f>PIERNA!C59</f>
        <v>0</v>
      </c>
      <c r="D59" s="166">
        <f>PIERNA!D59</f>
        <v>0</v>
      </c>
      <c r="E59" s="134">
        <f>PIERNA!E59</f>
        <v>0</v>
      </c>
      <c r="F59" s="572">
        <f>PIERNA!F59</f>
        <v>0</v>
      </c>
      <c r="G59" s="100">
        <f>PIERNA!G59</f>
        <v>0</v>
      </c>
      <c r="H59" s="452">
        <f>PIERNA!H59</f>
        <v>0</v>
      </c>
      <c r="I59" s="105">
        <f>PIERNA!I59</f>
        <v>0</v>
      </c>
      <c r="J59" s="447"/>
      <c r="K59" s="478"/>
      <c r="L59" s="888"/>
      <c r="M59" s="852"/>
      <c r="N59" s="891"/>
      <c r="O59" s="481"/>
      <c r="P59" s="480"/>
      <c r="Q59" s="482"/>
      <c r="R59" s="1028"/>
      <c r="S59" s="65">
        <f t="shared" si="10"/>
        <v>0</v>
      </c>
      <c r="T59" s="65" t="e">
        <f t="shared" si="12"/>
        <v>#DIV/0!</v>
      </c>
    </row>
    <row r="60" spans="1:20" s="152" customFormat="1" x14ac:dyDescent="0.25">
      <c r="A60" s="100">
        <v>57</v>
      </c>
      <c r="B60" s="75">
        <f>PIERNA!B60</f>
        <v>0</v>
      </c>
      <c r="C60" s="148">
        <f>PIERNA!UL5</f>
        <v>0</v>
      </c>
      <c r="D60" s="166">
        <f>PIERNA!D60</f>
        <v>0</v>
      </c>
      <c r="E60" s="134">
        <f>PIERNA!E60</f>
        <v>0</v>
      </c>
      <c r="F60" s="572">
        <f>PIERNA!F60</f>
        <v>0</v>
      </c>
      <c r="G60" s="100">
        <f>PIERNA!G60</f>
        <v>0</v>
      </c>
      <c r="H60" s="452">
        <f>PIERNA!H60</f>
        <v>0</v>
      </c>
      <c r="I60" s="105">
        <f>PIERNA!I60</f>
        <v>0</v>
      </c>
      <c r="J60" s="447"/>
      <c r="K60" s="854"/>
      <c r="L60" s="1006"/>
      <c r="M60" s="852"/>
      <c r="N60" s="891"/>
      <c r="O60" s="481"/>
      <c r="P60" s="480"/>
      <c r="Q60" s="482"/>
      <c r="R60" s="1028"/>
      <c r="S60" s="65">
        <f>Q60+M60+L60</f>
        <v>0</v>
      </c>
      <c r="T60" s="65" t="e">
        <f t="shared" si="12"/>
        <v>#DIV/0!</v>
      </c>
    </row>
    <row r="61" spans="1:20" s="152" customFormat="1" x14ac:dyDescent="0.25">
      <c r="A61" s="100">
        <v>58</v>
      </c>
      <c r="B61" s="75">
        <f>PIERNA!B61</f>
        <v>0</v>
      </c>
      <c r="C61" s="148">
        <f>PIERNA!C61</f>
        <v>0</v>
      </c>
      <c r="D61" s="166">
        <f>PIERNA!D61</f>
        <v>0</v>
      </c>
      <c r="E61" s="134">
        <f>PIERNA!E61</f>
        <v>0</v>
      </c>
      <c r="F61" s="572">
        <f>PIERNA!F61</f>
        <v>0</v>
      </c>
      <c r="G61" s="100">
        <f>PIERNA!G61</f>
        <v>0</v>
      </c>
      <c r="H61" s="452">
        <f>PIERNA!H61</f>
        <v>0</v>
      </c>
      <c r="I61" s="105">
        <f>PIERNA!I61</f>
        <v>0</v>
      </c>
      <c r="J61" s="447"/>
      <c r="K61" s="478"/>
      <c r="L61" s="888"/>
      <c r="M61" s="852"/>
      <c r="N61" s="891"/>
      <c r="O61" s="481"/>
      <c r="P61" s="480"/>
      <c r="Q61" s="482"/>
      <c r="R61" s="1028"/>
      <c r="S61" s="65">
        <f t="shared" ref="S61:S71" si="14">Q61+M61+K61</f>
        <v>0</v>
      </c>
      <c r="T61" s="65" t="e">
        <f t="shared" si="12"/>
        <v>#DIV/0!</v>
      </c>
    </row>
    <row r="62" spans="1:20" s="152" customFormat="1" x14ac:dyDescent="0.25">
      <c r="A62" s="100">
        <v>59</v>
      </c>
      <c r="B62" s="75">
        <f>PIERNA!B62</f>
        <v>0</v>
      </c>
      <c r="C62" s="148">
        <f>PIERNA!C62</f>
        <v>0</v>
      </c>
      <c r="D62" s="166">
        <f>PIERNA!D62</f>
        <v>0</v>
      </c>
      <c r="E62" s="134">
        <f>PIERNA!F62</f>
        <v>0</v>
      </c>
      <c r="F62" s="572">
        <f>PIERNA!F62</f>
        <v>0</v>
      </c>
      <c r="G62" s="161">
        <f>PIERNA!G62</f>
        <v>0</v>
      </c>
      <c r="H62" s="452">
        <f>PIERNA!H62</f>
        <v>0</v>
      </c>
      <c r="I62" s="105">
        <f>PIERNA!I62</f>
        <v>0</v>
      </c>
      <c r="J62" s="447"/>
      <c r="K62" s="478"/>
      <c r="L62" s="888"/>
      <c r="M62" s="852"/>
      <c r="N62" s="891"/>
      <c r="O62" s="481"/>
      <c r="P62" s="480"/>
      <c r="Q62" s="482"/>
      <c r="R62" s="1028"/>
      <c r="S62" s="65">
        <f t="shared" si="14"/>
        <v>0</v>
      </c>
      <c r="T62" s="65" t="e">
        <f t="shared" si="12"/>
        <v>#DIV/0!</v>
      </c>
    </row>
    <row r="63" spans="1:20" s="152" customFormat="1" x14ac:dyDescent="0.25">
      <c r="A63" s="100">
        <v>60</v>
      </c>
      <c r="B63" s="75">
        <f>PIERNA!B63</f>
        <v>0</v>
      </c>
      <c r="C63" s="148">
        <f>PIERNA!C62</f>
        <v>0</v>
      </c>
      <c r="D63" s="166">
        <f>PIERNA!D62</f>
        <v>0</v>
      </c>
      <c r="E63" s="134">
        <f>PIERNA!E63</f>
        <v>0</v>
      </c>
      <c r="F63" s="572">
        <f>PIERNA!F63</f>
        <v>0</v>
      </c>
      <c r="G63" s="161">
        <f>PIERNA!G63</f>
        <v>0</v>
      </c>
      <c r="H63" s="452">
        <f>PIERNA!H63</f>
        <v>0</v>
      </c>
      <c r="I63" s="105">
        <f>PIERNA!I63</f>
        <v>0</v>
      </c>
      <c r="J63" s="447"/>
      <c r="K63" s="478"/>
      <c r="L63" s="888"/>
      <c r="M63" s="852"/>
      <c r="N63" s="891"/>
      <c r="O63" s="481"/>
      <c r="P63" s="480"/>
      <c r="Q63" s="482"/>
      <c r="R63" s="1028"/>
      <c r="S63" s="65">
        <f t="shared" si="14"/>
        <v>0</v>
      </c>
      <c r="T63" s="65" t="e">
        <f t="shared" si="12"/>
        <v>#DIV/0!</v>
      </c>
    </row>
    <row r="64" spans="1:20" s="152" customFormat="1" x14ac:dyDescent="0.25">
      <c r="A64" s="100"/>
      <c r="B64" s="75">
        <f>PIERNA!B64</f>
        <v>0</v>
      </c>
      <c r="C64" s="148">
        <f>PIERNA!C64</f>
        <v>0</v>
      </c>
      <c r="D64" s="166">
        <f>PIERNA!D64</f>
        <v>0</v>
      </c>
      <c r="E64" s="134">
        <f>PIERNA!E64</f>
        <v>0</v>
      </c>
      <c r="F64" s="572">
        <f>PIERNA!F64</f>
        <v>0</v>
      </c>
      <c r="G64" s="161">
        <f>PIERNA!G64</f>
        <v>0</v>
      </c>
      <c r="H64" s="452">
        <f>PIERNA!H64</f>
        <v>0</v>
      </c>
      <c r="I64" s="105">
        <f>PIERNA!I64</f>
        <v>0</v>
      </c>
      <c r="J64" s="447"/>
      <c r="K64" s="478"/>
      <c r="L64" s="888"/>
      <c r="M64" s="852"/>
      <c r="N64" s="891"/>
      <c r="O64" s="481"/>
      <c r="P64" s="480"/>
      <c r="Q64" s="482"/>
      <c r="R64" s="1028"/>
      <c r="S64" s="65">
        <f t="shared" si="14"/>
        <v>0</v>
      </c>
      <c r="T64" s="65" t="e">
        <f t="shared" si="12"/>
        <v>#DIV/0!</v>
      </c>
    </row>
    <row r="65" spans="1:20" s="152" customFormat="1" x14ac:dyDescent="0.25">
      <c r="A65" s="100"/>
      <c r="B65" s="75">
        <f>PIERNA!B65</f>
        <v>0</v>
      </c>
      <c r="C65" s="148">
        <f>PIERNA!C65</f>
        <v>0</v>
      </c>
      <c r="D65" s="166">
        <f>PIERNA!D65</f>
        <v>0</v>
      </c>
      <c r="E65" s="134">
        <f>PIERNA!E65</f>
        <v>0</v>
      </c>
      <c r="F65" s="572">
        <f>PIERNA!F65</f>
        <v>0</v>
      </c>
      <c r="G65" s="161">
        <f>PIERNA!G65</f>
        <v>0</v>
      </c>
      <c r="H65" s="452">
        <f>PIERNA!H65</f>
        <v>0</v>
      </c>
      <c r="I65" s="105">
        <f>PIERNA!I65</f>
        <v>0</v>
      </c>
      <c r="J65" s="447"/>
      <c r="K65" s="478"/>
      <c r="L65" s="888"/>
      <c r="M65" s="852"/>
      <c r="N65" s="891"/>
      <c r="O65" s="481"/>
      <c r="P65" s="480"/>
      <c r="Q65" s="482"/>
      <c r="R65" s="1028"/>
      <c r="S65" s="65">
        <f t="shared" si="14"/>
        <v>0</v>
      </c>
      <c r="T65" s="65" t="e">
        <f t="shared" si="12"/>
        <v>#DIV/0!</v>
      </c>
    </row>
    <row r="66" spans="1:20" s="152" customFormat="1" x14ac:dyDescent="0.25">
      <c r="A66" s="100"/>
      <c r="B66" s="75">
        <f>PIERNA!B61</f>
        <v>0</v>
      </c>
      <c r="C66" s="148">
        <f>PIERNA!C61</f>
        <v>0</v>
      </c>
      <c r="D66" s="166">
        <f>PIERNA!D61</f>
        <v>0</v>
      </c>
      <c r="E66" s="134">
        <f>PIERNA!E61</f>
        <v>0</v>
      </c>
      <c r="F66" s="572">
        <f>PIERNA!F61</f>
        <v>0</v>
      </c>
      <c r="G66" s="161">
        <f>PIERNA!G61</f>
        <v>0</v>
      </c>
      <c r="H66" s="452">
        <f>PIERNA!H61</f>
        <v>0</v>
      </c>
      <c r="I66" s="105">
        <f>PIERNA!I66</f>
        <v>0</v>
      </c>
      <c r="J66" s="447"/>
      <c r="K66" s="478"/>
      <c r="L66" s="888"/>
      <c r="M66" s="852"/>
      <c r="N66" s="891"/>
      <c r="O66" s="481"/>
      <c r="P66" s="480"/>
      <c r="Q66" s="482"/>
      <c r="R66" s="1028"/>
      <c r="S66" s="65">
        <f t="shared" si="14"/>
        <v>0</v>
      </c>
      <c r="T66" s="65" t="e">
        <f t="shared" si="11"/>
        <v>#DIV/0!</v>
      </c>
    </row>
    <row r="67" spans="1:20" s="152" customFormat="1" x14ac:dyDescent="0.25">
      <c r="A67" s="100"/>
      <c r="B67" s="75">
        <f>PIERNA!B62</f>
        <v>0</v>
      </c>
      <c r="C67" s="148">
        <f>PIERNA!C62</f>
        <v>0</v>
      </c>
      <c r="D67" s="166">
        <f>PIERNA!D62</f>
        <v>0</v>
      </c>
      <c r="E67" s="134">
        <f>PIERNA!E62</f>
        <v>0</v>
      </c>
      <c r="F67" s="572">
        <f>PIERNA!F62</f>
        <v>0</v>
      </c>
      <c r="G67" s="161">
        <f>PIERNA!G62</f>
        <v>0</v>
      </c>
      <c r="H67" s="452">
        <f>PIERNA!H62</f>
        <v>0</v>
      </c>
      <c r="I67" s="105">
        <f>PIERNA!I67</f>
        <v>0</v>
      </c>
      <c r="J67" s="447"/>
      <c r="K67" s="478"/>
      <c r="L67" s="888"/>
      <c r="M67" s="852"/>
      <c r="N67" s="891"/>
      <c r="O67" s="481"/>
      <c r="P67" s="480"/>
      <c r="Q67" s="482"/>
      <c r="R67" s="1028"/>
      <c r="S67" s="65">
        <f t="shared" si="14"/>
        <v>0</v>
      </c>
      <c r="T67" s="65" t="e">
        <f t="shared" si="11"/>
        <v>#DIV/0!</v>
      </c>
    </row>
    <row r="68" spans="1:20" s="152" customFormat="1" x14ac:dyDescent="0.25">
      <c r="A68" s="100"/>
      <c r="B68" s="131">
        <f>PIERNA!B63</f>
        <v>0</v>
      </c>
      <c r="C68" s="148">
        <f>PIERNA!C63</f>
        <v>0</v>
      </c>
      <c r="D68" s="101">
        <f>PIERNA!D63</f>
        <v>0</v>
      </c>
      <c r="E68" s="134">
        <f>PIERNA!E63</f>
        <v>0</v>
      </c>
      <c r="F68" s="572">
        <f>PIERNA!F63</f>
        <v>0</v>
      </c>
      <c r="G68" s="161">
        <f>PIERNA!G63</f>
        <v>0</v>
      </c>
      <c r="H68" s="452">
        <f>PIERNA!H63</f>
        <v>0</v>
      </c>
      <c r="I68" s="105">
        <f>PIERNA!I68</f>
        <v>0</v>
      </c>
      <c r="J68" s="447"/>
      <c r="K68" s="478"/>
      <c r="L68" s="888"/>
      <c r="M68" s="852"/>
      <c r="N68" s="891"/>
      <c r="O68" s="481"/>
      <c r="P68" s="480"/>
      <c r="Q68" s="482"/>
      <c r="R68" s="1028"/>
      <c r="S68" s="65">
        <f t="shared" si="14"/>
        <v>0</v>
      </c>
      <c r="T68" s="65" t="e">
        <f t="shared" si="11"/>
        <v>#DIV/0!</v>
      </c>
    </row>
    <row r="69" spans="1:20" s="152" customFormat="1" x14ac:dyDescent="0.25">
      <c r="A69" s="100"/>
      <c r="B69" s="75">
        <f>PIERNA!B64</f>
        <v>0</v>
      </c>
      <c r="C69" s="148">
        <f>PIERNA!C64</f>
        <v>0</v>
      </c>
      <c r="D69" s="101">
        <f>PIERNA!D64</f>
        <v>0</v>
      </c>
      <c r="E69" s="134">
        <f>PIERNA!E64</f>
        <v>0</v>
      </c>
      <c r="F69" s="572">
        <f>PIERNA!F64</f>
        <v>0</v>
      </c>
      <c r="G69" s="161">
        <f>PIERNA!G64</f>
        <v>0</v>
      </c>
      <c r="H69" s="452">
        <f>PIERNA!H64</f>
        <v>0</v>
      </c>
      <c r="I69" s="105">
        <f>PIERNA!I69</f>
        <v>0</v>
      </c>
      <c r="J69" s="447"/>
      <c r="K69" s="478"/>
      <c r="L69" s="888"/>
      <c r="M69" s="852"/>
      <c r="N69" s="891"/>
      <c r="O69" s="481"/>
      <c r="P69" s="480"/>
      <c r="Q69" s="482"/>
      <c r="R69" s="1028"/>
      <c r="S69" s="65">
        <f t="shared" si="14"/>
        <v>0</v>
      </c>
      <c r="T69" s="65" t="e">
        <f t="shared" si="11"/>
        <v>#DIV/0!</v>
      </c>
    </row>
    <row r="70" spans="1:20" s="152" customFormat="1" ht="15" hidden="1" customHeight="1" x14ac:dyDescent="0.25">
      <c r="A70" s="100">
        <v>62</v>
      </c>
      <c r="B70" s="75">
        <f>PIERNA!B65</f>
        <v>0</v>
      </c>
      <c r="C70" s="148">
        <f>PIERNA!C65</f>
        <v>0</v>
      </c>
      <c r="D70" s="101">
        <f>PIERNA!D65</f>
        <v>0</v>
      </c>
      <c r="E70" s="134">
        <f>PIERNA!E65</f>
        <v>0</v>
      </c>
      <c r="F70" s="572">
        <f>PIERNA!F65</f>
        <v>0</v>
      </c>
      <c r="G70" s="161">
        <f>PIERNA!G65</f>
        <v>0</v>
      </c>
      <c r="H70" s="452">
        <f>PIERNA!H65</f>
        <v>0</v>
      </c>
      <c r="I70" s="105">
        <f>PIERNA!I70</f>
        <v>0</v>
      </c>
      <c r="J70" s="562"/>
      <c r="K70" s="478"/>
      <c r="L70" s="888"/>
      <c r="M70" s="852"/>
      <c r="N70" s="891"/>
      <c r="O70" s="481"/>
      <c r="P70" s="480"/>
      <c r="Q70" s="482"/>
      <c r="R70" s="1028"/>
      <c r="S70" s="65">
        <f t="shared" si="14"/>
        <v>0</v>
      </c>
      <c r="T70" s="65" t="e">
        <f t="shared" si="11"/>
        <v>#DIV/0!</v>
      </c>
    </row>
    <row r="71" spans="1:20" s="152" customFormat="1" ht="15" hidden="1" customHeight="1" x14ac:dyDescent="0.25">
      <c r="A71" s="100">
        <v>63</v>
      </c>
      <c r="B71" s="75">
        <f>PIERNA!B66</f>
        <v>0</v>
      </c>
      <c r="C71" s="148">
        <f>PIERNA!C66</f>
        <v>0</v>
      </c>
      <c r="D71" s="101">
        <f>PIERNA!D66</f>
        <v>0</v>
      </c>
      <c r="E71" s="134">
        <f>PIERNA!E66</f>
        <v>0</v>
      </c>
      <c r="F71" s="572">
        <f>PIERNA!F66</f>
        <v>0</v>
      </c>
      <c r="G71" s="161">
        <f>PIERNA!G66</f>
        <v>0</v>
      </c>
      <c r="H71" s="452">
        <f>PIERNA!H66</f>
        <v>0</v>
      </c>
      <c r="I71" s="105">
        <f>PIERNA!I71</f>
        <v>0</v>
      </c>
      <c r="J71" s="562"/>
      <c r="K71" s="478"/>
      <c r="L71" s="888"/>
      <c r="M71" s="852"/>
      <c r="N71" s="891"/>
      <c r="O71" s="481"/>
      <c r="P71" s="480"/>
      <c r="Q71" s="482"/>
      <c r="R71" s="1028"/>
      <c r="S71" s="65">
        <f t="shared" si="14"/>
        <v>0</v>
      </c>
      <c r="T71" s="65" t="e">
        <f t="shared" si="11"/>
        <v>#DIV/0!</v>
      </c>
    </row>
    <row r="72" spans="1:20" s="152" customFormat="1" ht="15" hidden="1" customHeight="1" x14ac:dyDescent="0.25">
      <c r="A72" s="100">
        <v>64</v>
      </c>
      <c r="B72" s="75">
        <f>PIERNA!B67</f>
        <v>0</v>
      </c>
      <c r="C72" s="148">
        <f>PIERNA!C67</f>
        <v>0</v>
      </c>
      <c r="D72" s="101">
        <f>PIERNA!D67</f>
        <v>0</v>
      </c>
      <c r="E72" s="134">
        <f>PIERNA!E67</f>
        <v>0</v>
      </c>
      <c r="F72" s="572">
        <f>PIERNA!F67</f>
        <v>0</v>
      </c>
      <c r="G72" s="161">
        <f>PIERNA!G67</f>
        <v>0</v>
      </c>
      <c r="H72" s="452">
        <f>PIERNA!H67</f>
        <v>0</v>
      </c>
      <c r="I72" s="105">
        <f>PIERNA!I72</f>
        <v>0</v>
      </c>
      <c r="J72" s="562"/>
      <c r="K72" s="478"/>
      <c r="L72" s="888"/>
      <c r="M72" s="852"/>
      <c r="N72" s="891"/>
      <c r="O72" s="481"/>
      <c r="P72" s="480"/>
      <c r="Q72" s="482"/>
      <c r="R72" s="1028"/>
      <c r="S72" s="65">
        <f t="shared" ref="S72:S141" si="15">Q72+M72+K72</f>
        <v>0</v>
      </c>
      <c r="T72" s="65" t="e">
        <f t="shared" ref="T72:T95" si="16">S72/H72+0.1</f>
        <v>#DIV/0!</v>
      </c>
    </row>
    <row r="73" spans="1:20" s="152" customFormat="1" ht="15" hidden="1" customHeight="1" x14ac:dyDescent="0.25">
      <c r="A73" s="100">
        <v>65</v>
      </c>
      <c r="B73" s="75">
        <f>PIERNA!B68</f>
        <v>0</v>
      </c>
      <c r="C73" s="148">
        <f>PIERNA!C68</f>
        <v>0</v>
      </c>
      <c r="D73" s="101">
        <f>PIERNA!D68</f>
        <v>0</v>
      </c>
      <c r="E73" s="134">
        <f>PIERNA!E68</f>
        <v>0</v>
      </c>
      <c r="F73" s="572">
        <f>PIERNA!F68</f>
        <v>0</v>
      </c>
      <c r="G73" s="161">
        <f>PIERNA!G68</f>
        <v>0</v>
      </c>
      <c r="H73" s="452">
        <f>PIERNA!H68</f>
        <v>0</v>
      </c>
      <c r="I73" s="105">
        <f>PIERNA!I73</f>
        <v>0</v>
      </c>
      <c r="J73" s="562"/>
      <c r="K73" s="478"/>
      <c r="L73" s="888"/>
      <c r="M73" s="852"/>
      <c r="N73" s="891"/>
      <c r="O73" s="481"/>
      <c r="P73" s="480"/>
      <c r="Q73" s="482"/>
      <c r="R73" s="1028"/>
      <c r="S73" s="65">
        <f t="shared" si="15"/>
        <v>0</v>
      </c>
      <c r="T73" s="65" t="e">
        <f t="shared" si="16"/>
        <v>#DIV/0!</v>
      </c>
    </row>
    <row r="74" spans="1:20" s="152" customFormat="1" ht="15" hidden="1" customHeight="1" x14ac:dyDescent="0.25">
      <c r="A74" s="100">
        <v>66</v>
      </c>
      <c r="B74" s="75">
        <f>PIERNA!B69</f>
        <v>0</v>
      </c>
      <c r="C74" s="148">
        <f>PIERNA!C69</f>
        <v>0</v>
      </c>
      <c r="D74" s="101">
        <f>PIERNA!D69</f>
        <v>0</v>
      </c>
      <c r="E74" s="134">
        <f>PIERNA!E69</f>
        <v>0</v>
      </c>
      <c r="F74" s="572">
        <f>PIERNA!F69</f>
        <v>0</v>
      </c>
      <c r="G74" s="161">
        <f>PIERNA!G69</f>
        <v>0</v>
      </c>
      <c r="H74" s="452">
        <f>PIERNA!H69</f>
        <v>0</v>
      </c>
      <c r="I74" s="105">
        <f>PIERNA!I74</f>
        <v>0</v>
      </c>
      <c r="J74" s="562"/>
      <c r="K74" s="478"/>
      <c r="L74" s="888"/>
      <c r="M74" s="852"/>
      <c r="N74" s="891"/>
      <c r="O74" s="481"/>
      <c r="P74" s="480"/>
      <c r="Q74" s="482"/>
      <c r="R74" s="1028"/>
      <c r="S74" s="65">
        <f t="shared" si="15"/>
        <v>0</v>
      </c>
      <c r="T74" s="65" t="e">
        <f t="shared" si="16"/>
        <v>#DIV/0!</v>
      </c>
    </row>
    <row r="75" spans="1:20" s="152" customFormat="1" ht="15" hidden="1" customHeight="1" x14ac:dyDescent="0.25">
      <c r="A75" s="100">
        <v>67</v>
      </c>
      <c r="B75" s="75">
        <f>PIERNA!B70</f>
        <v>0</v>
      </c>
      <c r="C75" s="148">
        <f>PIERNA!C70</f>
        <v>0</v>
      </c>
      <c r="D75" s="101">
        <f>PIERNA!D70</f>
        <v>0</v>
      </c>
      <c r="E75" s="134">
        <f>PIERNA!E70</f>
        <v>0</v>
      </c>
      <c r="F75" s="572">
        <f>PIERNA!F70</f>
        <v>0</v>
      </c>
      <c r="G75" s="161">
        <f>PIERNA!G70</f>
        <v>0</v>
      </c>
      <c r="H75" s="452">
        <f>PIERNA!H70</f>
        <v>0</v>
      </c>
      <c r="I75" s="105">
        <f>PIERNA!I75</f>
        <v>0</v>
      </c>
      <c r="J75" s="562"/>
      <c r="K75" s="478"/>
      <c r="L75" s="888"/>
      <c r="M75" s="852"/>
      <c r="N75" s="891"/>
      <c r="O75" s="481"/>
      <c r="P75" s="480"/>
      <c r="Q75" s="482"/>
      <c r="R75" s="1028"/>
      <c r="S75" s="65">
        <f t="shared" si="15"/>
        <v>0</v>
      </c>
      <c r="T75" s="65" t="e">
        <f t="shared" si="16"/>
        <v>#DIV/0!</v>
      </c>
    </row>
    <row r="76" spans="1:20" s="152" customFormat="1" ht="15" hidden="1" customHeight="1" x14ac:dyDescent="0.25">
      <c r="A76" s="100">
        <v>68</v>
      </c>
      <c r="B76" s="130">
        <f>PIERNA!B71</f>
        <v>0</v>
      </c>
      <c r="C76" s="148">
        <f>PIERNA!C71</f>
        <v>0</v>
      </c>
      <c r="D76" s="101">
        <f>PIERNA!D71</f>
        <v>0</v>
      </c>
      <c r="E76" s="134">
        <f>PIERNA!E71</f>
        <v>0</v>
      </c>
      <c r="F76" s="572">
        <f>PIERNA!F71</f>
        <v>0</v>
      </c>
      <c r="G76" s="161">
        <f>PIERNA!G71</f>
        <v>0</v>
      </c>
      <c r="H76" s="452">
        <f>PIERNA!H71</f>
        <v>0</v>
      </c>
      <c r="I76" s="105">
        <f>PIERNA!I76</f>
        <v>0</v>
      </c>
      <c r="J76" s="562"/>
      <c r="K76" s="478"/>
      <c r="L76" s="888"/>
      <c r="M76" s="852"/>
      <c r="N76" s="891"/>
      <c r="O76" s="481"/>
      <c r="P76" s="480"/>
      <c r="Q76" s="482"/>
      <c r="R76" s="1028"/>
      <c r="S76" s="65">
        <f t="shared" si="15"/>
        <v>0</v>
      </c>
      <c r="T76" s="65" t="e">
        <f t="shared" si="16"/>
        <v>#DIV/0!</v>
      </c>
    </row>
    <row r="77" spans="1:20" s="152" customFormat="1" ht="15" hidden="1" customHeight="1" x14ac:dyDescent="0.25">
      <c r="A77" s="100">
        <v>69</v>
      </c>
      <c r="B77" s="75">
        <f>PIERNA!B72</f>
        <v>0</v>
      </c>
      <c r="C77" s="148">
        <f>PIERNA!C72</f>
        <v>0</v>
      </c>
      <c r="D77" s="101">
        <f>PIERNA!D72</f>
        <v>0</v>
      </c>
      <c r="E77" s="134">
        <f>PIERNA!E72</f>
        <v>0</v>
      </c>
      <c r="F77" s="572">
        <f>PIERNA!F72</f>
        <v>0</v>
      </c>
      <c r="G77" s="161">
        <f>PIERNA!G72</f>
        <v>0</v>
      </c>
      <c r="H77" s="452">
        <f>PIERNA!H72</f>
        <v>0</v>
      </c>
      <c r="I77" s="105">
        <f>PIERNA!I77</f>
        <v>0</v>
      </c>
      <c r="J77" s="562"/>
      <c r="K77" s="478"/>
      <c r="L77" s="888"/>
      <c r="M77" s="852"/>
      <c r="N77" s="891"/>
      <c r="O77" s="481"/>
      <c r="P77" s="480"/>
      <c r="Q77" s="482"/>
      <c r="R77" s="1028"/>
      <c r="S77" s="65">
        <f t="shared" si="15"/>
        <v>0</v>
      </c>
      <c r="T77" s="65" t="e">
        <f t="shared" si="16"/>
        <v>#DIV/0!</v>
      </c>
    </row>
    <row r="78" spans="1:20" s="152" customFormat="1" ht="15" hidden="1" customHeight="1" x14ac:dyDescent="0.25">
      <c r="A78" s="100">
        <v>70</v>
      </c>
      <c r="B78" s="75">
        <f>PIERNA!B73</f>
        <v>0</v>
      </c>
      <c r="C78" s="148">
        <f>PIERNA!C73</f>
        <v>0</v>
      </c>
      <c r="D78" s="101">
        <f>PIERNA!D73</f>
        <v>0</v>
      </c>
      <c r="E78" s="134">
        <f>PIERNA!E73</f>
        <v>0</v>
      </c>
      <c r="F78" s="572">
        <f>PIERNA!F73</f>
        <v>0</v>
      </c>
      <c r="G78" s="161">
        <f>PIERNA!G73</f>
        <v>0</v>
      </c>
      <c r="H78" s="452">
        <f>PIERNA!H73</f>
        <v>0</v>
      </c>
      <c r="I78" s="105">
        <f>PIERNA!I78</f>
        <v>0</v>
      </c>
      <c r="J78" s="562"/>
      <c r="K78" s="478"/>
      <c r="L78" s="888"/>
      <c r="M78" s="852"/>
      <c r="N78" s="891"/>
      <c r="O78" s="481"/>
      <c r="P78" s="480"/>
      <c r="Q78" s="482"/>
      <c r="R78" s="1028"/>
      <c r="S78" s="65">
        <f t="shared" si="15"/>
        <v>0</v>
      </c>
      <c r="T78" s="65" t="e">
        <f t="shared" si="16"/>
        <v>#DIV/0!</v>
      </c>
    </row>
    <row r="79" spans="1:20" s="152" customFormat="1" ht="15" hidden="1" customHeight="1" x14ac:dyDescent="0.25">
      <c r="A79" s="100">
        <v>71</v>
      </c>
      <c r="B79" s="75">
        <f>PIERNA!B74</f>
        <v>0</v>
      </c>
      <c r="C79" s="148">
        <f>PIERNA!C74</f>
        <v>0</v>
      </c>
      <c r="D79" s="101">
        <f>PIERNA!D74</f>
        <v>0</v>
      </c>
      <c r="E79" s="134">
        <f>PIERNA!E74</f>
        <v>0</v>
      </c>
      <c r="F79" s="572">
        <f>PIERNA!F74</f>
        <v>0</v>
      </c>
      <c r="G79" s="161">
        <f>PIERNA!G74</f>
        <v>0</v>
      </c>
      <c r="H79" s="452">
        <f>PIERNA!H74</f>
        <v>0</v>
      </c>
      <c r="I79" s="105">
        <f>PIERNA!I79</f>
        <v>0</v>
      </c>
      <c r="J79" s="562"/>
      <c r="K79" s="478"/>
      <c r="L79" s="888"/>
      <c r="M79" s="852"/>
      <c r="N79" s="891"/>
      <c r="O79" s="481"/>
      <c r="P79" s="480"/>
      <c r="Q79" s="482"/>
      <c r="R79" s="1028"/>
      <c r="S79" s="65">
        <f t="shared" si="15"/>
        <v>0</v>
      </c>
      <c r="T79" s="65" t="e">
        <f t="shared" si="16"/>
        <v>#DIV/0!</v>
      </c>
    </row>
    <row r="80" spans="1:20" s="152" customFormat="1" ht="15" hidden="1" customHeight="1" x14ac:dyDescent="0.25">
      <c r="A80" s="100">
        <v>72</v>
      </c>
      <c r="B80" s="75">
        <f>PIERNA!B75</f>
        <v>0</v>
      </c>
      <c r="C80" s="148">
        <f>PIERNA!C75</f>
        <v>0</v>
      </c>
      <c r="D80" s="101">
        <f>PIERNA!D75</f>
        <v>0</v>
      </c>
      <c r="E80" s="134">
        <f>PIERNA!E75</f>
        <v>0</v>
      </c>
      <c r="F80" s="572">
        <f>PIERNA!F75</f>
        <v>0</v>
      </c>
      <c r="G80" s="161">
        <f>PIERNA!G75</f>
        <v>0</v>
      </c>
      <c r="H80" s="452">
        <f>PIERNA!H75</f>
        <v>0</v>
      </c>
      <c r="I80" s="105">
        <f>PIERNA!I80</f>
        <v>0</v>
      </c>
      <c r="J80" s="562"/>
      <c r="K80" s="478"/>
      <c r="L80" s="888"/>
      <c r="M80" s="852"/>
      <c r="N80" s="891"/>
      <c r="O80" s="481"/>
      <c r="P80" s="480"/>
      <c r="Q80" s="482"/>
      <c r="R80" s="1028"/>
      <c r="S80" s="65">
        <f t="shared" si="15"/>
        <v>0</v>
      </c>
      <c r="T80" s="65" t="e">
        <f t="shared" si="16"/>
        <v>#DIV/0!</v>
      </c>
    </row>
    <row r="81" spans="1:20" s="152" customFormat="1" ht="15" hidden="1" customHeight="1" x14ac:dyDescent="0.25">
      <c r="A81" s="100">
        <v>73</v>
      </c>
      <c r="B81" s="75">
        <f>PIERNA!B76</f>
        <v>0</v>
      </c>
      <c r="C81" s="148">
        <f>PIERNA!C76</f>
        <v>0</v>
      </c>
      <c r="D81" s="101">
        <f>PIERNA!D76</f>
        <v>0</v>
      </c>
      <c r="E81" s="134">
        <f>PIERNA!E76</f>
        <v>0</v>
      </c>
      <c r="F81" s="572">
        <f>PIERNA!F76</f>
        <v>0</v>
      </c>
      <c r="G81" s="161">
        <f>PIERNA!G76</f>
        <v>0</v>
      </c>
      <c r="H81" s="452">
        <f>PIERNA!H76</f>
        <v>0</v>
      </c>
      <c r="I81" s="105">
        <f>PIERNA!I81</f>
        <v>0</v>
      </c>
      <c r="J81" s="562"/>
      <c r="K81" s="478"/>
      <c r="L81" s="888"/>
      <c r="M81" s="852"/>
      <c r="N81" s="891"/>
      <c r="O81" s="481"/>
      <c r="P81" s="480"/>
      <c r="Q81" s="482"/>
      <c r="R81" s="1028"/>
      <c r="S81" s="65">
        <f t="shared" si="15"/>
        <v>0</v>
      </c>
      <c r="T81" s="65" t="e">
        <f t="shared" si="16"/>
        <v>#DIV/0!</v>
      </c>
    </row>
    <row r="82" spans="1:20" s="152" customFormat="1" ht="15" hidden="1" customHeight="1" x14ac:dyDescent="0.25">
      <c r="A82" s="100">
        <v>74</v>
      </c>
      <c r="B82" s="75">
        <f>PIERNA!B77</f>
        <v>0</v>
      </c>
      <c r="C82" s="148">
        <f>PIERNA!C77</f>
        <v>0</v>
      </c>
      <c r="D82" s="101">
        <f>PIERNA!D77</f>
        <v>0</v>
      </c>
      <c r="E82" s="134">
        <f>PIERNA!E77</f>
        <v>0</v>
      </c>
      <c r="F82" s="572">
        <f>PIERNA!F77</f>
        <v>0</v>
      </c>
      <c r="G82" s="161">
        <f>PIERNA!G77</f>
        <v>0</v>
      </c>
      <c r="H82" s="452">
        <f>PIERNA!H77</f>
        <v>0</v>
      </c>
      <c r="I82" s="105">
        <f>PIERNA!I82</f>
        <v>0</v>
      </c>
      <c r="J82" s="562"/>
      <c r="K82" s="478"/>
      <c r="L82" s="888"/>
      <c r="M82" s="852"/>
      <c r="N82" s="891"/>
      <c r="O82" s="481"/>
      <c r="P82" s="480"/>
      <c r="Q82" s="482"/>
      <c r="R82" s="1028"/>
      <c r="S82" s="65">
        <f t="shared" si="15"/>
        <v>0</v>
      </c>
      <c r="T82" s="65" t="e">
        <f t="shared" si="16"/>
        <v>#DIV/0!</v>
      </c>
    </row>
    <row r="83" spans="1:20" s="152" customFormat="1" ht="15" hidden="1" customHeight="1" x14ac:dyDescent="0.25">
      <c r="A83" s="100">
        <v>75</v>
      </c>
      <c r="B83" s="75">
        <f>PIERNA!B78</f>
        <v>0</v>
      </c>
      <c r="C83" s="148">
        <f>PIERNA!C78</f>
        <v>0</v>
      </c>
      <c r="D83" s="101">
        <f>PIERNA!D78</f>
        <v>0</v>
      </c>
      <c r="E83" s="134">
        <f>PIERNA!E78</f>
        <v>0</v>
      </c>
      <c r="F83" s="572">
        <f>PIERNA!F78</f>
        <v>0</v>
      </c>
      <c r="G83" s="161">
        <f>PIERNA!G78</f>
        <v>0</v>
      </c>
      <c r="H83" s="452">
        <f>PIERNA!H78</f>
        <v>0</v>
      </c>
      <c r="I83" s="105">
        <f>PIERNA!I83</f>
        <v>0</v>
      </c>
      <c r="J83" s="562"/>
      <c r="K83" s="478"/>
      <c r="L83" s="888"/>
      <c r="M83" s="852"/>
      <c r="N83" s="891"/>
      <c r="O83" s="481"/>
      <c r="P83" s="480"/>
      <c r="Q83" s="482"/>
      <c r="R83" s="1028"/>
      <c r="S83" s="65">
        <f t="shared" si="15"/>
        <v>0</v>
      </c>
      <c r="T83" s="65" t="e">
        <f t="shared" si="16"/>
        <v>#DIV/0!</v>
      </c>
    </row>
    <row r="84" spans="1:20" s="152" customFormat="1" ht="15" hidden="1" customHeight="1" x14ac:dyDescent="0.25">
      <c r="A84" s="100">
        <v>76</v>
      </c>
      <c r="B84" s="75">
        <f>PIERNA!B79</f>
        <v>0</v>
      </c>
      <c r="C84" s="148">
        <f>PIERNA!C79</f>
        <v>0</v>
      </c>
      <c r="D84" s="101">
        <f>PIERNA!D79</f>
        <v>0</v>
      </c>
      <c r="E84" s="134">
        <f>PIERNA!E79</f>
        <v>0</v>
      </c>
      <c r="F84" s="572">
        <f>PIERNA!F79</f>
        <v>0</v>
      </c>
      <c r="G84" s="161">
        <f>PIERNA!G79</f>
        <v>0</v>
      </c>
      <c r="H84" s="452">
        <f>PIERNA!H79</f>
        <v>0</v>
      </c>
      <c r="I84" s="105">
        <f>PIERNA!I84</f>
        <v>0</v>
      </c>
      <c r="J84" s="562"/>
      <c r="K84" s="478"/>
      <c r="L84" s="888"/>
      <c r="M84" s="852"/>
      <c r="N84" s="891"/>
      <c r="O84" s="481"/>
      <c r="P84" s="480"/>
      <c r="Q84" s="482"/>
      <c r="R84" s="1028"/>
      <c r="S84" s="65">
        <f t="shared" si="15"/>
        <v>0</v>
      </c>
      <c r="T84" s="65" t="e">
        <f t="shared" si="16"/>
        <v>#DIV/0!</v>
      </c>
    </row>
    <row r="85" spans="1:20" s="152" customFormat="1" ht="15" hidden="1" customHeight="1" x14ac:dyDescent="0.25">
      <c r="A85" s="100">
        <v>77</v>
      </c>
      <c r="B85" s="75">
        <f>PIERNA!B80</f>
        <v>0</v>
      </c>
      <c r="C85" s="148">
        <f>PIERNA!C80</f>
        <v>0</v>
      </c>
      <c r="D85" s="101">
        <f>PIERNA!D80</f>
        <v>0</v>
      </c>
      <c r="E85" s="134">
        <f>PIERNA!E80</f>
        <v>0</v>
      </c>
      <c r="F85" s="572">
        <f>PIERNA!F80</f>
        <v>0</v>
      </c>
      <c r="G85" s="161">
        <f>PIERNA!G80</f>
        <v>0</v>
      </c>
      <c r="H85" s="452">
        <f>PIERNA!H80</f>
        <v>0</v>
      </c>
      <c r="I85" s="105">
        <f>PIERNA!I85</f>
        <v>0</v>
      </c>
      <c r="J85" s="562"/>
      <c r="K85" s="478"/>
      <c r="L85" s="888"/>
      <c r="M85" s="852"/>
      <c r="N85" s="891"/>
      <c r="O85" s="481"/>
      <c r="P85" s="480"/>
      <c r="Q85" s="482"/>
      <c r="R85" s="1028"/>
      <c r="S85" s="65">
        <f t="shared" si="15"/>
        <v>0</v>
      </c>
      <c r="T85" s="65" t="e">
        <f t="shared" si="16"/>
        <v>#DIV/0!</v>
      </c>
    </row>
    <row r="86" spans="1:20" s="152" customFormat="1" ht="15" hidden="1" customHeight="1" x14ac:dyDescent="0.25">
      <c r="A86" s="100">
        <v>78</v>
      </c>
      <c r="B86" s="75">
        <f>PIERNA!B81</f>
        <v>0</v>
      </c>
      <c r="C86" s="148">
        <f>PIERNA!C81</f>
        <v>0</v>
      </c>
      <c r="D86" s="101">
        <f>PIERNA!D81</f>
        <v>0</v>
      </c>
      <c r="E86" s="134">
        <f>PIERNA!E81</f>
        <v>0</v>
      </c>
      <c r="F86" s="572">
        <f>PIERNA!F81</f>
        <v>0</v>
      </c>
      <c r="G86" s="161">
        <f>PIERNA!G81</f>
        <v>0</v>
      </c>
      <c r="H86" s="452">
        <f>PIERNA!H81</f>
        <v>0</v>
      </c>
      <c r="I86" s="105">
        <f>PIERNA!I86</f>
        <v>0</v>
      </c>
      <c r="J86" s="562"/>
      <c r="K86" s="478"/>
      <c r="L86" s="888"/>
      <c r="M86" s="852"/>
      <c r="N86" s="891"/>
      <c r="O86" s="481"/>
      <c r="P86" s="480"/>
      <c r="Q86" s="482"/>
      <c r="R86" s="1028"/>
      <c r="S86" s="65">
        <f t="shared" si="15"/>
        <v>0</v>
      </c>
      <c r="T86" s="65" t="e">
        <f t="shared" si="16"/>
        <v>#DIV/0!</v>
      </c>
    </row>
    <row r="87" spans="1:20" s="152" customFormat="1" ht="15" hidden="1" customHeight="1" x14ac:dyDescent="0.25">
      <c r="A87" s="100">
        <v>79</v>
      </c>
      <c r="B87" s="75">
        <f>PIERNA!B82</f>
        <v>0</v>
      </c>
      <c r="C87" s="148">
        <f>PIERNA!C82</f>
        <v>0</v>
      </c>
      <c r="D87" s="101">
        <f>PIERNA!D82</f>
        <v>0</v>
      </c>
      <c r="E87" s="134">
        <f>PIERNA!E82</f>
        <v>0</v>
      </c>
      <c r="F87" s="572">
        <f>PIERNA!F82</f>
        <v>0</v>
      </c>
      <c r="G87" s="161">
        <f>PIERNA!G82</f>
        <v>0</v>
      </c>
      <c r="H87" s="452">
        <f>PIERNA!H82</f>
        <v>0</v>
      </c>
      <c r="I87" s="105">
        <f>PIERNA!I87</f>
        <v>0</v>
      </c>
      <c r="J87" s="562"/>
      <c r="K87" s="478"/>
      <c r="L87" s="888"/>
      <c r="M87" s="852"/>
      <c r="N87" s="891"/>
      <c r="O87" s="481"/>
      <c r="P87" s="480"/>
      <c r="Q87" s="482"/>
      <c r="R87" s="1028"/>
      <c r="S87" s="65">
        <f t="shared" si="15"/>
        <v>0</v>
      </c>
      <c r="T87" s="65" t="e">
        <f t="shared" si="16"/>
        <v>#DIV/0!</v>
      </c>
    </row>
    <row r="88" spans="1:20" s="152" customFormat="1" ht="15" hidden="1" customHeight="1" x14ac:dyDescent="0.25">
      <c r="A88" s="100">
        <v>80</v>
      </c>
      <c r="B88" s="75">
        <f>PIERNA!B83</f>
        <v>0</v>
      </c>
      <c r="C88" s="148">
        <f>PIERNA!C83</f>
        <v>0</v>
      </c>
      <c r="D88" s="101">
        <f>PIERNA!D83</f>
        <v>0</v>
      </c>
      <c r="E88" s="134">
        <f>PIERNA!E83</f>
        <v>0</v>
      </c>
      <c r="F88" s="572">
        <f>PIERNA!F83</f>
        <v>0</v>
      </c>
      <c r="G88" s="161">
        <f>PIERNA!G83</f>
        <v>0</v>
      </c>
      <c r="H88" s="452">
        <f>PIERNA!H83</f>
        <v>0</v>
      </c>
      <c r="I88" s="105">
        <f>PIERNA!I88</f>
        <v>0</v>
      </c>
      <c r="J88" s="562"/>
      <c r="K88" s="478"/>
      <c r="L88" s="888"/>
      <c r="M88" s="852"/>
      <c r="N88" s="891"/>
      <c r="O88" s="481"/>
      <c r="P88" s="480"/>
      <c r="Q88" s="482"/>
      <c r="R88" s="1028"/>
      <c r="S88" s="65">
        <f t="shared" si="15"/>
        <v>0</v>
      </c>
      <c r="T88" s="65" t="e">
        <f t="shared" si="16"/>
        <v>#DIV/0!</v>
      </c>
    </row>
    <row r="89" spans="1:20" s="152" customFormat="1" ht="15" hidden="1" customHeight="1" x14ac:dyDescent="0.25">
      <c r="A89" s="100">
        <v>81</v>
      </c>
      <c r="B89" s="75">
        <f>PIERNA!B84</f>
        <v>0</v>
      </c>
      <c r="C89" s="148">
        <f>PIERNA!C84</f>
        <v>0</v>
      </c>
      <c r="D89" s="101">
        <f>PIERNA!D84</f>
        <v>0</v>
      </c>
      <c r="E89" s="134">
        <f>PIERNA!E84</f>
        <v>0</v>
      </c>
      <c r="F89" s="572">
        <f>PIERNA!F84</f>
        <v>0</v>
      </c>
      <c r="G89" s="161">
        <f>PIERNA!G84</f>
        <v>0</v>
      </c>
      <c r="H89" s="452">
        <f>PIERNA!H84</f>
        <v>0</v>
      </c>
      <c r="I89" s="105">
        <f>PIERNA!I89</f>
        <v>0</v>
      </c>
      <c r="J89" s="562"/>
      <c r="K89" s="478"/>
      <c r="L89" s="888"/>
      <c r="M89" s="852"/>
      <c r="N89" s="891"/>
      <c r="O89" s="481"/>
      <c r="P89" s="480"/>
      <c r="Q89" s="482"/>
      <c r="R89" s="1028"/>
      <c r="S89" s="65">
        <f t="shared" si="15"/>
        <v>0</v>
      </c>
      <c r="T89" s="65" t="e">
        <f t="shared" si="16"/>
        <v>#DIV/0!</v>
      </c>
    </row>
    <row r="90" spans="1:20" s="152" customFormat="1" ht="15" hidden="1" customHeight="1" x14ac:dyDescent="0.25">
      <c r="A90" s="100">
        <v>82</v>
      </c>
      <c r="B90" s="75">
        <f>PIERNA!B85</f>
        <v>0</v>
      </c>
      <c r="C90" s="148">
        <f>PIERNA!C85</f>
        <v>0</v>
      </c>
      <c r="D90" s="101">
        <f>PIERNA!D85</f>
        <v>0</v>
      </c>
      <c r="E90" s="134">
        <f>PIERNA!E85</f>
        <v>0</v>
      </c>
      <c r="F90" s="572">
        <f>PIERNA!F85</f>
        <v>0</v>
      </c>
      <c r="G90" s="161">
        <f>PIERNA!G85</f>
        <v>0</v>
      </c>
      <c r="H90" s="452">
        <f>PIERNA!H85</f>
        <v>0</v>
      </c>
      <c r="I90" s="105">
        <f>PIERNA!I90</f>
        <v>0</v>
      </c>
      <c r="J90" s="562"/>
      <c r="K90" s="478"/>
      <c r="L90" s="888"/>
      <c r="M90" s="852"/>
      <c r="N90" s="891"/>
      <c r="O90" s="481"/>
      <c r="P90" s="480"/>
      <c r="Q90" s="482"/>
      <c r="R90" s="1028"/>
      <c r="S90" s="65">
        <f t="shared" si="15"/>
        <v>0</v>
      </c>
      <c r="T90" s="65" t="e">
        <f t="shared" si="16"/>
        <v>#DIV/0!</v>
      </c>
    </row>
    <row r="91" spans="1:20" s="152" customFormat="1" ht="15" hidden="1" customHeight="1" x14ac:dyDescent="0.25">
      <c r="A91" s="100">
        <v>83</v>
      </c>
      <c r="B91" s="75">
        <f>PIERNA!B86</f>
        <v>0</v>
      </c>
      <c r="C91" s="148">
        <f>PIERNA!C86</f>
        <v>0</v>
      </c>
      <c r="D91" s="101">
        <f>PIERNA!D86</f>
        <v>0</v>
      </c>
      <c r="E91" s="134">
        <f>PIERNA!E86</f>
        <v>0</v>
      </c>
      <c r="F91" s="572">
        <f>PIERNA!F86</f>
        <v>0</v>
      </c>
      <c r="G91" s="161">
        <f>PIERNA!G86</f>
        <v>0</v>
      </c>
      <c r="H91" s="452">
        <f>PIERNA!H86</f>
        <v>0</v>
      </c>
      <c r="I91" s="105">
        <f>PIERNA!I91</f>
        <v>0</v>
      </c>
      <c r="J91" s="562"/>
      <c r="K91" s="478"/>
      <c r="L91" s="888"/>
      <c r="M91" s="852"/>
      <c r="N91" s="891"/>
      <c r="O91" s="481"/>
      <c r="P91" s="480"/>
      <c r="Q91" s="482"/>
      <c r="R91" s="1028"/>
      <c r="S91" s="65">
        <f t="shared" si="15"/>
        <v>0</v>
      </c>
      <c r="T91" s="65" t="e">
        <f t="shared" si="16"/>
        <v>#DIV/0!</v>
      </c>
    </row>
    <row r="92" spans="1:20" s="152" customFormat="1" ht="15" hidden="1" customHeight="1" x14ac:dyDescent="0.25">
      <c r="A92" s="100">
        <v>84</v>
      </c>
      <c r="B92" s="75">
        <f>PIERNA!B87</f>
        <v>0</v>
      </c>
      <c r="C92" s="148">
        <f>PIERNA!C87</f>
        <v>0</v>
      </c>
      <c r="D92" s="101">
        <f>PIERNA!D87</f>
        <v>0</v>
      </c>
      <c r="E92" s="134">
        <f>PIERNA!E87</f>
        <v>0</v>
      </c>
      <c r="F92" s="572">
        <f>PIERNA!F87</f>
        <v>0</v>
      </c>
      <c r="G92" s="161">
        <f>PIERNA!G87</f>
        <v>0</v>
      </c>
      <c r="H92" s="452">
        <f>PIERNA!H87</f>
        <v>0</v>
      </c>
      <c r="I92" s="105">
        <f>PIERNA!I92</f>
        <v>0</v>
      </c>
      <c r="J92" s="562"/>
      <c r="K92" s="478"/>
      <c r="L92" s="888"/>
      <c r="M92" s="852"/>
      <c r="N92" s="891"/>
      <c r="O92" s="481"/>
      <c r="P92" s="480"/>
      <c r="Q92" s="482"/>
      <c r="R92" s="1028"/>
      <c r="S92" s="65">
        <f t="shared" si="15"/>
        <v>0</v>
      </c>
      <c r="T92" s="65" t="e">
        <f t="shared" si="16"/>
        <v>#DIV/0!</v>
      </c>
    </row>
    <row r="93" spans="1:20" s="152" customFormat="1" ht="15" hidden="1" customHeight="1" x14ac:dyDescent="0.25">
      <c r="A93" s="100">
        <v>85</v>
      </c>
      <c r="B93" s="75">
        <f>PIERNA!B88</f>
        <v>0</v>
      </c>
      <c r="C93" s="148">
        <f>PIERNA!C88</f>
        <v>0</v>
      </c>
      <c r="D93" s="101">
        <f>PIERNA!D88</f>
        <v>0</v>
      </c>
      <c r="E93" s="134">
        <f>PIERNA!E88</f>
        <v>0</v>
      </c>
      <c r="F93" s="572">
        <f>PIERNA!F88</f>
        <v>0</v>
      </c>
      <c r="G93" s="161">
        <f>PIERNA!G88</f>
        <v>0</v>
      </c>
      <c r="H93" s="452">
        <f>PIERNA!H88</f>
        <v>0</v>
      </c>
      <c r="I93" s="105">
        <f>PIERNA!I93</f>
        <v>0</v>
      </c>
      <c r="J93" s="562"/>
      <c r="K93" s="478"/>
      <c r="L93" s="888"/>
      <c r="M93" s="852"/>
      <c r="N93" s="891"/>
      <c r="O93" s="481"/>
      <c r="P93" s="480"/>
      <c r="Q93" s="482"/>
      <c r="R93" s="1028"/>
      <c r="S93" s="65">
        <f t="shared" si="15"/>
        <v>0</v>
      </c>
      <c r="T93" s="65" t="e">
        <f t="shared" si="16"/>
        <v>#DIV/0!</v>
      </c>
    </row>
    <row r="94" spans="1:20" s="152" customFormat="1" ht="15.75" x14ac:dyDescent="0.25">
      <c r="A94" s="100"/>
      <c r="B94" s="61"/>
      <c r="C94" s="173"/>
      <c r="D94" s="101"/>
      <c r="E94" s="134"/>
      <c r="F94" s="572"/>
      <c r="G94" s="161"/>
      <c r="H94" s="452"/>
      <c r="I94" s="105">
        <f>PIERNA!I94</f>
        <v>0</v>
      </c>
      <c r="J94" s="447"/>
      <c r="K94" s="855"/>
      <c r="L94" s="888"/>
      <c r="M94" s="852"/>
      <c r="N94" s="479"/>
      <c r="O94" s="481"/>
      <c r="P94" s="480"/>
      <c r="Q94" s="482"/>
      <c r="R94" s="1028"/>
      <c r="S94" s="65">
        <f t="shared" si="15"/>
        <v>0</v>
      </c>
      <c r="T94" s="65" t="e">
        <f t="shared" si="16"/>
        <v>#DIV/0!</v>
      </c>
    </row>
    <row r="95" spans="1:20" s="152" customFormat="1" x14ac:dyDescent="0.25">
      <c r="A95" s="100"/>
      <c r="B95" s="75"/>
      <c r="C95" s="148"/>
      <c r="D95" s="101"/>
      <c r="E95" s="134"/>
      <c r="F95" s="572"/>
      <c r="G95" s="161"/>
      <c r="H95" s="452"/>
      <c r="I95" s="105">
        <f>PIERNA!I95</f>
        <v>0</v>
      </c>
      <c r="J95" s="562"/>
      <c r="K95" s="478"/>
      <c r="L95" s="888"/>
      <c r="M95" s="478"/>
      <c r="N95" s="479"/>
      <c r="O95" s="481"/>
      <c r="P95" s="480"/>
      <c r="Q95" s="482"/>
      <c r="R95" s="1028"/>
      <c r="S95" s="65">
        <f t="shared" si="15"/>
        <v>0</v>
      </c>
      <c r="T95" s="65" t="e">
        <f t="shared" si="16"/>
        <v>#DIV/0!</v>
      </c>
    </row>
    <row r="96" spans="1:20" s="152" customFormat="1" x14ac:dyDescent="0.25">
      <c r="A96" s="100"/>
      <c r="B96" s="406"/>
      <c r="C96" s="148"/>
      <c r="D96" s="101"/>
      <c r="E96" s="134"/>
      <c r="F96" s="572"/>
      <c r="G96" s="161"/>
      <c r="H96" s="452"/>
      <c r="I96" s="105"/>
      <c r="J96" s="562"/>
      <c r="K96" s="478"/>
      <c r="L96" s="888"/>
      <c r="M96" s="478"/>
      <c r="N96" s="479"/>
      <c r="O96" s="481"/>
      <c r="P96" s="480"/>
      <c r="Q96" s="482"/>
      <c r="R96" s="1028"/>
      <c r="S96" s="65">
        <f t="shared" si="15"/>
        <v>0</v>
      </c>
      <c r="T96" s="170" t="e">
        <f t="shared" ref="T96:T105" si="17">S96/H96</f>
        <v>#DIV/0!</v>
      </c>
    </row>
    <row r="97" spans="1:20" s="152" customFormat="1" x14ac:dyDescent="0.25">
      <c r="A97" s="100"/>
      <c r="B97" s="406"/>
      <c r="C97" s="148"/>
      <c r="D97" s="101"/>
      <c r="E97" s="134"/>
      <c r="F97" s="572"/>
      <c r="G97" s="161"/>
      <c r="H97" s="452"/>
      <c r="I97" s="105"/>
      <c r="J97" s="562"/>
      <c r="K97" s="478"/>
      <c r="L97" s="888"/>
      <c r="M97" s="478"/>
      <c r="N97" s="479"/>
      <c r="O97" s="594"/>
      <c r="P97" s="594"/>
      <c r="Q97" s="703"/>
      <c r="R97" s="1029"/>
      <c r="S97" s="65">
        <f t="shared" si="15"/>
        <v>0</v>
      </c>
      <c r="T97" s="170" t="e">
        <f t="shared" si="17"/>
        <v>#DIV/0!</v>
      </c>
    </row>
    <row r="98" spans="1:20" s="152" customFormat="1" x14ac:dyDescent="0.25">
      <c r="A98" s="100"/>
      <c r="B98" s="406"/>
      <c r="C98" s="148"/>
      <c r="D98" s="101"/>
      <c r="E98" s="134"/>
      <c r="F98" s="572"/>
      <c r="G98" s="161"/>
      <c r="H98" s="452"/>
      <c r="I98" s="105"/>
      <c r="J98" s="562"/>
      <c r="K98" s="478"/>
      <c r="L98" s="888"/>
      <c r="M98" s="478"/>
      <c r="N98" s="479"/>
      <c r="O98" s="594"/>
      <c r="P98" s="594"/>
      <c r="Q98" s="703"/>
      <c r="R98" s="1029"/>
      <c r="S98" s="65"/>
      <c r="T98" s="170"/>
    </row>
    <row r="99" spans="1:20" s="152" customFormat="1" ht="38.25" thickBot="1" x14ac:dyDescent="0.35">
      <c r="A99" s="100">
        <v>61</v>
      </c>
      <c r="B99" s="1148" t="s">
        <v>312</v>
      </c>
      <c r="C99" s="944" t="s">
        <v>313</v>
      </c>
      <c r="D99" s="1071"/>
      <c r="E99" s="1072">
        <v>44802</v>
      </c>
      <c r="F99" s="1073">
        <v>18506.88</v>
      </c>
      <c r="G99" s="1074">
        <v>680</v>
      </c>
      <c r="H99" s="1075">
        <v>18506.88</v>
      </c>
      <c r="I99" s="600">
        <f t="shared" ref="I99:I115" si="18">H99-F99</f>
        <v>0</v>
      </c>
      <c r="J99" s="562"/>
      <c r="K99" s="476"/>
      <c r="L99" s="1006"/>
      <c r="M99" s="476"/>
      <c r="N99" s="867"/>
      <c r="O99" s="1141" t="s">
        <v>334</v>
      </c>
      <c r="P99" s="1151" t="s">
        <v>336</v>
      </c>
      <c r="Q99" s="706">
        <v>1286228.1599999999</v>
      </c>
      <c r="R99" s="1022" t="s">
        <v>335</v>
      </c>
      <c r="S99" s="65">
        <f t="shared" si="15"/>
        <v>1286228.1599999999</v>
      </c>
      <c r="T99" s="170">
        <f t="shared" si="17"/>
        <v>69.499999999999986</v>
      </c>
    </row>
    <row r="100" spans="1:20" s="152" customFormat="1" ht="18.75" customHeight="1" x14ac:dyDescent="0.25">
      <c r="A100" s="100">
        <v>62</v>
      </c>
      <c r="B100" s="1195" t="s">
        <v>321</v>
      </c>
      <c r="C100" s="1146" t="s">
        <v>322</v>
      </c>
      <c r="D100" s="1071"/>
      <c r="E100" s="1191">
        <v>44806</v>
      </c>
      <c r="F100" s="1073">
        <v>121.18</v>
      </c>
      <c r="G100" s="1074">
        <v>11</v>
      </c>
      <c r="H100" s="1075">
        <v>121.18</v>
      </c>
      <c r="I100" s="600">
        <f t="shared" si="18"/>
        <v>0</v>
      </c>
      <c r="J100" s="562"/>
      <c r="K100" s="476"/>
      <c r="L100" s="1006"/>
      <c r="M100" s="476"/>
      <c r="N100" s="867"/>
      <c r="O100" s="1211" t="s">
        <v>323</v>
      </c>
      <c r="P100" s="1139"/>
      <c r="Q100" s="706">
        <v>10300.299999999999</v>
      </c>
      <c r="R100" s="1184" t="s">
        <v>340</v>
      </c>
      <c r="S100" s="65">
        <f t="shared" ref="S100" si="19">Q100+M100+K100</f>
        <v>10300.299999999999</v>
      </c>
      <c r="T100" s="170">
        <f t="shared" ref="T100" si="20">S100/H100</f>
        <v>84.999999999999986</v>
      </c>
    </row>
    <row r="101" spans="1:20" s="152" customFormat="1" ht="18.75" x14ac:dyDescent="0.3">
      <c r="A101" s="100">
        <v>63</v>
      </c>
      <c r="B101" s="1196"/>
      <c r="C101" s="1146" t="s">
        <v>64</v>
      </c>
      <c r="D101" s="1071"/>
      <c r="E101" s="1210"/>
      <c r="F101" s="1073">
        <v>500.75</v>
      </c>
      <c r="G101" s="1074">
        <v>43</v>
      </c>
      <c r="H101" s="1075">
        <v>500.75</v>
      </c>
      <c r="I101" s="600">
        <f t="shared" si="18"/>
        <v>0</v>
      </c>
      <c r="J101" s="662"/>
      <c r="K101" s="476"/>
      <c r="L101" s="1006"/>
      <c r="M101" s="476"/>
      <c r="N101" s="868"/>
      <c r="O101" s="1212"/>
      <c r="P101" s="1139"/>
      <c r="Q101" s="706">
        <v>47571.25</v>
      </c>
      <c r="R101" s="1185"/>
      <c r="S101" s="65">
        <f t="shared" si="15"/>
        <v>47571.25</v>
      </c>
      <c r="T101" s="170">
        <f>S101/H101</f>
        <v>95</v>
      </c>
    </row>
    <row r="102" spans="1:20" s="152" customFormat="1" ht="22.5" customHeight="1" thickBot="1" x14ac:dyDescent="0.3">
      <c r="A102" s="100">
        <v>64</v>
      </c>
      <c r="B102" s="1197"/>
      <c r="C102" s="1147" t="s">
        <v>84</v>
      </c>
      <c r="D102" s="1076"/>
      <c r="E102" s="1192"/>
      <c r="F102" s="1078">
        <v>510.59</v>
      </c>
      <c r="G102" s="1074">
        <v>27</v>
      </c>
      <c r="H102" s="1075">
        <v>510.59</v>
      </c>
      <c r="I102" s="600">
        <f t="shared" si="18"/>
        <v>0</v>
      </c>
      <c r="J102" s="562"/>
      <c r="K102" s="476"/>
      <c r="L102" s="1006"/>
      <c r="M102" s="476"/>
      <c r="N102" s="867"/>
      <c r="O102" s="1213"/>
      <c r="P102" s="1140"/>
      <c r="Q102" s="706">
        <v>21955.37</v>
      </c>
      <c r="R102" s="1186"/>
      <c r="S102" s="65">
        <f t="shared" si="15"/>
        <v>21955.37</v>
      </c>
      <c r="T102" s="170">
        <f t="shared" si="17"/>
        <v>43</v>
      </c>
    </row>
    <row r="103" spans="1:20" s="152" customFormat="1" ht="43.5" x14ac:dyDescent="0.25">
      <c r="A103" s="100">
        <v>65</v>
      </c>
      <c r="B103" s="1180" t="s">
        <v>384</v>
      </c>
      <c r="C103" s="1147" t="s">
        <v>391</v>
      </c>
      <c r="D103" s="1181" t="s">
        <v>392</v>
      </c>
      <c r="E103" s="1177">
        <v>44806</v>
      </c>
      <c r="F103" s="1078">
        <v>610.77499999999998</v>
      </c>
      <c r="G103" s="1074"/>
      <c r="H103" s="1075">
        <v>610.77499999999998</v>
      </c>
      <c r="I103" s="600">
        <f t="shared" si="18"/>
        <v>0</v>
      </c>
      <c r="J103" s="562"/>
      <c r="K103" s="476"/>
      <c r="L103" s="1006"/>
      <c r="M103" s="476"/>
      <c r="N103" s="867"/>
      <c r="O103" s="1179" t="s">
        <v>393</v>
      </c>
      <c r="P103" s="1140"/>
      <c r="Q103" s="706">
        <v>48862</v>
      </c>
      <c r="R103" s="1176" t="s">
        <v>383</v>
      </c>
      <c r="S103" s="65">
        <f t="shared" si="15"/>
        <v>48862</v>
      </c>
      <c r="T103" s="170">
        <f t="shared" si="17"/>
        <v>80</v>
      </c>
    </row>
    <row r="104" spans="1:20" s="152" customFormat="1" ht="31.5" customHeight="1" x14ac:dyDescent="0.25">
      <c r="A104" s="100">
        <v>66</v>
      </c>
      <c r="B104" s="1145" t="s">
        <v>321</v>
      </c>
      <c r="C104" s="1080" t="s">
        <v>324</v>
      </c>
      <c r="D104" s="1079"/>
      <c r="E104" s="1077">
        <v>44807</v>
      </c>
      <c r="F104" s="1075">
        <v>910.21</v>
      </c>
      <c r="G104" s="1081">
        <v>79</v>
      </c>
      <c r="H104" s="1075">
        <v>910.21</v>
      </c>
      <c r="I104" s="600">
        <f>H104-F104</f>
        <v>0</v>
      </c>
      <c r="J104" s="670"/>
      <c r="K104" s="476"/>
      <c r="L104" s="1006"/>
      <c r="M104" s="476"/>
      <c r="N104" s="867"/>
      <c r="O104" s="1142" t="s">
        <v>325</v>
      </c>
      <c r="P104" s="476"/>
      <c r="Q104" s="706">
        <v>90110.79</v>
      </c>
      <c r="R104" s="475" t="s">
        <v>340</v>
      </c>
      <c r="S104" s="65">
        <f t="shared" si="15"/>
        <v>90110.79</v>
      </c>
      <c r="T104" s="170">
        <f t="shared" si="17"/>
        <v>98.999999999999986</v>
      </c>
    </row>
    <row r="105" spans="1:20" s="152" customFormat="1" ht="38.25" customHeight="1" thickBot="1" x14ac:dyDescent="0.3">
      <c r="A105" s="100">
        <v>67</v>
      </c>
      <c r="B105" s="1144" t="s">
        <v>326</v>
      </c>
      <c r="C105" s="1082" t="s">
        <v>72</v>
      </c>
      <c r="D105" s="1079"/>
      <c r="E105" s="1077">
        <v>44807</v>
      </c>
      <c r="F105" s="1075">
        <v>992.72</v>
      </c>
      <c r="G105" s="1081">
        <v>33</v>
      </c>
      <c r="H105" s="1075">
        <v>992.72</v>
      </c>
      <c r="I105" s="600">
        <f t="shared" si="18"/>
        <v>0</v>
      </c>
      <c r="J105" s="562"/>
      <c r="K105" s="476"/>
      <c r="L105" s="1006"/>
      <c r="M105" s="476"/>
      <c r="N105" s="867"/>
      <c r="O105" s="1178">
        <v>18654</v>
      </c>
      <c r="P105" s="476"/>
      <c r="Q105" s="706">
        <v>40701.519999999997</v>
      </c>
      <c r="R105" s="475" t="s">
        <v>383</v>
      </c>
      <c r="S105" s="65">
        <f t="shared" si="15"/>
        <v>40701.519999999997</v>
      </c>
      <c r="T105" s="170">
        <f t="shared" si="17"/>
        <v>40.999999999999993</v>
      </c>
    </row>
    <row r="106" spans="1:20" s="152" customFormat="1" ht="31.5" customHeight="1" x14ac:dyDescent="0.25">
      <c r="A106" s="100">
        <v>68</v>
      </c>
      <c r="B106" s="1189" t="s">
        <v>327</v>
      </c>
      <c r="C106" s="1143" t="s">
        <v>328</v>
      </c>
      <c r="D106" s="1079"/>
      <c r="E106" s="1191">
        <v>44809</v>
      </c>
      <c r="F106" s="1075">
        <v>150</v>
      </c>
      <c r="G106" s="1081">
        <v>15</v>
      </c>
      <c r="H106" s="1075">
        <v>150</v>
      </c>
      <c r="I106" s="600">
        <f t="shared" si="18"/>
        <v>0</v>
      </c>
      <c r="J106" s="562"/>
      <c r="K106" s="476"/>
      <c r="L106" s="1007"/>
      <c r="M106" s="476"/>
      <c r="N106" s="868"/>
      <c r="O106" s="1193" t="s">
        <v>330</v>
      </c>
      <c r="P106" s="1149"/>
      <c r="Q106" s="1158">
        <v>15000</v>
      </c>
      <c r="R106" s="1187" t="s">
        <v>342</v>
      </c>
      <c r="S106" s="65">
        <f t="shared" si="15"/>
        <v>15000</v>
      </c>
      <c r="T106" s="170">
        <f t="shared" ref="T106:T109" si="21">S106/H106</f>
        <v>100</v>
      </c>
    </row>
    <row r="107" spans="1:20" s="152" customFormat="1" ht="34.5" customHeight="1" thickBot="1" x14ac:dyDescent="0.3">
      <c r="A107" s="100">
        <v>69</v>
      </c>
      <c r="B107" s="1190"/>
      <c r="C107" s="1143" t="s">
        <v>329</v>
      </c>
      <c r="D107" s="1079"/>
      <c r="E107" s="1192"/>
      <c r="F107" s="1075">
        <v>150</v>
      </c>
      <c r="G107" s="1081">
        <v>15</v>
      </c>
      <c r="H107" s="1075">
        <v>150</v>
      </c>
      <c r="I107" s="600">
        <f t="shared" si="18"/>
        <v>0</v>
      </c>
      <c r="J107" s="562"/>
      <c r="K107" s="476"/>
      <c r="L107" s="1007"/>
      <c r="M107" s="476"/>
      <c r="N107" s="868"/>
      <c r="O107" s="1194"/>
      <c r="P107" s="1149"/>
      <c r="Q107" s="1158">
        <v>12750</v>
      </c>
      <c r="R107" s="1188"/>
      <c r="S107" s="65">
        <f t="shared" si="15"/>
        <v>12750</v>
      </c>
      <c r="T107" s="170">
        <f t="shared" si="21"/>
        <v>85</v>
      </c>
    </row>
    <row r="108" spans="1:20" s="152" customFormat="1" ht="34.5" customHeight="1" x14ac:dyDescent="0.25">
      <c r="A108" s="100">
        <v>70</v>
      </c>
      <c r="B108" s="1160" t="s">
        <v>331</v>
      </c>
      <c r="C108" s="1079" t="s">
        <v>332</v>
      </c>
      <c r="D108" s="1079"/>
      <c r="E108" s="1077">
        <v>44809</v>
      </c>
      <c r="F108" s="1075">
        <v>2687.68</v>
      </c>
      <c r="G108" s="1081">
        <v>592</v>
      </c>
      <c r="H108" s="1075">
        <v>2687.68</v>
      </c>
      <c r="I108" s="646">
        <f t="shared" si="18"/>
        <v>0</v>
      </c>
      <c r="J108" s="562"/>
      <c r="K108" s="476"/>
      <c r="L108" s="1006"/>
      <c r="M108" s="476"/>
      <c r="N108" s="867"/>
      <c r="O108" s="1150" t="s">
        <v>333</v>
      </c>
      <c r="P108" s="1085"/>
      <c r="Q108" s="706">
        <v>131696.32000000001</v>
      </c>
      <c r="R108" s="1159" t="s">
        <v>342</v>
      </c>
      <c r="S108" s="65">
        <f t="shared" si="15"/>
        <v>131696.32000000001</v>
      </c>
      <c r="T108" s="170">
        <f t="shared" si="21"/>
        <v>49.000000000000007</v>
      </c>
    </row>
    <row r="109" spans="1:20" s="152" customFormat="1" ht="28.5" customHeight="1" x14ac:dyDescent="0.25">
      <c r="A109" s="100">
        <v>71</v>
      </c>
      <c r="B109" s="1079" t="s">
        <v>363</v>
      </c>
      <c r="C109" s="1079" t="s">
        <v>364</v>
      </c>
      <c r="D109" s="1079"/>
      <c r="E109" s="1077">
        <v>44810</v>
      </c>
      <c r="F109" s="1075">
        <v>2003.28</v>
      </c>
      <c r="G109" s="1081">
        <v>68</v>
      </c>
      <c r="H109" s="1075">
        <v>2003.28</v>
      </c>
      <c r="I109" s="617">
        <f t="shared" si="18"/>
        <v>0</v>
      </c>
      <c r="J109" s="562"/>
      <c r="K109" s="476"/>
      <c r="L109" s="1006"/>
      <c r="M109" s="476"/>
      <c r="N109" s="867"/>
      <c r="O109" s="946">
        <v>1374</v>
      </c>
      <c r="P109" s="1175" t="s">
        <v>336</v>
      </c>
      <c r="Q109" s="703">
        <v>252413.28</v>
      </c>
      <c r="R109" s="475" t="s">
        <v>381</v>
      </c>
      <c r="S109" s="65">
        <f t="shared" si="15"/>
        <v>252413.28</v>
      </c>
      <c r="T109" s="170">
        <f t="shared" si="21"/>
        <v>126</v>
      </c>
    </row>
    <row r="110" spans="1:20" s="152" customFormat="1" ht="38.25" customHeight="1" x14ac:dyDescent="0.25">
      <c r="A110" s="100">
        <v>72</v>
      </c>
      <c r="B110" s="1161" t="s">
        <v>337</v>
      </c>
      <c r="C110" s="1082" t="s">
        <v>338</v>
      </c>
      <c r="D110" s="1079"/>
      <c r="E110" s="1077">
        <v>44811</v>
      </c>
      <c r="F110" s="1075">
        <v>4019.6</v>
      </c>
      <c r="G110" s="1081">
        <v>10</v>
      </c>
      <c r="H110" s="1083">
        <v>4029.9</v>
      </c>
      <c r="I110" s="617">
        <f t="shared" si="18"/>
        <v>10.300000000000182</v>
      </c>
      <c r="J110" s="562"/>
      <c r="K110" s="476"/>
      <c r="L110" s="1006"/>
      <c r="M110" s="476"/>
      <c r="N110" s="867"/>
      <c r="O110" s="1163" t="s">
        <v>339</v>
      </c>
      <c r="P110" s="594"/>
      <c r="Q110" s="703">
        <f>200000+186870.4</f>
        <v>386870.4</v>
      </c>
      <c r="R110" s="1162" t="s">
        <v>343</v>
      </c>
      <c r="S110" s="65">
        <f t="shared" ref="S110:S118" si="22">Q110+M110+K110</f>
        <v>386870.4</v>
      </c>
      <c r="T110" s="170">
        <f t="shared" ref="T110:T118" si="23">S110/H110</f>
        <v>96</v>
      </c>
    </row>
    <row r="111" spans="1:20" s="152" customFormat="1" ht="38.25" customHeight="1" x14ac:dyDescent="0.25">
      <c r="A111" s="100">
        <v>73</v>
      </c>
      <c r="B111" s="1084" t="s">
        <v>134</v>
      </c>
      <c r="C111" s="1079" t="s">
        <v>365</v>
      </c>
      <c r="D111" s="1079"/>
      <c r="E111" s="1077">
        <v>44811</v>
      </c>
      <c r="F111" s="1075">
        <v>2818.62</v>
      </c>
      <c r="G111" s="1081">
        <v>3</v>
      </c>
      <c r="H111" s="1083">
        <v>2818.62</v>
      </c>
      <c r="I111" s="617">
        <f t="shared" si="18"/>
        <v>0</v>
      </c>
      <c r="J111" s="562"/>
      <c r="K111" s="476"/>
      <c r="L111" s="1006"/>
      <c r="M111" s="476"/>
      <c r="N111" s="867"/>
      <c r="O111" s="788" t="s">
        <v>366</v>
      </c>
      <c r="P111" s="594"/>
      <c r="Q111" s="703"/>
      <c r="R111" s="953"/>
      <c r="S111" s="65">
        <f t="shared" si="22"/>
        <v>0</v>
      </c>
      <c r="T111" s="170">
        <f t="shared" si="23"/>
        <v>0</v>
      </c>
    </row>
    <row r="112" spans="1:20" s="152" customFormat="1" ht="28.5" customHeight="1" x14ac:dyDescent="0.25">
      <c r="A112" s="100">
        <v>74</v>
      </c>
      <c r="B112" s="1084" t="s">
        <v>384</v>
      </c>
      <c r="C112" s="1079" t="s">
        <v>386</v>
      </c>
      <c r="D112" s="1214" t="s">
        <v>385</v>
      </c>
      <c r="E112" s="1077">
        <v>44814</v>
      </c>
      <c r="F112" s="1075">
        <v>7804</v>
      </c>
      <c r="G112" s="1081"/>
      <c r="H112" s="1083">
        <v>7804</v>
      </c>
      <c r="I112" s="617">
        <f t="shared" si="18"/>
        <v>0</v>
      </c>
      <c r="J112" s="562" t="s">
        <v>388</v>
      </c>
      <c r="K112" s="476"/>
      <c r="L112" s="1006"/>
      <c r="M112" s="476"/>
      <c r="N112" s="867"/>
      <c r="O112" s="788" t="s">
        <v>389</v>
      </c>
      <c r="P112" s="594"/>
      <c r="Q112" s="703">
        <v>7804</v>
      </c>
      <c r="R112" s="953" t="s">
        <v>383</v>
      </c>
      <c r="S112" s="65">
        <f t="shared" si="22"/>
        <v>7804</v>
      </c>
      <c r="T112" s="170">
        <f t="shared" si="23"/>
        <v>1</v>
      </c>
    </row>
    <row r="113" spans="1:20" s="152" customFormat="1" ht="28.5" x14ac:dyDescent="0.25">
      <c r="A113" s="100">
        <v>75</v>
      </c>
      <c r="B113" s="1084" t="s">
        <v>384</v>
      </c>
      <c r="C113" s="1079" t="s">
        <v>387</v>
      </c>
      <c r="D113" s="1215"/>
      <c r="E113" s="1077">
        <v>44814</v>
      </c>
      <c r="F113" s="1075">
        <v>31698</v>
      </c>
      <c r="G113" s="1081"/>
      <c r="H113" s="1083">
        <v>31698</v>
      </c>
      <c r="I113" s="617">
        <f t="shared" si="18"/>
        <v>0</v>
      </c>
      <c r="J113" s="562" t="s">
        <v>388</v>
      </c>
      <c r="K113" s="476"/>
      <c r="L113" s="1006"/>
      <c r="M113" s="476"/>
      <c r="N113" s="867"/>
      <c r="O113" s="788" t="s">
        <v>390</v>
      </c>
      <c r="P113" s="594"/>
      <c r="Q113" s="703">
        <v>31698</v>
      </c>
      <c r="R113" s="953" t="s">
        <v>383</v>
      </c>
      <c r="S113" s="65">
        <f t="shared" si="22"/>
        <v>31698</v>
      </c>
      <c r="T113" s="170">
        <f t="shared" si="23"/>
        <v>1</v>
      </c>
    </row>
    <row r="114" spans="1:20" s="152" customFormat="1" ht="27" customHeight="1" x14ac:dyDescent="0.25">
      <c r="A114" s="100">
        <v>76</v>
      </c>
      <c r="B114" s="1082" t="s">
        <v>363</v>
      </c>
      <c r="C114" s="1079" t="s">
        <v>364</v>
      </c>
      <c r="D114" s="1079"/>
      <c r="E114" s="1077">
        <v>44816</v>
      </c>
      <c r="F114" s="1075">
        <v>1972.5</v>
      </c>
      <c r="G114" s="1081">
        <v>63</v>
      </c>
      <c r="H114" s="1075">
        <v>1972.5</v>
      </c>
      <c r="I114" s="617">
        <f t="shared" si="18"/>
        <v>0</v>
      </c>
      <c r="J114" s="562"/>
      <c r="K114" s="476"/>
      <c r="L114" s="1006"/>
      <c r="M114" s="476"/>
      <c r="N114" s="867"/>
      <c r="O114" s="1086"/>
      <c r="P114" s="594"/>
      <c r="Q114" s="703"/>
      <c r="R114" s="475"/>
      <c r="S114" s="65">
        <f t="shared" si="22"/>
        <v>0</v>
      </c>
      <c r="T114" s="170">
        <f t="shared" si="23"/>
        <v>0</v>
      </c>
    </row>
    <row r="115" spans="1:20" s="152" customFormat="1" ht="23.25" customHeight="1" thickBot="1" x14ac:dyDescent="0.3">
      <c r="A115" s="100">
        <v>77</v>
      </c>
      <c r="B115" s="1171" t="s">
        <v>375</v>
      </c>
      <c r="C115" s="1079" t="s">
        <v>364</v>
      </c>
      <c r="D115" s="1079"/>
      <c r="E115" s="1077">
        <v>44818</v>
      </c>
      <c r="F115" s="1075">
        <v>2004.04</v>
      </c>
      <c r="G115" s="1081">
        <v>60</v>
      </c>
      <c r="H115" s="1075">
        <v>2004.04</v>
      </c>
      <c r="I115" s="617">
        <f t="shared" si="18"/>
        <v>0</v>
      </c>
      <c r="J115" s="562"/>
      <c r="K115" s="476"/>
      <c r="L115" s="1006"/>
      <c r="M115" s="476"/>
      <c r="N115" s="867"/>
      <c r="O115" s="1174">
        <v>1409</v>
      </c>
      <c r="P115" s="594"/>
      <c r="Q115" s="703"/>
      <c r="R115" s="475"/>
      <c r="S115" s="65">
        <f t="shared" si="22"/>
        <v>0</v>
      </c>
      <c r="T115" s="170">
        <f t="shared" si="23"/>
        <v>0</v>
      </c>
    </row>
    <row r="116" spans="1:20" s="152" customFormat="1" ht="35.25" customHeight="1" x14ac:dyDescent="0.25">
      <c r="A116" s="100">
        <v>78</v>
      </c>
      <c r="B116" s="1195" t="s">
        <v>326</v>
      </c>
      <c r="C116" s="1143" t="s">
        <v>91</v>
      </c>
      <c r="D116" s="1079"/>
      <c r="E116" s="1198">
        <v>44819</v>
      </c>
      <c r="F116" s="1075">
        <v>1299.74</v>
      </c>
      <c r="G116" s="1081">
        <v>48</v>
      </c>
      <c r="H116" s="1075">
        <v>1299.74</v>
      </c>
      <c r="I116" s="259">
        <f t="shared" ref="I116:I120" si="24">H116-F116</f>
        <v>0</v>
      </c>
      <c r="J116" s="562"/>
      <c r="K116" s="476"/>
      <c r="L116" s="1006"/>
      <c r="M116" s="476"/>
      <c r="N116" s="867"/>
      <c r="O116" s="1201"/>
      <c r="P116" s="1172"/>
      <c r="Q116" s="703"/>
      <c r="R116" s="1029"/>
      <c r="S116" s="65">
        <f t="shared" si="22"/>
        <v>0</v>
      </c>
      <c r="T116" s="170">
        <f t="shared" si="23"/>
        <v>0</v>
      </c>
    </row>
    <row r="117" spans="1:20" s="152" customFormat="1" ht="30" customHeight="1" x14ac:dyDescent="0.3">
      <c r="A117" s="100">
        <v>79</v>
      </c>
      <c r="B117" s="1196"/>
      <c r="C117" s="1168" t="s">
        <v>72</v>
      </c>
      <c r="D117" s="706"/>
      <c r="E117" s="1199"/>
      <c r="F117" s="860">
        <v>1008.28</v>
      </c>
      <c r="G117" s="859">
        <v>35</v>
      </c>
      <c r="H117" s="780">
        <v>1008.28</v>
      </c>
      <c r="I117" s="600">
        <f t="shared" si="24"/>
        <v>0</v>
      </c>
      <c r="J117" s="662"/>
      <c r="K117" s="476"/>
      <c r="L117" s="1006"/>
      <c r="M117" s="476"/>
      <c r="N117" s="868"/>
      <c r="O117" s="1202"/>
      <c r="P117" s="1140"/>
      <c r="Q117" s="706"/>
      <c r="R117" s="475"/>
      <c r="S117" s="65">
        <f t="shared" si="22"/>
        <v>0</v>
      </c>
      <c r="T117" s="170">
        <f t="shared" si="23"/>
        <v>0</v>
      </c>
    </row>
    <row r="118" spans="1:20" s="152" customFormat="1" ht="33" customHeight="1" x14ac:dyDescent="0.3">
      <c r="A118" s="100">
        <v>80</v>
      </c>
      <c r="B118" s="1196"/>
      <c r="C118" s="1169" t="s">
        <v>378</v>
      </c>
      <c r="D118" s="458"/>
      <c r="E118" s="1199"/>
      <c r="F118" s="780">
        <v>1309.6500000000001</v>
      </c>
      <c r="G118" s="826">
        <v>51</v>
      </c>
      <c r="H118" s="780">
        <v>1309.6500000000001</v>
      </c>
      <c r="I118" s="405">
        <f t="shared" si="24"/>
        <v>0</v>
      </c>
      <c r="J118" s="563"/>
      <c r="K118" s="476"/>
      <c r="L118" s="1006"/>
      <c r="M118" s="476"/>
      <c r="N118" s="867"/>
      <c r="O118" s="1202"/>
      <c r="P118" s="1173"/>
      <c r="Q118" s="703"/>
      <c r="R118" s="1029"/>
      <c r="S118" s="65">
        <f t="shared" si="22"/>
        <v>0</v>
      </c>
      <c r="T118" s="170">
        <f t="shared" si="23"/>
        <v>0</v>
      </c>
    </row>
    <row r="119" spans="1:20" s="152" customFormat="1" ht="33" customHeight="1" thickBot="1" x14ac:dyDescent="0.35">
      <c r="A119" s="100">
        <v>81</v>
      </c>
      <c r="B119" s="1197"/>
      <c r="C119" s="1170" t="s">
        <v>379</v>
      </c>
      <c r="D119" s="942"/>
      <c r="E119" s="1200"/>
      <c r="F119" s="780">
        <v>1999.52</v>
      </c>
      <c r="G119" s="826">
        <v>70</v>
      </c>
      <c r="H119" s="780">
        <v>1999.52</v>
      </c>
      <c r="I119" s="405">
        <f t="shared" si="24"/>
        <v>0</v>
      </c>
      <c r="J119" s="563"/>
      <c r="K119" s="476"/>
      <c r="L119" s="1006"/>
      <c r="M119" s="476"/>
      <c r="N119" s="867"/>
      <c r="O119" s="1203"/>
      <c r="P119" s="1173"/>
      <c r="Q119" s="703"/>
      <c r="R119" s="1029"/>
      <c r="S119" s="620"/>
      <c r="T119" s="170"/>
    </row>
    <row r="120" spans="1:20" s="152" customFormat="1" ht="37.5" customHeight="1" x14ac:dyDescent="0.3">
      <c r="A120" s="100">
        <v>82</v>
      </c>
      <c r="B120" s="1182" t="s">
        <v>337</v>
      </c>
      <c r="C120" s="466" t="s">
        <v>338</v>
      </c>
      <c r="D120" s="706"/>
      <c r="E120" s="787">
        <v>44819</v>
      </c>
      <c r="F120" s="860">
        <v>2083.3339999999998</v>
      </c>
      <c r="G120" s="859"/>
      <c r="H120" s="780">
        <v>2083.3339999999998</v>
      </c>
      <c r="I120" s="405">
        <f t="shared" si="24"/>
        <v>0</v>
      </c>
      <c r="J120" s="563"/>
      <c r="K120" s="476"/>
      <c r="L120" s="1006"/>
      <c r="M120" s="476"/>
      <c r="N120" s="867"/>
      <c r="O120" s="1183" t="s">
        <v>394</v>
      </c>
      <c r="P120" s="594"/>
      <c r="Q120" s="703">
        <v>200000</v>
      </c>
      <c r="R120" s="1029" t="s">
        <v>395</v>
      </c>
      <c r="S120" s="620">
        <f t="shared" ref="S120:S123" si="25">Q120+M120+K120</f>
        <v>200000</v>
      </c>
      <c r="T120" s="170">
        <f t="shared" ref="T120:T123" si="26">S120/H120</f>
        <v>95.999969280009836</v>
      </c>
    </row>
    <row r="121" spans="1:20" s="152" customFormat="1" ht="28.5" customHeight="1" x14ac:dyDescent="0.25">
      <c r="A121" s="100">
        <v>83</v>
      </c>
      <c r="B121" s="458"/>
      <c r="C121" s="458"/>
      <c r="D121" s="458"/>
      <c r="E121" s="787"/>
      <c r="F121" s="780"/>
      <c r="G121" s="826"/>
      <c r="H121" s="780"/>
      <c r="I121" s="105">
        <f t="shared" ref="I121:I166" si="27">H121-F121</f>
        <v>0</v>
      </c>
      <c r="J121" s="562"/>
      <c r="K121" s="476"/>
      <c r="L121" s="1006"/>
      <c r="M121" s="476"/>
      <c r="N121" s="867"/>
      <c r="O121" s="856"/>
      <c r="P121" s="718"/>
      <c r="Q121" s="703"/>
      <c r="R121" s="1029"/>
      <c r="S121" s="620">
        <f t="shared" si="25"/>
        <v>0</v>
      </c>
      <c r="T121" s="170" t="e">
        <f t="shared" si="26"/>
        <v>#DIV/0!</v>
      </c>
    </row>
    <row r="122" spans="1:20" s="152" customFormat="1" ht="26.25" customHeight="1" x14ac:dyDescent="0.25">
      <c r="A122" s="100">
        <v>84</v>
      </c>
      <c r="B122" s="458"/>
      <c r="C122" s="458"/>
      <c r="D122" s="458"/>
      <c r="E122" s="787"/>
      <c r="F122" s="780"/>
      <c r="G122" s="826"/>
      <c r="H122" s="780"/>
      <c r="I122" s="105">
        <f t="shared" si="27"/>
        <v>0</v>
      </c>
      <c r="J122" s="562"/>
      <c r="K122" s="476"/>
      <c r="L122" s="1006"/>
      <c r="M122" s="476"/>
      <c r="N122" s="867"/>
      <c r="O122" s="856"/>
      <c r="P122" s="594"/>
      <c r="Q122" s="703"/>
      <c r="R122" s="1029"/>
      <c r="S122" s="620" t="s">
        <v>41</v>
      </c>
      <c r="T122" s="170" t="e">
        <f t="shared" si="26"/>
        <v>#VALUE!</v>
      </c>
    </row>
    <row r="123" spans="1:20" s="152" customFormat="1" ht="21.75" customHeight="1" x14ac:dyDescent="0.25">
      <c r="A123" s="100">
        <v>85</v>
      </c>
      <c r="B123" s="458"/>
      <c r="C123" s="458"/>
      <c r="D123" s="458"/>
      <c r="E123" s="787"/>
      <c r="F123" s="780"/>
      <c r="G123" s="826"/>
      <c r="H123" s="780"/>
      <c r="I123" s="105">
        <f t="shared" si="27"/>
        <v>0</v>
      </c>
      <c r="J123" s="562"/>
      <c r="K123" s="476"/>
      <c r="L123" s="1006"/>
      <c r="M123" s="476"/>
      <c r="N123" s="867"/>
      <c r="O123" s="856"/>
      <c r="P123" s="718"/>
      <c r="Q123" s="703"/>
      <c r="R123" s="1029"/>
      <c r="S123" s="620">
        <f t="shared" si="25"/>
        <v>0</v>
      </c>
      <c r="T123" s="170" t="e">
        <f t="shared" si="26"/>
        <v>#DIV/0!</v>
      </c>
    </row>
    <row r="124" spans="1:20" s="152" customFormat="1" ht="24" customHeight="1" x14ac:dyDescent="0.25">
      <c r="A124" s="100">
        <v>86</v>
      </c>
      <c r="B124" s="458"/>
      <c r="C124" s="458"/>
      <c r="D124" s="458"/>
      <c r="E124" s="787"/>
      <c r="F124" s="780"/>
      <c r="G124" s="826"/>
      <c r="H124" s="780"/>
      <c r="I124" s="105">
        <f t="shared" si="27"/>
        <v>0</v>
      </c>
      <c r="J124" s="564"/>
      <c r="K124" s="476"/>
      <c r="L124" s="1006"/>
      <c r="M124" s="476"/>
      <c r="N124" s="877"/>
      <c r="O124" s="788"/>
      <c r="P124" s="594"/>
      <c r="Q124" s="703"/>
      <c r="R124" s="1029"/>
      <c r="S124" s="65">
        <f t="shared" si="15"/>
        <v>0</v>
      </c>
      <c r="T124" s="65" t="e">
        <f t="shared" ref="T124:T139" si="28">S124/H124</f>
        <v>#DIV/0!</v>
      </c>
    </row>
    <row r="125" spans="1:20" s="152" customFormat="1" ht="22.5" x14ac:dyDescent="0.3">
      <c r="A125" s="100">
        <v>87</v>
      </c>
      <c r="B125" s="458"/>
      <c r="C125" s="458"/>
      <c r="D125" s="458"/>
      <c r="E125" s="787"/>
      <c r="F125" s="780"/>
      <c r="G125" s="826"/>
      <c r="H125" s="780"/>
      <c r="I125" s="105">
        <f t="shared" si="27"/>
        <v>0</v>
      </c>
      <c r="J125" s="832"/>
      <c r="K125" s="476"/>
      <c r="L125" s="1006"/>
      <c r="M125" s="476"/>
      <c r="N125" s="877"/>
      <c r="O125" s="788"/>
      <c r="P125" s="594"/>
      <c r="Q125" s="703"/>
      <c r="R125" s="1029"/>
      <c r="S125" s="65">
        <f t="shared" si="15"/>
        <v>0</v>
      </c>
      <c r="T125" s="65" t="e">
        <f t="shared" si="28"/>
        <v>#DIV/0!</v>
      </c>
    </row>
    <row r="126" spans="1:20" s="152" customFormat="1" ht="24" customHeight="1" x14ac:dyDescent="0.25">
      <c r="A126" s="100">
        <v>88</v>
      </c>
      <c r="B126" s="458"/>
      <c r="C126" s="458"/>
      <c r="D126" s="458"/>
      <c r="E126" s="787"/>
      <c r="F126" s="780"/>
      <c r="G126" s="826"/>
      <c r="H126" s="780"/>
      <c r="I126" s="105">
        <f t="shared" si="27"/>
        <v>0</v>
      </c>
      <c r="J126" s="564"/>
      <c r="K126" s="476"/>
      <c r="L126" s="1006"/>
      <c r="M126" s="476"/>
      <c r="N126" s="493"/>
      <c r="O126" s="885"/>
      <c r="P126" s="947"/>
      <c r="Q126" s="948"/>
      <c r="R126" s="949"/>
      <c r="S126" s="65">
        <f t="shared" si="15"/>
        <v>0</v>
      </c>
      <c r="T126" s="65" t="e">
        <f t="shared" si="28"/>
        <v>#DIV/0!</v>
      </c>
    </row>
    <row r="127" spans="1:20" s="152" customFormat="1" ht="29.25" customHeight="1" x14ac:dyDescent="0.25">
      <c r="A127" s="100">
        <v>89</v>
      </c>
      <c r="B127" s="945"/>
      <c r="C127" s="458"/>
      <c r="D127" s="458"/>
      <c r="E127" s="787"/>
      <c r="F127" s="780"/>
      <c r="G127" s="826"/>
      <c r="H127" s="780"/>
      <c r="I127" s="105">
        <f t="shared" si="27"/>
        <v>0</v>
      </c>
      <c r="J127" s="564"/>
      <c r="K127" s="476"/>
      <c r="L127" s="1006"/>
      <c r="M127" s="476"/>
      <c r="N127" s="877"/>
      <c r="O127" s="856"/>
      <c r="P127" s="594"/>
      <c r="Q127" s="703"/>
      <c r="R127" s="857"/>
      <c r="S127" s="65"/>
      <c r="T127" s="65"/>
    </row>
    <row r="128" spans="1:20" s="152" customFormat="1" ht="29.25" customHeight="1" x14ac:dyDescent="0.25">
      <c r="A128" s="100">
        <v>90</v>
      </c>
      <c r="B128" s="943"/>
      <c r="C128" s="458"/>
      <c r="D128" s="458"/>
      <c r="E128" s="787"/>
      <c r="F128" s="780"/>
      <c r="G128" s="826"/>
      <c r="H128" s="780"/>
      <c r="I128" s="523">
        <f t="shared" si="27"/>
        <v>0</v>
      </c>
      <c r="J128" s="564"/>
      <c r="K128" s="476"/>
      <c r="L128" s="1006"/>
      <c r="M128" s="476"/>
      <c r="N128" s="877"/>
      <c r="O128" s="858"/>
      <c r="P128" s="594"/>
      <c r="Q128" s="703"/>
      <c r="R128" s="857"/>
      <c r="S128" s="65"/>
      <c r="T128" s="65"/>
    </row>
    <row r="129" spans="1:20" s="152" customFormat="1" ht="25.5" customHeight="1" x14ac:dyDescent="0.25">
      <c r="A129" s="100"/>
      <c r="B129" s="458"/>
      <c r="C129" s="458"/>
      <c r="D129" s="458"/>
      <c r="E129" s="787"/>
      <c r="F129" s="780"/>
      <c r="G129" s="826"/>
      <c r="H129" s="780"/>
      <c r="I129" s="105">
        <f t="shared" si="27"/>
        <v>0</v>
      </c>
      <c r="J129" s="564"/>
      <c r="K129" s="476"/>
      <c r="L129" s="1006"/>
      <c r="M129" s="476"/>
      <c r="N129" s="877"/>
      <c r="O129" s="856"/>
      <c r="P129" s="594"/>
      <c r="Q129" s="703"/>
      <c r="R129" s="857"/>
      <c r="S129" s="65">
        <f t="shared" si="15"/>
        <v>0</v>
      </c>
      <c r="T129" s="65" t="e">
        <f t="shared" si="28"/>
        <v>#DIV/0!</v>
      </c>
    </row>
    <row r="130" spans="1:20" s="152" customFormat="1" ht="26.25" customHeight="1" x14ac:dyDescent="0.25">
      <c r="A130" s="100"/>
      <c r="B130" s="458"/>
      <c r="C130" s="458"/>
      <c r="D130" s="458"/>
      <c r="E130" s="787"/>
      <c r="F130" s="780"/>
      <c r="G130" s="826"/>
      <c r="H130" s="780"/>
      <c r="I130" s="105">
        <f t="shared" si="27"/>
        <v>0</v>
      </c>
      <c r="J130" s="564"/>
      <c r="K130" s="476"/>
      <c r="L130" s="1006"/>
      <c r="M130" s="476"/>
      <c r="N130" s="877"/>
      <c r="O130" s="856"/>
      <c r="P130" s="594"/>
      <c r="Q130" s="703"/>
      <c r="R130" s="857"/>
      <c r="S130" s="65">
        <f t="shared" ref="S130:S135" si="29">Q130+M130+K130</f>
        <v>0</v>
      </c>
      <c r="T130" s="65" t="e">
        <f t="shared" ref="T130:T135" si="30">S130/H130</f>
        <v>#DIV/0!</v>
      </c>
    </row>
    <row r="131" spans="1:20" s="152" customFormat="1" ht="18.75" customHeight="1" x14ac:dyDescent="0.25">
      <c r="A131" s="100"/>
      <c r="B131" s="458"/>
      <c r="C131" s="458"/>
      <c r="D131" s="458"/>
      <c r="E131" s="787"/>
      <c r="F131" s="780"/>
      <c r="G131" s="826"/>
      <c r="H131" s="780"/>
      <c r="I131" s="105">
        <f t="shared" si="27"/>
        <v>0</v>
      </c>
      <c r="J131" s="564"/>
      <c r="K131" s="476"/>
      <c r="L131" s="1006"/>
      <c r="M131" s="476"/>
      <c r="N131" s="877"/>
      <c r="O131" s="856"/>
      <c r="P131" s="477"/>
      <c r="Q131" s="706"/>
      <c r="R131" s="857"/>
      <c r="S131" s="65">
        <f t="shared" si="29"/>
        <v>0</v>
      </c>
      <c r="T131" s="65" t="e">
        <f t="shared" si="30"/>
        <v>#DIV/0!</v>
      </c>
    </row>
    <row r="132" spans="1:20" s="152" customFormat="1" ht="24.75" customHeight="1" x14ac:dyDescent="0.25">
      <c r="A132" s="100"/>
      <c r="B132" s="458"/>
      <c r="C132" s="458"/>
      <c r="D132" s="458"/>
      <c r="E132" s="787"/>
      <c r="F132" s="780"/>
      <c r="G132" s="826"/>
      <c r="H132" s="780"/>
      <c r="I132" s="105">
        <f t="shared" si="27"/>
        <v>0</v>
      </c>
      <c r="J132" s="564"/>
      <c r="K132" s="476"/>
      <c r="L132" s="1006"/>
      <c r="M132" s="476"/>
      <c r="N132" s="877"/>
      <c r="O132" s="856"/>
      <c r="P132" s="477"/>
      <c r="Q132" s="706"/>
      <c r="R132" s="475"/>
      <c r="S132" s="65">
        <f t="shared" si="29"/>
        <v>0</v>
      </c>
      <c r="T132" s="65" t="e">
        <f t="shared" si="30"/>
        <v>#DIV/0!</v>
      </c>
    </row>
    <row r="133" spans="1:20" s="152" customFormat="1" ht="27" customHeight="1" x14ac:dyDescent="0.25">
      <c r="A133" s="100"/>
      <c r="B133" s="458"/>
      <c r="C133" s="458"/>
      <c r="D133" s="458"/>
      <c r="E133" s="787"/>
      <c r="F133" s="780"/>
      <c r="G133" s="826"/>
      <c r="H133" s="780"/>
      <c r="I133" s="105">
        <f t="shared" si="27"/>
        <v>0</v>
      </c>
      <c r="J133" s="564"/>
      <c r="K133" s="476"/>
      <c r="L133" s="1006"/>
      <c r="M133" s="476"/>
      <c r="N133" s="877"/>
      <c r="O133" s="856"/>
      <c r="P133" s="789"/>
      <c r="Q133" s="706"/>
      <c r="R133" s="475"/>
      <c r="S133" s="65">
        <f t="shared" si="29"/>
        <v>0</v>
      </c>
      <c r="T133" s="65" t="e">
        <f t="shared" si="30"/>
        <v>#DIV/0!</v>
      </c>
    </row>
    <row r="134" spans="1:20" s="152" customFormat="1" ht="27" customHeight="1" x14ac:dyDescent="0.25">
      <c r="A134" s="100"/>
      <c r="B134" s="826"/>
      <c r="C134" s="458"/>
      <c r="D134" s="458"/>
      <c r="E134" s="787"/>
      <c r="F134" s="780"/>
      <c r="G134" s="826"/>
      <c r="H134" s="780"/>
      <c r="I134" s="105">
        <f t="shared" si="27"/>
        <v>0</v>
      </c>
      <c r="J134" s="564"/>
      <c r="K134" s="476"/>
      <c r="L134" s="1006"/>
      <c r="M134" s="476"/>
      <c r="N134" s="877"/>
      <c r="O134" s="858"/>
      <c r="P134" s="789"/>
      <c r="Q134" s="706"/>
      <c r="R134" s="953"/>
      <c r="S134" s="65"/>
      <c r="T134" s="65"/>
    </row>
    <row r="135" spans="1:20" s="152" customFormat="1" ht="29.25" customHeight="1" x14ac:dyDescent="0.25">
      <c r="A135" s="100"/>
      <c r="B135" s="861"/>
      <c r="C135" s="833"/>
      <c r="D135" s="458"/>
      <c r="E135" s="782"/>
      <c r="F135" s="780"/>
      <c r="G135" s="826"/>
      <c r="H135" s="780"/>
      <c r="I135" s="105">
        <f t="shared" si="27"/>
        <v>0</v>
      </c>
      <c r="J135" s="564"/>
      <c r="K135" s="476"/>
      <c r="L135" s="1006"/>
      <c r="M135" s="476"/>
      <c r="N135" s="877"/>
      <c r="O135" s="954"/>
      <c r="P135" s="789"/>
      <c r="Q135" s="706"/>
      <c r="R135" s="475"/>
      <c r="S135" s="65">
        <f t="shared" si="29"/>
        <v>0</v>
      </c>
      <c r="T135" s="65" t="e">
        <f t="shared" si="30"/>
        <v>#DIV/0!</v>
      </c>
    </row>
    <row r="136" spans="1:20" s="152" customFormat="1" ht="24.75" customHeight="1" x14ac:dyDescent="0.25">
      <c r="A136" s="100"/>
      <c r="B136" s="458"/>
      <c r="C136" s="458"/>
      <c r="D136" s="458"/>
      <c r="E136" s="782"/>
      <c r="F136" s="780"/>
      <c r="G136" s="826"/>
      <c r="H136" s="780"/>
      <c r="I136" s="105">
        <f t="shared" si="27"/>
        <v>0</v>
      </c>
      <c r="J136" s="564"/>
      <c r="K136" s="476"/>
      <c r="L136" s="1006"/>
      <c r="M136" s="476"/>
      <c r="N136" s="877"/>
      <c r="O136" s="858"/>
      <c r="P136" s="477"/>
      <c r="Q136" s="706"/>
      <c r="R136" s="475"/>
      <c r="S136" s="65">
        <f t="shared" si="15"/>
        <v>0</v>
      </c>
      <c r="T136" s="65" t="e">
        <f t="shared" si="28"/>
        <v>#DIV/0!</v>
      </c>
    </row>
    <row r="137" spans="1:20" s="152" customFormat="1" ht="18.75" x14ac:dyDescent="0.25">
      <c r="A137" s="100"/>
      <c r="B137" s="458"/>
      <c r="C137" s="458"/>
      <c r="D137" s="458"/>
      <c r="E137" s="782"/>
      <c r="F137" s="780"/>
      <c r="G137" s="826"/>
      <c r="H137" s="780"/>
      <c r="I137" s="105">
        <f t="shared" si="27"/>
        <v>0</v>
      </c>
      <c r="J137" s="564"/>
      <c r="K137" s="476"/>
      <c r="L137" s="1006"/>
      <c r="M137" s="476"/>
      <c r="N137" s="877"/>
      <c r="O137" s="788"/>
      <c r="P137" s="477"/>
      <c r="Q137" s="706"/>
      <c r="R137" s="475"/>
      <c r="S137" s="65">
        <f t="shared" si="15"/>
        <v>0</v>
      </c>
      <c r="T137" s="65" t="e">
        <f t="shared" si="28"/>
        <v>#DIV/0!</v>
      </c>
    </row>
    <row r="138" spans="1:20" s="152" customFormat="1" ht="30.75" customHeight="1" x14ac:dyDescent="0.25">
      <c r="A138" s="100"/>
      <c r="B138" s="918"/>
      <c r="C138" s="458"/>
      <c r="D138" s="458"/>
      <c r="E138" s="782"/>
      <c r="F138" s="780"/>
      <c r="G138" s="826"/>
      <c r="H138" s="780"/>
      <c r="I138" s="105">
        <f t="shared" si="27"/>
        <v>0</v>
      </c>
      <c r="J138" s="564"/>
      <c r="K138" s="476"/>
      <c r="L138" s="1006"/>
      <c r="M138" s="476"/>
      <c r="N138" s="950"/>
      <c r="O138" s="788"/>
      <c r="P138" s="477"/>
      <c r="Q138" s="706"/>
      <c r="R138" s="475"/>
      <c r="S138" s="65">
        <f t="shared" si="15"/>
        <v>0</v>
      </c>
      <c r="T138" s="65" t="e">
        <f t="shared" si="28"/>
        <v>#DIV/0!</v>
      </c>
    </row>
    <row r="139" spans="1:20" s="152" customFormat="1" ht="18.75" x14ac:dyDescent="0.25">
      <c r="A139" s="100"/>
      <c r="B139" s="826"/>
      <c r="C139" s="458"/>
      <c r="D139" s="458"/>
      <c r="E139" s="782"/>
      <c r="F139" s="780"/>
      <c r="G139" s="826"/>
      <c r="H139" s="780"/>
      <c r="I139" s="105">
        <f t="shared" si="27"/>
        <v>0</v>
      </c>
      <c r="J139" s="573"/>
      <c r="K139" s="476"/>
      <c r="L139" s="1006"/>
      <c r="M139" s="476"/>
      <c r="N139" s="951"/>
      <c r="O139" s="788"/>
      <c r="P139" s="477"/>
      <c r="Q139" s="706"/>
      <c r="R139" s="919"/>
      <c r="S139" s="65">
        <f t="shared" si="15"/>
        <v>0</v>
      </c>
      <c r="T139" s="65" t="e">
        <f t="shared" si="28"/>
        <v>#DIV/0!</v>
      </c>
    </row>
    <row r="140" spans="1:20" s="152" customFormat="1" ht="18.75" x14ac:dyDescent="0.25">
      <c r="A140" s="100"/>
      <c r="B140" s="458"/>
      <c r="C140" s="458"/>
      <c r="D140" s="458"/>
      <c r="E140" s="782"/>
      <c r="F140" s="780"/>
      <c r="G140" s="826"/>
      <c r="H140" s="780"/>
      <c r="I140" s="105">
        <f t="shared" si="27"/>
        <v>0</v>
      </c>
      <c r="J140" s="573"/>
      <c r="K140" s="476"/>
      <c r="L140" s="1006"/>
      <c r="M140" s="476"/>
      <c r="N140" s="952"/>
      <c r="O140" s="788"/>
      <c r="P140" s="789"/>
      <c r="Q140" s="706"/>
      <c r="R140" s="919"/>
      <c r="S140" s="65">
        <f t="shared" si="15"/>
        <v>0</v>
      </c>
      <c r="T140" s="65" t="e">
        <f>S140/H140</f>
        <v>#DIV/0!</v>
      </c>
    </row>
    <row r="141" spans="1:20" s="152" customFormat="1" ht="27.75" customHeight="1" x14ac:dyDescent="0.25">
      <c r="A141" s="100"/>
      <c r="B141" s="458"/>
      <c r="C141" s="458"/>
      <c r="D141" s="458"/>
      <c r="E141" s="782"/>
      <c r="F141" s="780"/>
      <c r="G141" s="826"/>
      <c r="H141" s="780"/>
      <c r="I141" s="259">
        <f t="shared" si="27"/>
        <v>0</v>
      </c>
      <c r="J141" s="447"/>
      <c r="K141" s="476"/>
      <c r="L141" s="1006"/>
      <c r="M141" s="476"/>
      <c r="N141" s="868"/>
      <c r="O141" s="788"/>
      <c r="P141" s="477"/>
      <c r="Q141" s="706"/>
      <c r="R141" s="919"/>
      <c r="S141" s="65">
        <f t="shared" si="15"/>
        <v>0</v>
      </c>
      <c r="T141" s="65" t="e">
        <f t="shared" ref="T141" si="31">S141/H141</f>
        <v>#DIV/0!</v>
      </c>
    </row>
    <row r="142" spans="1:20" s="152" customFormat="1" ht="32.25" customHeight="1" x14ac:dyDescent="0.25">
      <c r="A142" s="100"/>
      <c r="B142" s="458"/>
      <c r="C142" s="458"/>
      <c r="D142" s="458"/>
      <c r="E142" s="782"/>
      <c r="F142" s="780"/>
      <c r="G142" s="826"/>
      <c r="H142" s="780"/>
      <c r="I142" s="259">
        <f t="shared" si="27"/>
        <v>0</v>
      </c>
      <c r="J142" s="447"/>
      <c r="K142" s="476"/>
      <c r="L142" s="1006"/>
      <c r="M142" s="476"/>
      <c r="N142" s="868"/>
      <c r="O142" s="788"/>
      <c r="P142" s="477"/>
      <c r="Q142" s="706"/>
      <c r="R142" s="919"/>
      <c r="S142" s="65">
        <f t="shared" ref="S142:S143" si="32">Q142+M142+K142</f>
        <v>0</v>
      </c>
      <c r="T142" s="65" t="e">
        <f t="shared" ref="T142:T143" si="33">S142/H142</f>
        <v>#DIV/0!</v>
      </c>
    </row>
    <row r="143" spans="1:20" s="152" customFormat="1" ht="19.5" customHeight="1" x14ac:dyDescent="0.25">
      <c r="A143" s="100"/>
      <c r="B143" s="458"/>
      <c r="C143" s="458"/>
      <c r="D143" s="458"/>
      <c r="E143" s="782"/>
      <c r="F143" s="780"/>
      <c r="G143" s="826"/>
      <c r="H143" s="780"/>
      <c r="I143" s="259">
        <f t="shared" si="27"/>
        <v>0</v>
      </c>
      <c r="J143" s="447"/>
      <c r="K143" s="476"/>
      <c r="L143" s="1006"/>
      <c r="M143" s="476"/>
      <c r="N143" s="868"/>
      <c r="O143" s="788"/>
      <c r="P143" s="477"/>
      <c r="Q143" s="706"/>
      <c r="R143" s="919"/>
      <c r="S143" s="65">
        <f t="shared" si="32"/>
        <v>0</v>
      </c>
      <c r="T143" s="65" t="e">
        <f t="shared" si="33"/>
        <v>#DIV/0!</v>
      </c>
    </row>
    <row r="144" spans="1:20" s="152" customFormat="1" x14ac:dyDescent="0.25">
      <c r="A144" s="100"/>
      <c r="B144" s="522"/>
      <c r="C144" s="73"/>
      <c r="D144" s="156"/>
      <c r="E144" s="149"/>
      <c r="F144" s="105"/>
      <c r="G144" s="100"/>
      <c r="H144" s="452"/>
      <c r="I144" s="259">
        <f t="shared" si="27"/>
        <v>0</v>
      </c>
      <c r="J144" s="241"/>
      <c r="K144" s="225"/>
      <c r="L144" s="1008"/>
      <c r="M144" s="224"/>
      <c r="N144" s="459"/>
      <c r="O144" s="490"/>
      <c r="P144" s="463"/>
      <c r="Q144" s="707"/>
      <c r="R144" s="1030"/>
      <c r="S144" s="65"/>
      <c r="T144" s="65"/>
    </row>
    <row r="145" spans="1:20" s="152" customFormat="1" x14ac:dyDescent="0.25">
      <c r="A145" s="100"/>
      <c r="B145" s="75"/>
      <c r="C145" s="73"/>
      <c r="D145" s="156"/>
      <c r="E145" s="149"/>
      <c r="F145" s="105"/>
      <c r="G145" s="100"/>
      <c r="H145" s="452"/>
      <c r="I145" s="259">
        <f t="shared" si="27"/>
        <v>0</v>
      </c>
      <c r="J145" s="241"/>
      <c r="K145" s="225"/>
      <c r="L145" s="1008"/>
      <c r="M145" s="224"/>
      <c r="N145" s="459"/>
      <c r="O145" s="490"/>
      <c r="P145" s="463"/>
      <c r="Q145" s="707"/>
      <c r="R145" s="1030"/>
      <c r="S145" s="65"/>
      <c r="T145" s="65"/>
    </row>
    <row r="146" spans="1:20" s="152" customFormat="1" x14ac:dyDescent="0.25">
      <c r="A146" s="100"/>
      <c r="B146" s="75"/>
      <c r="C146" s="73"/>
      <c r="D146" s="156"/>
      <c r="E146" s="149"/>
      <c r="F146" s="105"/>
      <c r="G146" s="100"/>
      <c r="H146" s="452"/>
      <c r="I146" s="259">
        <f t="shared" si="27"/>
        <v>0</v>
      </c>
      <c r="J146" s="241"/>
      <c r="K146" s="225"/>
      <c r="L146" s="1008"/>
      <c r="M146" s="224"/>
      <c r="N146" s="459"/>
      <c r="O146" s="490"/>
      <c r="P146" s="463"/>
      <c r="Q146" s="707"/>
      <c r="R146" s="1030"/>
      <c r="S146" s="65"/>
      <c r="T146" s="65"/>
    </row>
    <row r="147" spans="1:20" s="152" customFormat="1" x14ac:dyDescent="0.25">
      <c r="A147" s="100"/>
      <c r="B147" s="75"/>
      <c r="C147" s="73"/>
      <c r="D147" s="156"/>
      <c r="E147" s="149"/>
      <c r="F147" s="105"/>
      <c r="G147" s="100"/>
      <c r="H147" s="452"/>
      <c r="I147" s="259">
        <f t="shared" si="27"/>
        <v>0</v>
      </c>
      <c r="J147" s="241"/>
      <c r="K147" s="225"/>
      <c r="L147" s="1008"/>
      <c r="M147" s="224"/>
      <c r="N147" s="459"/>
      <c r="O147" s="490"/>
      <c r="P147" s="463"/>
      <c r="Q147" s="707"/>
      <c r="R147" s="1030"/>
      <c r="S147" s="65"/>
      <c r="T147" s="65"/>
    </row>
    <row r="148" spans="1:20" s="152" customFormat="1" x14ac:dyDescent="0.25">
      <c r="A148" s="100"/>
      <c r="B148" s="75"/>
      <c r="C148" s="73"/>
      <c r="D148" s="156"/>
      <c r="E148" s="149"/>
      <c r="F148" s="105"/>
      <c r="G148" s="100"/>
      <c r="H148" s="452"/>
      <c r="I148" s="259">
        <f t="shared" si="27"/>
        <v>0</v>
      </c>
      <c r="J148" s="241"/>
      <c r="K148" s="225"/>
      <c r="L148" s="1008"/>
      <c r="M148" s="224"/>
      <c r="N148" s="459"/>
      <c r="O148" s="490"/>
      <c r="P148" s="463"/>
      <c r="Q148" s="707"/>
      <c r="R148" s="1030"/>
      <c r="S148" s="65"/>
      <c r="T148" s="65"/>
    </row>
    <row r="149" spans="1:20" s="152" customFormat="1" x14ac:dyDescent="0.25">
      <c r="A149" s="100"/>
      <c r="B149" s="75"/>
      <c r="C149" s="73"/>
      <c r="D149" s="156"/>
      <c r="E149" s="149"/>
      <c r="F149" s="105"/>
      <c r="G149" s="100"/>
      <c r="H149" s="452"/>
      <c r="I149" s="259">
        <f t="shared" si="27"/>
        <v>0</v>
      </c>
      <c r="J149" s="241"/>
      <c r="K149" s="225"/>
      <c r="L149" s="1008"/>
      <c r="M149" s="224"/>
      <c r="N149" s="459"/>
      <c r="O149" s="490"/>
      <c r="P149" s="463"/>
      <c r="Q149" s="707"/>
      <c r="R149" s="1030"/>
      <c r="S149" s="65"/>
      <c r="T149" s="65"/>
    </row>
    <row r="150" spans="1:20" s="152" customFormat="1" x14ac:dyDescent="0.25">
      <c r="A150" s="100"/>
      <c r="B150" s="75"/>
      <c r="C150" s="73"/>
      <c r="D150" s="156"/>
      <c r="E150" s="149"/>
      <c r="F150" s="105"/>
      <c r="G150" s="100"/>
      <c r="H150" s="452"/>
      <c r="I150" s="259">
        <f t="shared" si="27"/>
        <v>0</v>
      </c>
      <c r="J150" s="241"/>
      <c r="K150" s="225"/>
      <c r="L150" s="1008"/>
      <c r="M150" s="224"/>
      <c r="N150" s="459"/>
      <c r="O150" s="490"/>
      <c r="P150" s="463"/>
      <c r="Q150" s="707"/>
      <c r="R150" s="1030"/>
      <c r="S150" s="65"/>
      <c r="T150" s="65"/>
    </row>
    <row r="151" spans="1:20" s="152" customFormat="1" x14ac:dyDescent="0.25">
      <c r="A151" s="100"/>
      <c r="B151" s="75"/>
      <c r="C151" s="73"/>
      <c r="D151" s="156"/>
      <c r="E151" s="149"/>
      <c r="F151" s="105"/>
      <c r="G151" s="100"/>
      <c r="H151" s="452"/>
      <c r="I151" s="259">
        <f t="shared" si="27"/>
        <v>0</v>
      </c>
      <c r="J151" s="241"/>
      <c r="K151" s="225"/>
      <c r="L151" s="1008"/>
      <c r="M151" s="224"/>
      <c r="N151" s="412"/>
      <c r="O151" s="491"/>
      <c r="P151" s="223"/>
      <c r="Q151" s="708"/>
      <c r="R151" s="1031"/>
      <c r="S151" s="65"/>
      <c r="T151" s="65"/>
    </row>
    <row r="152" spans="1:20" s="152" customFormat="1" x14ac:dyDescent="0.25">
      <c r="A152" s="100"/>
      <c r="B152" s="75"/>
      <c r="C152" s="73"/>
      <c r="D152" s="156"/>
      <c r="E152" s="149"/>
      <c r="F152" s="105"/>
      <c r="G152" s="100"/>
      <c r="H152" s="452"/>
      <c r="I152" s="259">
        <f t="shared" si="27"/>
        <v>0</v>
      </c>
      <c r="J152" s="241"/>
      <c r="K152" s="225"/>
      <c r="L152" s="1008"/>
      <c r="M152" s="224"/>
      <c r="N152" s="412"/>
      <c r="O152" s="491"/>
      <c r="P152" s="223"/>
      <c r="Q152" s="708"/>
      <c r="R152" s="1031"/>
      <c r="S152" s="65"/>
      <c r="T152" s="65"/>
    </row>
    <row r="153" spans="1:20" s="152" customFormat="1" x14ac:dyDescent="0.25">
      <c r="A153" s="100"/>
      <c r="B153" s="75"/>
      <c r="C153" s="73"/>
      <c r="D153" s="156"/>
      <c r="E153" s="149"/>
      <c r="F153" s="105"/>
      <c r="G153" s="100"/>
      <c r="H153" s="452"/>
      <c r="I153" s="259">
        <f t="shared" si="27"/>
        <v>0</v>
      </c>
      <c r="J153" s="241"/>
      <c r="K153" s="225"/>
      <c r="L153" s="1008"/>
      <c r="M153" s="224"/>
      <c r="N153" s="412"/>
      <c r="O153" s="491"/>
      <c r="P153" s="223"/>
      <c r="Q153" s="708"/>
      <c r="R153" s="1031"/>
      <c r="S153" s="65"/>
      <c r="T153" s="65"/>
    </row>
    <row r="154" spans="1:20" s="152" customFormat="1" ht="15.75" thickBot="1" x14ac:dyDescent="0.3">
      <c r="A154" s="100"/>
      <c r="B154" s="75"/>
      <c r="C154" s="146"/>
      <c r="D154" s="146"/>
      <c r="E154" s="134"/>
      <c r="F154" s="572"/>
      <c r="G154" s="100"/>
      <c r="H154" s="452"/>
      <c r="I154" s="259">
        <f t="shared" si="27"/>
        <v>0</v>
      </c>
      <c r="J154" s="241"/>
      <c r="K154" s="272"/>
      <c r="L154" s="1008"/>
      <c r="M154" s="250"/>
      <c r="N154" s="412"/>
      <c r="O154" s="252"/>
      <c r="P154" s="270"/>
      <c r="Q154" s="709"/>
      <c r="R154" s="1032"/>
      <c r="S154" s="65">
        <f t="shared" ref="S154:S159" si="34">Q154+M154+K154</f>
        <v>0</v>
      </c>
      <c r="T154" s="65" t="e">
        <f t="shared" ref="T154:T162" si="35">S154/H154+0.1</f>
        <v>#DIV/0!</v>
      </c>
    </row>
    <row r="155" spans="1:20" s="152" customFormat="1" ht="15.75" hidden="1" thickBot="1" x14ac:dyDescent="0.3">
      <c r="A155" s="100"/>
      <c r="B155" s="75"/>
      <c r="C155" s="75"/>
      <c r="D155" s="146"/>
      <c r="E155" s="134"/>
      <c r="F155" s="572"/>
      <c r="G155" s="100"/>
      <c r="H155" s="452"/>
      <c r="I155" s="105">
        <f t="shared" si="27"/>
        <v>0</v>
      </c>
      <c r="J155" s="178"/>
      <c r="K155" s="108"/>
      <c r="L155" s="1009"/>
      <c r="M155" s="71"/>
      <c r="N155" s="413"/>
      <c r="O155" s="127"/>
      <c r="P155" s="116"/>
      <c r="Q155" s="710"/>
      <c r="R155" s="1033"/>
      <c r="S155" s="65">
        <f t="shared" si="34"/>
        <v>0</v>
      </c>
      <c r="T155" s="65" t="e">
        <f t="shared" si="35"/>
        <v>#DIV/0!</v>
      </c>
    </row>
    <row r="156" spans="1:20" s="152" customFormat="1" ht="15.75" hidden="1" thickBot="1" x14ac:dyDescent="0.3">
      <c r="A156" s="100"/>
      <c r="B156" s="75"/>
      <c r="C156" s="75"/>
      <c r="D156" s="146"/>
      <c r="E156" s="134"/>
      <c r="F156" s="572"/>
      <c r="G156" s="100"/>
      <c r="H156" s="452"/>
      <c r="I156" s="105">
        <f t="shared" si="27"/>
        <v>0</v>
      </c>
      <c r="J156" s="178"/>
      <c r="K156" s="108"/>
      <c r="L156" s="1009"/>
      <c r="M156" s="71"/>
      <c r="N156" s="413"/>
      <c r="O156" s="127"/>
      <c r="P156" s="116"/>
      <c r="Q156" s="710"/>
      <c r="R156" s="1033"/>
      <c r="S156" s="65">
        <f t="shared" si="34"/>
        <v>0</v>
      </c>
      <c r="T156" s="65" t="e">
        <f t="shared" si="35"/>
        <v>#DIV/0!</v>
      </c>
    </row>
    <row r="157" spans="1:20" s="152" customFormat="1" ht="15.75" hidden="1" thickBot="1" x14ac:dyDescent="0.3">
      <c r="A157" s="100"/>
      <c r="B157" s="75"/>
      <c r="C157" s="75"/>
      <c r="D157" s="146"/>
      <c r="E157" s="134"/>
      <c r="F157" s="572"/>
      <c r="G157" s="100"/>
      <c r="H157" s="452"/>
      <c r="I157" s="105">
        <f t="shared" si="27"/>
        <v>0</v>
      </c>
      <c r="J157" s="178"/>
      <c r="K157" s="108"/>
      <c r="L157" s="1009"/>
      <c r="M157" s="71"/>
      <c r="N157" s="413"/>
      <c r="O157" s="127"/>
      <c r="P157" s="116"/>
      <c r="Q157" s="710"/>
      <c r="R157" s="1034"/>
      <c r="S157" s="65">
        <f t="shared" si="34"/>
        <v>0</v>
      </c>
      <c r="T157" s="65" t="e">
        <f t="shared" si="35"/>
        <v>#DIV/0!</v>
      </c>
    </row>
    <row r="158" spans="1:20" s="152" customFormat="1" ht="15.75" hidden="1" thickBot="1" x14ac:dyDescent="0.3">
      <c r="A158" s="100"/>
      <c r="B158" s="75"/>
      <c r="C158" s="75"/>
      <c r="D158" s="146"/>
      <c r="E158" s="134"/>
      <c r="F158" s="572"/>
      <c r="G158" s="100"/>
      <c r="H158" s="452"/>
      <c r="I158" s="105">
        <f t="shared" si="27"/>
        <v>0</v>
      </c>
      <c r="J158" s="178"/>
      <c r="K158" s="108"/>
      <c r="L158" s="1009"/>
      <c r="M158" s="71"/>
      <c r="N158" s="413"/>
      <c r="O158" s="127"/>
      <c r="P158" s="116"/>
      <c r="Q158" s="710"/>
      <c r="R158" s="1034"/>
      <c r="S158" s="65">
        <f t="shared" si="34"/>
        <v>0</v>
      </c>
      <c r="T158" s="65" t="e">
        <f t="shared" si="35"/>
        <v>#DIV/0!</v>
      </c>
    </row>
    <row r="159" spans="1:20" s="152" customFormat="1" ht="15.75" hidden="1" thickBot="1" x14ac:dyDescent="0.3">
      <c r="A159" s="100"/>
      <c r="B159" s="75"/>
      <c r="C159" s="146"/>
      <c r="E159" s="134"/>
      <c r="F159" s="572"/>
      <c r="G159" s="100"/>
      <c r="H159" s="452"/>
      <c r="I159" s="105">
        <f t="shared" si="27"/>
        <v>0</v>
      </c>
      <c r="J159" s="178"/>
      <c r="K159" s="108"/>
      <c r="L159" s="1009"/>
      <c r="M159" s="71"/>
      <c r="N159" s="413"/>
      <c r="O159" s="127"/>
      <c r="P159" s="116"/>
      <c r="Q159" s="497"/>
      <c r="R159" s="1035"/>
      <c r="S159" s="65">
        <f t="shared" si="34"/>
        <v>0</v>
      </c>
      <c r="T159" s="65" t="e">
        <f t="shared" si="35"/>
        <v>#DIV/0!</v>
      </c>
    </row>
    <row r="160" spans="1:20" s="152" customFormat="1" ht="15.75" hidden="1" thickBot="1" x14ac:dyDescent="0.3">
      <c r="A160" s="100"/>
      <c r="B160" s="75"/>
      <c r="C160" s="146"/>
      <c r="D160" s="101"/>
      <c r="E160" s="134"/>
      <c r="F160" s="572"/>
      <c r="G160" s="100"/>
      <c r="H160" s="452"/>
      <c r="I160" s="105">
        <f t="shared" si="27"/>
        <v>0</v>
      </c>
      <c r="J160" s="178"/>
      <c r="K160" s="108"/>
      <c r="L160" s="1009"/>
      <c r="M160" s="71"/>
      <c r="N160" s="413"/>
      <c r="O160" s="127"/>
      <c r="P160" s="116"/>
      <c r="Q160" s="497"/>
      <c r="R160" s="1035"/>
      <c r="S160" s="65">
        <f t="shared" ref="S160:S165" si="36">Q160+M160+K160</f>
        <v>0</v>
      </c>
      <c r="T160" s="65" t="e">
        <f t="shared" si="35"/>
        <v>#DIV/0!</v>
      </c>
    </row>
    <row r="161" spans="1:20" s="152" customFormat="1" ht="15.75" hidden="1" thickBot="1" x14ac:dyDescent="0.3">
      <c r="A161" s="100"/>
      <c r="B161" s="75"/>
      <c r="C161" s="148"/>
      <c r="D161" s="101"/>
      <c r="E161" s="134"/>
      <c r="F161" s="572"/>
      <c r="G161" s="100"/>
      <c r="H161" s="452"/>
      <c r="I161" s="105">
        <f t="shared" si="27"/>
        <v>0</v>
      </c>
      <c r="J161" s="178"/>
      <c r="K161" s="108"/>
      <c r="L161" s="1009"/>
      <c r="M161" s="71"/>
      <c r="N161" s="413"/>
      <c r="O161" s="127"/>
      <c r="P161" s="116"/>
      <c r="Q161" s="497"/>
      <c r="R161" s="1035"/>
      <c r="S161" s="65">
        <f t="shared" si="36"/>
        <v>0</v>
      </c>
      <c r="T161" s="65" t="e">
        <f t="shared" si="35"/>
        <v>#DIV/0!</v>
      </c>
    </row>
    <row r="162" spans="1:20" s="152" customFormat="1" ht="15.75" hidden="1" thickBot="1" x14ac:dyDescent="0.3">
      <c r="A162" s="100"/>
      <c r="B162" s="75"/>
      <c r="C162" s="148"/>
      <c r="D162" s="101"/>
      <c r="E162" s="134"/>
      <c r="F162" s="572"/>
      <c r="G162" s="100"/>
      <c r="H162" s="452"/>
      <c r="I162" s="105">
        <f t="shared" si="27"/>
        <v>0</v>
      </c>
      <c r="J162" s="178"/>
      <c r="K162" s="108"/>
      <c r="L162" s="1009"/>
      <c r="M162" s="71"/>
      <c r="N162" s="413"/>
      <c r="O162" s="127"/>
      <c r="P162" s="116"/>
      <c r="Q162" s="497"/>
      <c r="R162" s="1035"/>
      <c r="S162" s="65">
        <f t="shared" si="36"/>
        <v>0</v>
      </c>
      <c r="T162" s="65" t="e">
        <f t="shared" si="35"/>
        <v>#DIV/0!</v>
      </c>
    </row>
    <row r="163" spans="1:20" s="152" customFormat="1" ht="15.75" hidden="1" thickBot="1" x14ac:dyDescent="0.3">
      <c r="A163" s="100"/>
      <c r="B163" s="75"/>
      <c r="C163" s="148"/>
      <c r="D163" s="101"/>
      <c r="E163" s="134"/>
      <c r="F163" s="572"/>
      <c r="G163" s="100"/>
      <c r="H163" s="452"/>
      <c r="I163" s="105">
        <f t="shared" si="27"/>
        <v>0</v>
      </c>
      <c r="J163" s="178"/>
      <c r="K163" s="108"/>
      <c r="L163" s="1009"/>
      <c r="M163" s="71"/>
      <c r="N163" s="413"/>
      <c r="O163" s="127"/>
      <c r="P163" s="116"/>
      <c r="Q163" s="497"/>
      <c r="R163" s="1035"/>
      <c r="S163" s="65">
        <f t="shared" si="36"/>
        <v>0</v>
      </c>
      <c r="T163" s="65" t="e">
        <f>S163/H163</f>
        <v>#DIV/0!</v>
      </c>
    </row>
    <row r="164" spans="1:20" s="152" customFormat="1" ht="15.75" hidden="1" thickBot="1" x14ac:dyDescent="0.3">
      <c r="A164" s="100"/>
      <c r="B164" s="75"/>
      <c r="C164" s="148"/>
      <c r="D164" s="153"/>
      <c r="E164" s="134"/>
      <c r="F164" s="572"/>
      <c r="G164" s="100"/>
      <c r="H164" s="452"/>
      <c r="I164" s="105">
        <f t="shared" si="27"/>
        <v>0</v>
      </c>
      <c r="J164" s="178"/>
      <c r="K164" s="108"/>
      <c r="L164" s="1009"/>
      <c r="M164" s="71"/>
      <c r="N164" s="413"/>
      <c r="O164" s="127"/>
      <c r="P164" s="116"/>
      <c r="Q164" s="711"/>
      <c r="R164" s="1036"/>
      <c r="S164" s="65">
        <f t="shared" si="36"/>
        <v>0</v>
      </c>
      <c r="T164" s="65" t="e">
        <f>S164/H164</f>
        <v>#DIV/0!</v>
      </c>
    </row>
    <row r="165" spans="1:20" s="152" customFormat="1" ht="15.75" hidden="1" thickBot="1" x14ac:dyDescent="0.3">
      <c r="A165" s="100"/>
      <c r="B165" s="75"/>
      <c r="C165" s="148"/>
      <c r="D165" s="153"/>
      <c r="E165" s="134"/>
      <c r="F165" s="572"/>
      <c r="G165" s="100"/>
      <c r="H165" s="452"/>
      <c r="I165" s="105">
        <f t="shared" si="27"/>
        <v>0</v>
      </c>
      <c r="J165" s="178"/>
      <c r="K165" s="108"/>
      <c r="L165" s="1009"/>
      <c r="M165" s="71"/>
      <c r="N165" s="413"/>
      <c r="O165" s="127"/>
      <c r="P165" s="116"/>
      <c r="Q165" s="711"/>
      <c r="R165" s="1037"/>
      <c r="S165" s="65">
        <f t="shared" si="36"/>
        <v>0</v>
      </c>
      <c r="T165" s="65" t="e">
        <f>S165/H165</f>
        <v>#DIV/0!</v>
      </c>
    </row>
    <row r="166" spans="1:20" s="152" customFormat="1" ht="15.75" hidden="1" thickBot="1" x14ac:dyDescent="0.3">
      <c r="A166" s="100"/>
      <c r="B166" s="75"/>
      <c r="C166" s="95"/>
      <c r="D166" s="153"/>
      <c r="E166" s="580"/>
      <c r="F166" s="572"/>
      <c r="G166" s="100"/>
      <c r="H166" s="452"/>
      <c r="I166" s="105">
        <f t="shared" si="27"/>
        <v>0</v>
      </c>
      <c r="J166" s="129"/>
      <c r="K166" s="162"/>
      <c r="L166" s="1010"/>
      <c r="M166" s="71"/>
      <c r="N166" s="414"/>
      <c r="O166" s="127"/>
      <c r="P166" s="95"/>
      <c r="Q166" s="497"/>
      <c r="R166" s="1038"/>
      <c r="S166" s="65">
        <f>Q166+M166+K166</f>
        <v>0</v>
      </c>
      <c r="T166" s="65" t="e">
        <f>S166/H166+0.1</f>
        <v>#DIV/0!</v>
      </c>
    </row>
    <row r="167" spans="1:20" s="152" customFormat="1" ht="29.25" customHeight="1" thickTop="1" thickBot="1" x14ac:dyDescent="0.3">
      <c r="A167" s="100"/>
      <c r="B167" s="75"/>
      <c r="C167" s="95"/>
      <c r="D167" s="163"/>
      <c r="E167" s="134"/>
      <c r="F167" s="577" t="s">
        <v>31</v>
      </c>
      <c r="G167" s="72">
        <f>SUM(G5:G166)</f>
        <v>2276</v>
      </c>
      <c r="H167" s="454">
        <f>SUM(H3:H166)</f>
        <v>445040.42900000006</v>
      </c>
      <c r="I167" s="601">
        <f>PIERNA!I37</f>
        <v>0</v>
      </c>
      <c r="J167" s="46"/>
      <c r="K167" s="164">
        <f>SUM(K5:K166)</f>
        <v>67166</v>
      </c>
      <c r="L167" s="1011"/>
      <c r="M167" s="164">
        <f>SUM(M5:M166)</f>
        <v>302760</v>
      </c>
      <c r="N167" s="415"/>
      <c r="O167" s="492"/>
      <c r="P167" s="117"/>
      <c r="Q167" s="712">
        <f>SUM(Q5:Q166)</f>
        <v>8068079.4416400008</v>
      </c>
      <c r="R167" s="1039"/>
      <c r="S167" s="167">
        <f>Q167+M167+K167</f>
        <v>8438005.4416400008</v>
      </c>
      <c r="T167" s="65"/>
    </row>
    <row r="168" spans="1:20" s="152" customFormat="1" ht="15.75" thickTop="1" x14ac:dyDescent="0.25">
      <c r="B168" s="75"/>
      <c r="C168" s="75"/>
      <c r="D168" s="100"/>
      <c r="E168" s="134"/>
      <c r="F168" s="160"/>
      <c r="G168" s="100"/>
      <c r="H168" s="160"/>
      <c r="I168" s="75"/>
      <c r="J168" s="129"/>
      <c r="L168" s="1012"/>
      <c r="N168" s="172"/>
      <c r="O168" s="161"/>
      <c r="P168" s="95"/>
      <c r="Q168" s="497"/>
      <c r="R168" s="628" t="s">
        <v>42</v>
      </c>
    </row>
  </sheetData>
  <sortState ref="B98:O105">
    <sortCondition ref="E98:E105"/>
  </sortState>
  <mergeCells count="15">
    <mergeCell ref="B116:B119"/>
    <mergeCell ref="E116:E119"/>
    <mergeCell ref="O116:O119"/>
    <mergeCell ref="Q1:Q2"/>
    <mergeCell ref="K1:K2"/>
    <mergeCell ref="M1:M2"/>
    <mergeCell ref="B100:B102"/>
    <mergeCell ref="E100:E102"/>
    <mergeCell ref="O100:O102"/>
    <mergeCell ref="D112:D113"/>
    <mergeCell ref="R100:R102"/>
    <mergeCell ref="R106:R107"/>
    <mergeCell ref="B106:B107"/>
    <mergeCell ref="E106:E107"/>
    <mergeCell ref="O106:O107"/>
  </mergeCells>
  <printOptions gridLines="1"/>
  <pageMargins left="0.19685039370078741" right="3.937007874015748E-2" top="0.31496062992125984" bottom="0.39370078740157483" header="0.31496062992125984" footer="0.31496062992125984"/>
  <pageSetup paperSize="5" scale="7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I40"/>
  <sheetViews>
    <sheetView workbookViewId="0">
      <selection activeCell="G10" sqref="G10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231"/>
      <c r="B1" s="1231"/>
      <c r="C1" s="1231"/>
      <c r="D1" s="1231"/>
      <c r="E1" s="1231"/>
      <c r="F1" s="1231"/>
      <c r="G1" s="1231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55"/>
      <c r="H4" s="155"/>
    </row>
    <row r="5" spans="1:9" x14ac:dyDescent="0.25">
      <c r="A5" s="1223"/>
      <c r="B5" s="1239" t="s">
        <v>79</v>
      </c>
      <c r="C5" s="255"/>
      <c r="D5" s="234"/>
      <c r="E5" s="243"/>
      <c r="F5" s="239"/>
      <c r="G5" s="244"/>
    </row>
    <row r="6" spans="1:9" x14ac:dyDescent="0.25">
      <c r="A6" s="1223"/>
      <c r="B6" s="1239"/>
      <c r="C6" s="494"/>
      <c r="D6" s="234"/>
      <c r="E6" s="251"/>
      <c r="F6" s="239"/>
      <c r="G6" s="246"/>
      <c r="H6" s="7">
        <f>E6-G6+E7+E5-G5</f>
        <v>0</v>
      </c>
    </row>
    <row r="7" spans="1:9" ht="15.75" thickBot="1" x14ac:dyDescent="0.3">
      <c r="A7" s="1223"/>
      <c r="B7" s="256"/>
      <c r="C7" s="257"/>
      <c r="D7" s="258"/>
      <c r="E7" s="243"/>
      <c r="F7" s="239"/>
      <c r="G7" s="226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658"/>
      <c r="C9" s="591">
        <v>1</v>
      </c>
      <c r="D9" s="248"/>
      <c r="E9" s="273"/>
      <c r="F9" s="248">
        <f t="shared" ref="F9:F33" si="0">D9</f>
        <v>0</v>
      </c>
      <c r="G9" s="249"/>
      <c r="H9" s="250"/>
      <c r="I9" s="259">
        <f>E6-F9+E5+E7</f>
        <v>0</v>
      </c>
    </row>
    <row r="10" spans="1:9" x14ac:dyDescent="0.25">
      <c r="A10" s="195"/>
      <c r="B10" s="659"/>
      <c r="C10" s="591">
        <v>2</v>
      </c>
      <c r="D10" s="248"/>
      <c r="E10" s="273"/>
      <c r="F10" s="248">
        <f t="shared" si="0"/>
        <v>0</v>
      </c>
      <c r="G10" s="249"/>
      <c r="H10" s="250"/>
      <c r="I10" s="259">
        <f>I9-F10</f>
        <v>0</v>
      </c>
    </row>
    <row r="11" spans="1:9" x14ac:dyDescent="0.25">
      <c r="A11" s="183"/>
      <c r="B11" s="659"/>
      <c r="C11" s="591">
        <v>3</v>
      </c>
      <c r="D11" s="248"/>
      <c r="E11" s="273"/>
      <c r="F11" s="248">
        <f t="shared" si="0"/>
        <v>0</v>
      </c>
      <c r="G11" s="249"/>
      <c r="H11" s="250"/>
      <c r="I11" s="259">
        <f t="shared" ref="I11:I33" si="1">I10-F11</f>
        <v>0</v>
      </c>
    </row>
    <row r="12" spans="1:9" x14ac:dyDescent="0.25">
      <c r="A12" s="183"/>
      <c r="B12" s="659"/>
      <c r="C12" s="591">
        <v>4</v>
      </c>
      <c r="D12" s="248"/>
      <c r="E12" s="273"/>
      <c r="F12" s="248">
        <f t="shared" si="0"/>
        <v>0</v>
      </c>
      <c r="G12" s="249"/>
      <c r="H12" s="250"/>
      <c r="I12" s="259">
        <f t="shared" si="1"/>
        <v>0</v>
      </c>
    </row>
    <row r="13" spans="1:9" x14ac:dyDescent="0.25">
      <c r="A13" s="82" t="s">
        <v>33</v>
      </c>
      <c r="B13" s="659"/>
      <c r="C13" s="591">
        <v>5</v>
      </c>
      <c r="D13" s="248"/>
      <c r="E13" s="273"/>
      <c r="F13" s="248">
        <f t="shared" si="0"/>
        <v>0</v>
      </c>
      <c r="G13" s="249"/>
      <c r="H13" s="250"/>
      <c r="I13" s="259">
        <f t="shared" si="1"/>
        <v>0</v>
      </c>
    </row>
    <row r="14" spans="1:9" x14ac:dyDescent="0.25">
      <c r="A14" s="73"/>
      <c r="B14" s="659"/>
      <c r="C14" s="591">
        <v>6</v>
      </c>
      <c r="D14" s="248"/>
      <c r="E14" s="273"/>
      <c r="F14" s="248">
        <f t="shared" si="0"/>
        <v>0</v>
      </c>
      <c r="G14" s="249"/>
      <c r="H14" s="250"/>
      <c r="I14" s="259">
        <f t="shared" si="1"/>
        <v>0</v>
      </c>
    </row>
    <row r="15" spans="1:9" x14ac:dyDescent="0.25">
      <c r="A15" s="73"/>
      <c r="B15" s="659"/>
      <c r="C15" s="591">
        <v>7</v>
      </c>
      <c r="D15" s="248"/>
      <c r="E15" s="273"/>
      <c r="F15" s="248">
        <f t="shared" si="0"/>
        <v>0</v>
      </c>
      <c r="G15" s="249"/>
      <c r="H15" s="250"/>
      <c r="I15" s="259">
        <f t="shared" si="1"/>
        <v>0</v>
      </c>
    </row>
    <row r="16" spans="1:9" x14ac:dyDescent="0.25">
      <c r="B16" s="659"/>
      <c r="C16" s="591">
        <v>8</v>
      </c>
      <c r="D16" s="248"/>
      <c r="E16" s="273"/>
      <c r="F16" s="248">
        <f t="shared" si="0"/>
        <v>0</v>
      </c>
      <c r="G16" s="249"/>
      <c r="H16" s="250"/>
      <c r="I16" s="259">
        <f t="shared" si="1"/>
        <v>0</v>
      </c>
    </row>
    <row r="17" spans="1:9" x14ac:dyDescent="0.25">
      <c r="B17" s="659"/>
      <c r="C17" s="591">
        <v>9</v>
      </c>
      <c r="D17" s="248"/>
      <c r="E17" s="273"/>
      <c r="F17" s="248">
        <f t="shared" si="0"/>
        <v>0</v>
      </c>
      <c r="G17" s="249"/>
      <c r="H17" s="250"/>
      <c r="I17" s="259">
        <f t="shared" si="1"/>
        <v>0</v>
      </c>
    </row>
    <row r="18" spans="1:9" x14ac:dyDescent="0.25">
      <c r="A18" s="294"/>
      <c r="B18" s="659"/>
      <c r="C18" s="591">
        <v>10</v>
      </c>
      <c r="D18" s="248"/>
      <c r="E18" s="273"/>
      <c r="F18" s="248">
        <f t="shared" si="0"/>
        <v>0</v>
      </c>
      <c r="G18" s="249"/>
      <c r="H18" s="250"/>
      <c r="I18" s="259">
        <f t="shared" si="1"/>
        <v>0</v>
      </c>
    </row>
    <row r="19" spans="1:9" x14ac:dyDescent="0.25">
      <c r="A19" s="294"/>
      <c r="B19" s="659"/>
      <c r="C19" s="591">
        <v>11</v>
      </c>
      <c r="D19" s="248"/>
      <c r="E19" s="273"/>
      <c r="F19" s="248">
        <f t="shared" si="0"/>
        <v>0</v>
      </c>
      <c r="G19" s="249"/>
      <c r="H19" s="250"/>
      <c r="I19" s="259">
        <f t="shared" si="1"/>
        <v>0</v>
      </c>
    </row>
    <row r="20" spans="1:9" x14ac:dyDescent="0.25">
      <c r="A20" s="294"/>
      <c r="B20" s="659"/>
      <c r="C20" s="591">
        <v>12</v>
      </c>
      <c r="D20" s="248"/>
      <c r="E20" s="273"/>
      <c r="F20" s="248">
        <f t="shared" si="0"/>
        <v>0</v>
      </c>
      <c r="G20" s="249"/>
      <c r="H20" s="250"/>
      <c r="I20" s="259">
        <f t="shared" si="1"/>
        <v>0</v>
      </c>
    </row>
    <row r="21" spans="1:9" x14ac:dyDescent="0.25">
      <c r="A21" s="122"/>
      <c r="C21" s="657">
        <v>13</v>
      </c>
      <c r="D21" s="248"/>
      <c r="E21" s="273"/>
      <c r="F21" s="248">
        <f t="shared" si="0"/>
        <v>0</v>
      </c>
      <c r="G21" s="249"/>
      <c r="H21" s="250"/>
      <c r="I21" s="259">
        <f t="shared" si="1"/>
        <v>0</v>
      </c>
    </row>
    <row r="22" spans="1:9" x14ac:dyDescent="0.25">
      <c r="A22" s="122"/>
      <c r="C22" s="657">
        <v>14</v>
      </c>
      <c r="D22" s="248"/>
      <c r="E22" s="273"/>
      <c r="F22" s="248">
        <f t="shared" si="0"/>
        <v>0</v>
      </c>
      <c r="G22" s="249"/>
      <c r="H22" s="250"/>
      <c r="I22" s="259">
        <f t="shared" si="1"/>
        <v>0</v>
      </c>
    </row>
    <row r="23" spans="1:9" x14ac:dyDescent="0.25">
      <c r="A23" s="123"/>
      <c r="C23" s="657">
        <v>15</v>
      </c>
      <c r="D23" s="248"/>
      <c r="E23" s="273"/>
      <c r="F23" s="248">
        <f t="shared" si="0"/>
        <v>0</v>
      </c>
      <c r="G23" s="249"/>
      <c r="H23" s="250"/>
      <c r="I23" s="259">
        <f t="shared" si="1"/>
        <v>0</v>
      </c>
    </row>
    <row r="24" spans="1:9" x14ac:dyDescent="0.25">
      <c r="A24" s="122"/>
      <c r="C24" s="657">
        <v>16</v>
      </c>
      <c r="D24" s="248"/>
      <c r="E24" s="273"/>
      <c r="F24" s="248">
        <f t="shared" si="0"/>
        <v>0</v>
      </c>
      <c r="G24" s="249"/>
      <c r="H24" s="250"/>
      <c r="I24" s="259">
        <f t="shared" si="1"/>
        <v>0</v>
      </c>
    </row>
    <row r="25" spans="1:9" x14ac:dyDescent="0.25">
      <c r="A25" s="122"/>
      <c r="C25" s="657">
        <v>17</v>
      </c>
      <c r="D25" s="248"/>
      <c r="E25" s="273"/>
      <c r="F25" s="248">
        <f t="shared" si="0"/>
        <v>0</v>
      </c>
      <c r="G25" s="249"/>
      <c r="H25" s="250"/>
      <c r="I25" s="259">
        <f t="shared" si="1"/>
        <v>0</v>
      </c>
    </row>
    <row r="26" spans="1:9" x14ac:dyDescent="0.25">
      <c r="A26" s="122"/>
      <c r="C26" s="657">
        <v>18</v>
      </c>
      <c r="D26" s="248"/>
      <c r="E26" s="273"/>
      <c r="F26" s="248">
        <f t="shared" si="0"/>
        <v>0</v>
      </c>
      <c r="G26" s="249"/>
      <c r="H26" s="250"/>
      <c r="I26" s="259">
        <f t="shared" si="1"/>
        <v>0</v>
      </c>
    </row>
    <row r="27" spans="1:9" x14ac:dyDescent="0.25">
      <c r="A27" s="122"/>
      <c r="C27" s="657">
        <v>19</v>
      </c>
      <c r="D27" s="248"/>
      <c r="E27" s="273"/>
      <c r="F27" s="248">
        <f t="shared" si="0"/>
        <v>0</v>
      </c>
      <c r="G27" s="249"/>
      <c r="H27" s="250"/>
      <c r="I27" s="259">
        <f t="shared" si="1"/>
        <v>0</v>
      </c>
    </row>
    <row r="28" spans="1:9" x14ac:dyDescent="0.25">
      <c r="A28" s="122"/>
      <c r="C28" s="657">
        <v>20</v>
      </c>
      <c r="D28" s="248"/>
      <c r="E28" s="273"/>
      <c r="F28" s="248">
        <f t="shared" si="0"/>
        <v>0</v>
      </c>
      <c r="G28" s="249"/>
      <c r="H28" s="250"/>
      <c r="I28" s="259">
        <f t="shared" si="1"/>
        <v>0</v>
      </c>
    </row>
    <row r="29" spans="1:9" x14ac:dyDescent="0.25">
      <c r="A29" s="122"/>
      <c r="C29" s="657">
        <v>21</v>
      </c>
      <c r="D29" s="248"/>
      <c r="E29" s="273"/>
      <c r="F29" s="248">
        <f t="shared" si="0"/>
        <v>0</v>
      </c>
      <c r="G29" s="249"/>
      <c r="H29" s="250"/>
      <c r="I29" s="259">
        <f t="shared" si="1"/>
        <v>0</v>
      </c>
    </row>
    <row r="30" spans="1:9" x14ac:dyDescent="0.25">
      <c r="A30" s="122"/>
      <c r="C30" s="657">
        <v>22</v>
      </c>
      <c r="D30" s="248"/>
      <c r="E30" s="273"/>
      <c r="F30" s="248">
        <f t="shared" si="0"/>
        <v>0</v>
      </c>
      <c r="G30" s="249"/>
      <c r="H30" s="250"/>
      <c r="I30" s="259">
        <f t="shared" si="1"/>
        <v>0</v>
      </c>
    </row>
    <row r="31" spans="1:9" x14ac:dyDescent="0.25">
      <c r="A31" s="122"/>
      <c r="C31" s="657">
        <v>23</v>
      </c>
      <c r="D31" s="248"/>
      <c r="E31" s="273"/>
      <c r="F31" s="248">
        <f t="shared" si="0"/>
        <v>0</v>
      </c>
      <c r="G31" s="249"/>
      <c r="H31" s="250"/>
      <c r="I31" s="259">
        <f t="shared" si="1"/>
        <v>0</v>
      </c>
    </row>
    <row r="32" spans="1:9" x14ac:dyDescent="0.25">
      <c r="A32" s="122"/>
      <c r="C32" s="657">
        <v>24</v>
      </c>
      <c r="D32" s="248"/>
      <c r="E32" s="273"/>
      <c r="F32" s="248">
        <f t="shared" si="0"/>
        <v>0</v>
      </c>
      <c r="G32" s="249"/>
      <c r="H32" s="250"/>
      <c r="I32" s="259">
        <f t="shared" si="1"/>
        <v>0</v>
      </c>
    </row>
    <row r="33" spans="1:9" x14ac:dyDescent="0.25">
      <c r="A33" s="122"/>
      <c r="B33" s="657"/>
      <c r="C33" s="15"/>
      <c r="D33" s="248"/>
      <c r="E33" s="273"/>
      <c r="F33" s="248">
        <f t="shared" si="0"/>
        <v>0</v>
      </c>
      <c r="G33" s="249"/>
      <c r="H33" s="250"/>
      <c r="I33" s="259">
        <f t="shared" si="1"/>
        <v>0</v>
      </c>
    </row>
    <row r="34" spans="1:9" ht="15.75" thickBot="1" x14ac:dyDescent="0.3">
      <c r="A34" s="122"/>
      <c r="B34" s="16"/>
      <c r="C34" s="52"/>
      <c r="D34" s="107"/>
      <c r="E34" s="197"/>
      <c r="F34" s="103"/>
      <c r="G34" s="104"/>
      <c r="H34" s="60"/>
    </row>
    <row r="35" spans="1:9" ht="15.75" x14ac:dyDescent="0.25">
      <c r="C35" s="53">
        <f>SUM(C9:C34)</f>
        <v>300</v>
      </c>
      <c r="D35" s="660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</f>
        <v>-300</v>
      </c>
    </row>
    <row r="39" spans="1:9" ht="15.75" thickBot="1" x14ac:dyDescent="0.3"/>
    <row r="40" spans="1:9" ht="15.75" thickBot="1" x14ac:dyDescent="0.3">
      <c r="C40" s="1229" t="s">
        <v>11</v>
      </c>
      <c r="D40" s="1230"/>
      <c r="E40" s="57">
        <f>E5+E6-F35+E7</f>
        <v>0</v>
      </c>
      <c r="F40" s="73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M40"/>
  <sheetViews>
    <sheetView workbookViewId="0">
      <selection sqref="A1:G1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3" ht="40.5" x14ac:dyDescent="0.55000000000000004">
      <c r="A1" s="1231"/>
      <c r="B1" s="1231"/>
      <c r="C1" s="1231"/>
      <c r="D1" s="1231"/>
      <c r="E1" s="1231"/>
      <c r="F1" s="1231"/>
      <c r="G1" s="1231"/>
      <c r="H1" s="11">
        <v>1</v>
      </c>
      <c r="I1" s="298"/>
    </row>
    <row r="2" spans="1:13" ht="15.75" thickBot="1" x14ac:dyDescent="0.3">
      <c r="A2" t="s">
        <v>36</v>
      </c>
      <c r="C2" s="12"/>
      <c r="D2" s="12"/>
      <c r="F2" s="12"/>
    </row>
    <row r="3" spans="1:1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293"/>
    </row>
    <row r="4" spans="1:13" ht="15.75" thickTop="1" x14ac:dyDescent="0.25">
      <c r="A4" s="274"/>
      <c r="B4" s="274"/>
      <c r="C4" s="274"/>
      <c r="D4" s="229"/>
      <c r="E4" s="309"/>
      <c r="F4" s="239"/>
      <c r="G4" s="155"/>
      <c r="H4" s="155"/>
      <c r="I4" s="155"/>
    </row>
    <row r="5" spans="1:13" x14ac:dyDescent="0.25">
      <c r="A5" s="1223"/>
      <c r="B5" s="1240"/>
      <c r="C5" s="234"/>
      <c r="D5" s="234"/>
      <c r="E5" s="243"/>
      <c r="F5" s="239"/>
      <c r="G5" s="275"/>
      <c r="H5" t="s">
        <v>41</v>
      </c>
    </row>
    <row r="6" spans="1:13" ht="15.75" x14ac:dyDescent="0.25">
      <c r="A6" s="1223"/>
      <c r="B6" s="1240"/>
      <c r="C6" s="602"/>
      <c r="D6" s="245"/>
      <c r="E6" s="243"/>
      <c r="F6" s="239"/>
      <c r="G6" s="246"/>
      <c r="H6" s="7">
        <f>E6-G6+E7+E5-G5+E4+E8</f>
        <v>0</v>
      </c>
      <c r="I6" s="244"/>
    </row>
    <row r="7" spans="1:13" x14ac:dyDescent="0.25">
      <c r="A7" s="226"/>
      <c r="B7" s="266"/>
      <c r="C7" s="267"/>
      <c r="D7" s="234"/>
      <c r="E7" s="243"/>
      <c r="F7" s="239"/>
      <c r="G7" s="226"/>
      <c r="H7" s="226"/>
    </row>
    <row r="8" spans="1:13" ht="15.75" thickBot="1" x14ac:dyDescent="0.3">
      <c r="A8" s="226"/>
      <c r="B8" s="266"/>
      <c r="C8" s="267"/>
      <c r="D8" s="234"/>
      <c r="E8" s="243"/>
      <c r="F8" s="239"/>
      <c r="G8" s="226"/>
      <c r="H8" s="226"/>
    </row>
    <row r="9" spans="1:13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294"/>
    </row>
    <row r="10" spans="1:13" ht="15.75" thickTop="1" x14ac:dyDescent="0.25">
      <c r="A10" s="80" t="s">
        <v>32</v>
      </c>
      <c r="B10" s="268">
        <f>F4+F5+F6+F7-C10+F8</f>
        <v>0</v>
      </c>
      <c r="C10" s="15"/>
      <c r="D10" s="248"/>
      <c r="E10" s="273"/>
      <c r="F10" s="248">
        <f t="shared" ref="F10:F33" si="0">D10</f>
        <v>0</v>
      </c>
      <c r="G10" s="249"/>
      <c r="H10" s="250"/>
      <c r="I10" s="295">
        <f>E4+E5+E6+E7-F10+E8</f>
        <v>0</v>
      </c>
      <c r="J10" s="226"/>
    </row>
    <row r="11" spans="1:13" x14ac:dyDescent="0.25">
      <c r="A11" s="195"/>
      <c r="B11" s="268">
        <f>B10-C11</f>
        <v>0</v>
      </c>
      <c r="C11" s="15"/>
      <c r="D11" s="248"/>
      <c r="E11" s="273"/>
      <c r="F11" s="248">
        <f t="shared" si="0"/>
        <v>0</v>
      </c>
      <c r="G11" s="249"/>
      <c r="H11" s="250"/>
      <c r="I11" s="295">
        <f>I10-F11</f>
        <v>0</v>
      </c>
      <c r="J11" s="226"/>
    </row>
    <row r="12" spans="1:13" x14ac:dyDescent="0.25">
      <c r="A12" s="183"/>
      <c r="B12" s="268">
        <f t="shared" ref="B12:B28" si="1">B11-C12</f>
        <v>0</v>
      </c>
      <c r="C12" s="15"/>
      <c r="D12" s="248"/>
      <c r="E12" s="273"/>
      <c r="F12" s="248">
        <f t="shared" si="0"/>
        <v>0</v>
      </c>
      <c r="G12" s="249"/>
      <c r="H12" s="250"/>
      <c r="I12" s="295">
        <f t="shared" ref="I12:I30" si="2">I11-F12</f>
        <v>0</v>
      </c>
      <c r="J12" s="226"/>
      <c r="K12" s="226"/>
      <c r="L12" s="226"/>
      <c r="M12" s="226"/>
    </row>
    <row r="13" spans="1:13" x14ac:dyDescent="0.25">
      <c r="A13" s="82" t="s">
        <v>33</v>
      </c>
      <c r="B13" s="268">
        <f t="shared" si="1"/>
        <v>0</v>
      </c>
      <c r="C13" s="15"/>
      <c r="D13" s="248"/>
      <c r="E13" s="273"/>
      <c r="F13" s="248">
        <f t="shared" si="0"/>
        <v>0</v>
      </c>
      <c r="G13" s="249"/>
      <c r="H13" s="250"/>
      <c r="I13" s="295">
        <f t="shared" si="2"/>
        <v>0</v>
      </c>
      <c r="J13" s="226"/>
      <c r="K13" s="226"/>
      <c r="L13" s="226"/>
      <c r="M13" s="226"/>
    </row>
    <row r="14" spans="1:13" x14ac:dyDescent="0.25">
      <c r="A14" s="73"/>
      <c r="B14" s="268">
        <f t="shared" si="1"/>
        <v>0</v>
      </c>
      <c r="C14" s="15"/>
      <c r="D14" s="248"/>
      <c r="E14" s="273"/>
      <c r="F14" s="248">
        <f t="shared" si="0"/>
        <v>0</v>
      </c>
      <c r="G14" s="249"/>
      <c r="H14" s="250"/>
      <c r="I14" s="295">
        <f t="shared" si="2"/>
        <v>0</v>
      </c>
      <c r="J14" s="226"/>
      <c r="K14" s="226"/>
      <c r="L14" s="226"/>
      <c r="M14" s="226"/>
    </row>
    <row r="15" spans="1:13" x14ac:dyDescent="0.25">
      <c r="A15" s="73"/>
      <c r="B15" s="268">
        <f t="shared" si="1"/>
        <v>0</v>
      </c>
      <c r="C15" s="15"/>
      <c r="D15" s="248"/>
      <c r="E15" s="273"/>
      <c r="F15" s="248">
        <f t="shared" si="0"/>
        <v>0</v>
      </c>
      <c r="G15" s="249"/>
      <c r="H15" s="250"/>
      <c r="I15" s="295">
        <f t="shared" si="2"/>
        <v>0</v>
      </c>
      <c r="J15" s="226"/>
      <c r="K15" s="226"/>
      <c r="L15" s="226"/>
      <c r="M15" s="226"/>
    </row>
    <row r="16" spans="1:13" x14ac:dyDescent="0.25">
      <c r="B16" s="268">
        <f t="shared" si="1"/>
        <v>0</v>
      </c>
      <c r="C16" s="15"/>
      <c r="D16" s="69"/>
      <c r="E16" s="273"/>
      <c r="F16" s="248">
        <f t="shared" si="0"/>
        <v>0</v>
      </c>
      <c r="G16" s="249"/>
      <c r="H16" s="250"/>
      <c r="I16" s="295">
        <f t="shared" si="2"/>
        <v>0</v>
      </c>
      <c r="J16" s="226"/>
      <c r="K16" s="226"/>
      <c r="L16" s="226"/>
      <c r="M16" s="226"/>
    </row>
    <row r="17" spans="1:13" x14ac:dyDescent="0.25">
      <c r="B17" s="268">
        <f t="shared" si="1"/>
        <v>0</v>
      </c>
      <c r="C17" s="15"/>
      <c r="D17" s="69"/>
      <c r="E17" s="273"/>
      <c r="F17" s="248">
        <f t="shared" si="0"/>
        <v>0</v>
      </c>
      <c r="G17" s="249"/>
      <c r="H17" s="250"/>
      <c r="I17" s="295">
        <f t="shared" si="2"/>
        <v>0</v>
      </c>
      <c r="J17" s="226"/>
      <c r="K17" s="226"/>
      <c r="L17" s="226"/>
      <c r="M17" s="226"/>
    </row>
    <row r="18" spans="1:13" x14ac:dyDescent="0.25">
      <c r="A18" s="122"/>
      <c r="B18" s="268">
        <f t="shared" si="1"/>
        <v>0</v>
      </c>
      <c r="C18" s="15"/>
      <c r="D18" s="69"/>
      <c r="E18" s="273"/>
      <c r="F18" s="248">
        <f t="shared" si="0"/>
        <v>0</v>
      </c>
      <c r="G18" s="249"/>
      <c r="H18" s="250"/>
      <c r="I18" s="295">
        <f t="shared" si="2"/>
        <v>0</v>
      </c>
      <c r="J18" s="226"/>
      <c r="K18" s="226"/>
      <c r="L18" s="226"/>
      <c r="M18" s="226"/>
    </row>
    <row r="19" spans="1:13" x14ac:dyDescent="0.25">
      <c r="A19" s="122"/>
      <c r="B19" s="268">
        <f t="shared" si="1"/>
        <v>0</v>
      </c>
      <c r="C19" s="15"/>
      <c r="D19" s="69"/>
      <c r="E19" s="273"/>
      <c r="F19" s="248">
        <f t="shared" si="0"/>
        <v>0</v>
      </c>
      <c r="G19" s="249"/>
      <c r="H19" s="250"/>
      <c r="I19" s="295">
        <f t="shared" si="2"/>
        <v>0</v>
      </c>
      <c r="J19" s="226"/>
      <c r="K19" s="226"/>
      <c r="L19" s="226"/>
      <c r="M19" s="226"/>
    </row>
    <row r="20" spans="1:13" x14ac:dyDescent="0.25">
      <c r="A20" s="122"/>
      <c r="B20" s="268">
        <f t="shared" si="1"/>
        <v>0</v>
      </c>
      <c r="C20" s="15"/>
      <c r="D20" s="69"/>
      <c r="E20" s="273"/>
      <c r="F20" s="248">
        <f t="shared" si="0"/>
        <v>0</v>
      </c>
      <c r="G20" s="249"/>
      <c r="H20" s="250"/>
      <c r="I20" s="295">
        <f t="shared" si="2"/>
        <v>0</v>
      </c>
      <c r="J20" s="226"/>
      <c r="K20" s="226"/>
      <c r="L20" s="226"/>
      <c r="M20" s="226"/>
    </row>
    <row r="21" spans="1:13" x14ac:dyDescent="0.25">
      <c r="A21" s="122"/>
      <c r="B21" s="268">
        <f t="shared" si="1"/>
        <v>0</v>
      </c>
      <c r="C21" s="15"/>
      <c r="D21" s="69"/>
      <c r="E21" s="273"/>
      <c r="F21" s="248">
        <f t="shared" si="0"/>
        <v>0</v>
      </c>
      <c r="G21" s="249"/>
      <c r="H21" s="250"/>
      <c r="I21" s="295">
        <f t="shared" si="2"/>
        <v>0</v>
      </c>
      <c r="J21" s="226"/>
    </row>
    <row r="22" spans="1:13" x14ac:dyDescent="0.25">
      <c r="A22" s="122"/>
      <c r="B22" s="268">
        <f t="shared" si="1"/>
        <v>0</v>
      </c>
      <c r="C22" s="15"/>
      <c r="D22" s="69"/>
      <c r="E22" s="203"/>
      <c r="F22" s="69">
        <f t="shared" si="0"/>
        <v>0</v>
      </c>
      <c r="G22" s="249"/>
      <c r="H22" s="250"/>
      <c r="I22" s="206">
        <f t="shared" si="2"/>
        <v>0</v>
      </c>
      <c r="J22" s="226"/>
    </row>
    <row r="23" spans="1:13" x14ac:dyDescent="0.25">
      <c r="A23" s="123"/>
      <c r="B23" s="268">
        <f t="shared" si="1"/>
        <v>0</v>
      </c>
      <c r="C23" s="15"/>
      <c r="D23" s="69"/>
      <c r="E23" s="203"/>
      <c r="F23" s="69">
        <f t="shared" si="0"/>
        <v>0</v>
      </c>
      <c r="G23" s="249"/>
      <c r="H23" s="250"/>
      <c r="I23" s="206">
        <f t="shared" si="2"/>
        <v>0</v>
      </c>
      <c r="J23" s="226"/>
    </row>
    <row r="24" spans="1:13" x14ac:dyDescent="0.25">
      <c r="A24" s="122"/>
      <c r="B24" s="268">
        <f t="shared" si="1"/>
        <v>0</v>
      </c>
      <c r="C24" s="15"/>
      <c r="D24" s="69"/>
      <c r="E24" s="203"/>
      <c r="F24" s="69">
        <f t="shared" si="0"/>
        <v>0</v>
      </c>
      <c r="G24" s="249"/>
      <c r="H24" s="250"/>
      <c r="I24" s="206">
        <f t="shared" si="2"/>
        <v>0</v>
      </c>
      <c r="J24" s="226"/>
    </row>
    <row r="25" spans="1:13" x14ac:dyDescent="0.25">
      <c r="A25" s="122"/>
      <c r="B25" s="268">
        <f t="shared" si="1"/>
        <v>0</v>
      </c>
      <c r="C25" s="15"/>
      <c r="D25" s="69"/>
      <c r="E25" s="203"/>
      <c r="F25" s="69">
        <f t="shared" si="0"/>
        <v>0</v>
      </c>
      <c r="G25" s="249"/>
      <c r="H25" s="250"/>
      <c r="I25" s="206">
        <f t="shared" si="2"/>
        <v>0</v>
      </c>
      <c r="J25" s="226"/>
    </row>
    <row r="26" spans="1:13" x14ac:dyDescent="0.25">
      <c r="A26" s="122"/>
      <c r="B26" s="268">
        <f t="shared" si="1"/>
        <v>0</v>
      </c>
      <c r="C26" s="15"/>
      <c r="D26" s="69"/>
      <c r="E26" s="203"/>
      <c r="F26" s="69">
        <f t="shared" si="0"/>
        <v>0</v>
      </c>
      <c r="G26" s="249"/>
      <c r="H26" s="250"/>
      <c r="I26" s="206">
        <f t="shared" si="2"/>
        <v>0</v>
      </c>
      <c r="J26" s="226"/>
    </row>
    <row r="27" spans="1:13" x14ac:dyDescent="0.25">
      <c r="A27" s="122"/>
      <c r="B27" s="268">
        <f t="shared" si="1"/>
        <v>0</v>
      </c>
      <c r="C27" s="15"/>
      <c r="D27" s="69"/>
      <c r="E27" s="203"/>
      <c r="F27" s="69">
        <v>0</v>
      </c>
      <c r="G27" s="249"/>
      <c r="H27" s="250"/>
      <c r="I27" s="295">
        <f t="shared" si="2"/>
        <v>0</v>
      </c>
      <c r="J27" s="226"/>
    </row>
    <row r="28" spans="1:13" x14ac:dyDescent="0.25">
      <c r="A28" s="122"/>
      <c r="B28" s="268">
        <f t="shared" si="1"/>
        <v>0</v>
      </c>
      <c r="C28" s="15"/>
      <c r="D28" s="69"/>
      <c r="E28" s="203"/>
      <c r="F28" s="69">
        <f t="shared" si="0"/>
        <v>0</v>
      </c>
      <c r="G28" s="249"/>
      <c r="H28" s="250"/>
      <c r="I28" s="295">
        <f t="shared" si="2"/>
        <v>0</v>
      </c>
    </row>
    <row r="29" spans="1:13" x14ac:dyDescent="0.25">
      <c r="A29" s="122"/>
      <c r="B29" s="268"/>
      <c r="C29" s="15"/>
      <c r="D29" s="69"/>
      <c r="E29" s="203"/>
      <c r="F29" s="69">
        <f t="shared" si="0"/>
        <v>0</v>
      </c>
      <c r="G29" s="249"/>
      <c r="H29" s="250"/>
      <c r="I29" s="295">
        <f t="shared" si="2"/>
        <v>0</v>
      </c>
    </row>
    <row r="30" spans="1:13" x14ac:dyDescent="0.25">
      <c r="A30" s="122"/>
      <c r="B30" s="268"/>
      <c r="C30" s="15"/>
      <c r="D30" s="69"/>
      <c r="E30" s="203"/>
      <c r="F30" s="69">
        <f t="shared" si="0"/>
        <v>0</v>
      </c>
      <c r="G30" s="249"/>
      <c r="H30" s="250"/>
      <c r="I30" s="295">
        <f t="shared" si="2"/>
        <v>0</v>
      </c>
    </row>
    <row r="31" spans="1:13" x14ac:dyDescent="0.25">
      <c r="A31" s="122"/>
      <c r="B31" s="268"/>
      <c r="C31" s="15"/>
      <c r="D31" s="69"/>
      <c r="E31" s="203"/>
      <c r="F31" s="69">
        <f t="shared" si="0"/>
        <v>0</v>
      </c>
      <c r="G31" s="70"/>
      <c r="H31" s="71"/>
      <c r="I31" s="71"/>
    </row>
    <row r="32" spans="1:13" x14ac:dyDescent="0.25">
      <c r="A32" s="122"/>
      <c r="B32" s="268"/>
      <c r="C32" s="15"/>
      <c r="D32" s="69"/>
      <c r="E32" s="203"/>
      <c r="F32" s="69">
        <f t="shared" si="0"/>
        <v>0</v>
      </c>
      <c r="G32" s="70"/>
      <c r="H32" s="71"/>
      <c r="I32" s="71"/>
    </row>
    <row r="33" spans="1:9" x14ac:dyDescent="0.25">
      <c r="A33" s="122"/>
      <c r="B33" s="83"/>
      <c r="C33" s="15"/>
      <c r="D33" s="69"/>
      <c r="E33" s="203"/>
      <c r="F33" s="69">
        <f t="shared" si="0"/>
        <v>0</v>
      </c>
      <c r="G33" s="249"/>
      <c r="H33" s="250"/>
      <c r="I33" s="250"/>
    </row>
    <row r="34" spans="1:9" ht="15.75" thickBot="1" x14ac:dyDescent="0.3">
      <c r="A34" s="122"/>
      <c r="B34" s="16"/>
      <c r="C34" s="52"/>
      <c r="D34" s="107"/>
      <c r="E34" s="197"/>
      <c r="F34" s="103"/>
      <c r="G34" s="104"/>
      <c r="H34" s="60"/>
      <c r="I34" s="60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0</v>
      </c>
    </row>
    <row r="39" spans="1:9" ht="15.75" thickBot="1" x14ac:dyDescent="0.3"/>
    <row r="40" spans="1:9" ht="15.75" thickBot="1" x14ac:dyDescent="0.3">
      <c r="C40" s="1229" t="s">
        <v>11</v>
      </c>
      <c r="D40" s="1230"/>
      <c r="E40" s="57">
        <f>E4+E5+E6+E7-F35</f>
        <v>0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40"/>
  <sheetViews>
    <sheetView workbookViewId="0">
      <pane ySplit="9" topLeftCell="A10" activePane="bottomLeft" state="frozen"/>
      <selection pane="bottomLeft" sqref="A1:G1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  <col min="9" max="9" width="11.42578125" style="797"/>
  </cols>
  <sheetData>
    <row r="1" spans="1:9" ht="40.5" x14ac:dyDescent="0.55000000000000004">
      <c r="A1" s="1227" t="s">
        <v>283</v>
      </c>
      <c r="B1" s="1227"/>
      <c r="C1" s="1227"/>
      <c r="D1" s="1227"/>
      <c r="E1" s="1227"/>
      <c r="F1" s="1227"/>
      <c r="G1" s="1227"/>
      <c r="H1" s="11">
        <v>1</v>
      </c>
      <c r="I1" s="796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798"/>
    </row>
    <row r="4" spans="1:9" ht="15.75" thickTop="1" x14ac:dyDescent="0.25">
      <c r="A4" s="274"/>
      <c r="B4" s="1241" t="s">
        <v>217</v>
      </c>
      <c r="C4" s="274"/>
      <c r="D4" s="229"/>
      <c r="E4" s="309"/>
      <c r="F4" s="239"/>
      <c r="G4" s="155"/>
      <c r="H4" s="155"/>
      <c r="I4" s="799"/>
    </row>
    <row r="5" spans="1:9" ht="15" customHeight="1" x14ac:dyDescent="0.25">
      <c r="A5" s="1224" t="s">
        <v>106</v>
      </c>
      <c r="B5" s="1242"/>
      <c r="C5" s="267">
        <v>95</v>
      </c>
      <c r="D5" s="234">
        <v>44748</v>
      </c>
      <c r="E5" s="243">
        <v>515.20000000000005</v>
      </c>
      <c r="F5" s="239">
        <v>21</v>
      </c>
      <c r="G5" s="275"/>
      <c r="H5" t="s">
        <v>41</v>
      </c>
    </row>
    <row r="6" spans="1:9" ht="15.75" x14ac:dyDescent="0.25">
      <c r="A6" s="1224"/>
      <c r="B6" s="1242"/>
      <c r="C6" s="602"/>
      <c r="D6" s="245"/>
      <c r="E6" s="243"/>
      <c r="F6" s="239"/>
      <c r="G6" s="246">
        <f>F35</f>
        <v>99.27</v>
      </c>
      <c r="H6" s="7">
        <f>E6-G6+E7+E5-G5+E4+E8</f>
        <v>415.93000000000006</v>
      </c>
      <c r="I6" s="800"/>
    </row>
    <row r="7" spans="1:9" x14ac:dyDescent="0.25">
      <c r="A7" s="226"/>
      <c r="B7" s="266"/>
      <c r="C7" s="267"/>
      <c r="D7" s="234"/>
      <c r="E7" s="243"/>
      <c r="F7" s="239"/>
      <c r="G7" s="226"/>
      <c r="H7" s="226"/>
    </row>
    <row r="8" spans="1:9" ht="15.75" thickBot="1" x14ac:dyDescent="0.3">
      <c r="A8" s="226"/>
      <c r="B8" s="266"/>
      <c r="C8" s="267"/>
      <c r="D8" s="234"/>
      <c r="E8" s="243"/>
      <c r="F8" s="239"/>
      <c r="G8" s="226"/>
      <c r="H8" s="226"/>
    </row>
    <row r="9" spans="1:9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  <c r="I9" s="801"/>
    </row>
    <row r="10" spans="1:9" ht="15.75" thickTop="1" x14ac:dyDescent="0.25">
      <c r="A10" s="80" t="s">
        <v>32</v>
      </c>
      <c r="B10" s="268">
        <f>F4+F5+F6+F7-C10+F8</f>
        <v>19</v>
      </c>
      <c r="C10" s="15">
        <v>2</v>
      </c>
      <c r="D10" s="248">
        <v>50.19</v>
      </c>
      <c r="E10" s="273">
        <v>44785</v>
      </c>
      <c r="F10" s="248">
        <f t="shared" ref="F10:F26" si="0">D10</f>
        <v>50.19</v>
      </c>
      <c r="G10" s="249" t="s">
        <v>218</v>
      </c>
      <c r="H10" s="250">
        <v>92</v>
      </c>
      <c r="I10" s="281">
        <f>E4+E5+E6+E7-F10+E8</f>
        <v>465.01000000000005</v>
      </c>
    </row>
    <row r="11" spans="1:9" x14ac:dyDescent="0.25">
      <c r="A11" s="195"/>
      <c r="B11" s="268">
        <f>B10-C11</f>
        <v>17</v>
      </c>
      <c r="C11" s="15">
        <v>2</v>
      </c>
      <c r="D11" s="69">
        <v>49.08</v>
      </c>
      <c r="E11" s="273">
        <v>44795</v>
      </c>
      <c r="F11" s="248">
        <f t="shared" si="0"/>
        <v>49.08</v>
      </c>
      <c r="G11" s="249" t="s">
        <v>251</v>
      </c>
      <c r="H11" s="250">
        <v>92</v>
      </c>
      <c r="I11" s="281">
        <f>I10-F11</f>
        <v>415.93000000000006</v>
      </c>
    </row>
    <row r="12" spans="1:9" x14ac:dyDescent="0.25">
      <c r="A12" s="183"/>
      <c r="B12" s="268">
        <f t="shared" ref="B12:B28" si="1">B11-C12</f>
        <v>17</v>
      </c>
      <c r="C12" s="15"/>
      <c r="D12" s="958"/>
      <c r="E12" s="959"/>
      <c r="F12" s="958">
        <f t="shared" si="0"/>
        <v>0</v>
      </c>
      <c r="G12" s="960"/>
      <c r="H12" s="474"/>
      <c r="I12" s="281">
        <f t="shared" ref="I12:I30" si="2">I11-F12</f>
        <v>415.93000000000006</v>
      </c>
    </row>
    <row r="13" spans="1:9" x14ac:dyDescent="0.25">
      <c r="A13" s="82" t="s">
        <v>33</v>
      </c>
      <c r="B13" s="268">
        <f t="shared" si="1"/>
        <v>17</v>
      </c>
      <c r="C13" s="15"/>
      <c r="D13" s="958"/>
      <c r="E13" s="959"/>
      <c r="F13" s="958">
        <f t="shared" si="0"/>
        <v>0</v>
      </c>
      <c r="G13" s="960"/>
      <c r="H13" s="474"/>
      <c r="I13" s="281">
        <f t="shared" si="2"/>
        <v>415.93000000000006</v>
      </c>
    </row>
    <row r="14" spans="1:9" x14ac:dyDescent="0.25">
      <c r="A14" s="73"/>
      <c r="B14" s="268">
        <f t="shared" si="1"/>
        <v>17</v>
      </c>
      <c r="C14" s="15"/>
      <c r="D14" s="958"/>
      <c r="E14" s="959"/>
      <c r="F14" s="958">
        <f t="shared" si="0"/>
        <v>0</v>
      </c>
      <c r="G14" s="960"/>
      <c r="H14" s="474"/>
      <c r="I14" s="281">
        <f t="shared" si="2"/>
        <v>415.93000000000006</v>
      </c>
    </row>
    <row r="15" spans="1:9" x14ac:dyDescent="0.25">
      <c r="A15" s="73"/>
      <c r="B15" s="268">
        <f t="shared" si="1"/>
        <v>17</v>
      </c>
      <c r="C15" s="15"/>
      <c r="D15" s="958"/>
      <c r="E15" s="959"/>
      <c r="F15" s="958">
        <f t="shared" si="0"/>
        <v>0</v>
      </c>
      <c r="G15" s="960"/>
      <c r="H15" s="474"/>
      <c r="I15" s="281">
        <f t="shared" si="2"/>
        <v>415.93000000000006</v>
      </c>
    </row>
    <row r="16" spans="1:9" x14ac:dyDescent="0.25">
      <c r="B16" s="268">
        <f t="shared" si="1"/>
        <v>17</v>
      </c>
      <c r="C16" s="15"/>
      <c r="D16" s="958"/>
      <c r="E16" s="959"/>
      <c r="F16" s="958">
        <f t="shared" si="0"/>
        <v>0</v>
      </c>
      <c r="G16" s="960"/>
      <c r="H16" s="474"/>
      <c r="I16" s="281">
        <f t="shared" si="2"/>
        <v>415.93000000000006</v>
      </c>
    </row>
    <row r="17" spans="1:9" x14ac:dyDescent="0.25">
      <c r="B17" s="268">
        <f t="shared" si="1"/>
        <v>17</v>
      </c>
      <c r="C17" s="15"/>
      <c r="D17" s="961"/>
      <c r="E17" s="959"/>
      <c r="F17" s="958">
        <f t="shared" si="0"/>
        <v>0</v>
      </c>
      <c r="G17" s="960"/>
      <c r="H17" s="474"/>
      <c r="I17" s="281">
        <f t="shared" si="2"/>
        <v>415.93000000000006</v>
      </c>
    </row>
    <row r="18" spans="1:9" x14ac:dyDescent="0.25">
      <c r="A18" s="122"/>
      <c r="B18" s="268">
        <f t="shared" si="1"/>
        <v>17</v>
      </c>
      <c r="C18" s="15"/>
      <c r="D18" s="961"/>
      <c r="E18" s="959"/>
      <c r="F18" s="958">
        <f t="shared" si="0"/>
        <v>0</v>
      </c>
      <c r="G18" s="960"/>
      <c r="H18" s="474"/>
      <c r="I18" s="281">
        <f t="shared" si="2"/>
        <v>415.93000000000006</v>
      </c>
    </row>
    <row r="19" spans="1:9" x14ac:dyDescent="0.25">
      <c r="A19" s="122"/>
      <c r="B19" s="268">
        <f t="shared" si="1"/>
        <v>17</v>
      </c>
      <c r="C19" s="15"/>
      <c r="D19" s="961"/>
      <c r="E19" s="959"/>
      <c r="F19" s="958">
        <f t="shared" si="0"/>
        <v>0</v>
      </c>
      <c r="G19" s="960"/>
      <c r="H19" s="474"/>
      <c r="I19" s="281">
        <f t="shared" si="2"/>
        <v>415.93000000000006</v>
      </c>
    </row>
    <row r="20" spans="1:9" x14ac:dyDescent="0.25">
      <c r="A20" s="122"/>
      <c r="B20" s="268">
        <f t="shared" si="1"/>
        <v>17</v>
      </c>
      <c r="C20" s="15"/>
      <c r="D20" s="961"/>
      <c r="E20" s="959"/>
      <c r="F20" s="958">
        <f t="shared" si="0"/>
        <v>0</v>
      </c>
      <c r="G20" s="960"/>
      <c r="H20" s="474"/>
      <c r="I20" s="281">
        <f t="shared" si="2"/>
        <v>415.93000000000006</v>
      </c>
    </row>
    <row r="21" spans="1:9" x14ac:dyDescent="0.25">
      <c r="A21" s="122"/>
      <c r="B21" s="268">
        <f t="shared" si="1"/>
        <v>17</v>
      </c>
      <c r="C21" s="15"/>
      <c r="D21" s="961"/>
      <c r="E21" s="959"/>
      <c r="F21" s="958">
        <f t="shared" si="0"/>
        <v>0</v>
      </c>
      <c r="G21" s="960"/>
      <c r="H21" s="474"/>
      <c r="I21" s="281">
        <f t="shared" si="2"/>
        <v>415.93000000000006</v>
      </c>
    </row>
    <row r="22" spans="1:9" x14ac:dyDescent="0.25">
      <c r="A22" s="122"/>
      <c r="B22" s="268">
        <f t="shared" si="1"/>
        <v>17</v>
      </c>
      <c r="C22" s="15"/>
      <c r="D22" s="961"/>
      <c r="E22" s="962"/>
      <c r="F22" s="961">
        <f t="shared" si="0"/>
        <v>0</v>
      </c>
      <c r="G22" s="960"/>
      <c r="H22" s="474"/>
      <c r="I22" s="60">
        <f t="shared" si="2"/>
        <v>415.93000000000006</v>
      </c>
    </row>
    <row r="23" spans="1:9" x14ac:dyDescent="0.25">
      <c r="A23" s="123"/>
      <c r="B23" s="268">
        <f t="shared" si="1"/>
        <v>17</v>
      </c>
      <c r="C23" s="15"/>
      <c r="D23" s="69"/>
      <c r="E23" s="203"/>
      <c r="F23" s="69">
        <f t="shared" si="0"/>
        <v>0</v>
      </c>
      <c r="G23" s="249"/>
      <c r="H23" s="250"/>
      <c r="I23" s="60">
        <f t="shared" si="2"/>
        <v>415.93000000000006</v>
      </c>
    </row>
    <row r="24" spans="1:9" x14ac:dyDescent="0.25">
      <c r="A24" s="122"/>
      <c r="B24" s="268">
        <f t="shared" si="1"/>
        <v>17</v>
      </c>
      <c r="C24" s="15"/>
      <c r="D24" s="69"/>
      <c r="E24" s="203"/>
      <c r="F24" s="69">
        <f t="shared" si="0"/>
        <v>0</v>
      </c>
      <c r="G24" s="249"/>
      <c r="H24" s="250"/>
      <c r="I24" s="60">
        <f t="shared" si="2"/>
        <v>415.93000000000006</v>
      </c>
    </row>
    <row r="25" spans="1:9" x14ac:dyDescent="0.25">
      <c r="A25" s="122"/>
      <c r="B25" s="268">
        <f t="shared" si="1"/>
        <v>17</v>
      </c>
      <c r="C25" s="15"/>
      <c r="D25" s="69"/>
      <c r="E25" s="203"/>
      <c r="F25" s="69">
        <f t="shared" si="0"/>
        <v>0</v>
      </c>
      <c r="G25" s="249"/>
      <c r="H25" s="250"/>
      <c r="I25" s="60">
        <f t="shared" si="2"/>
        <v>415.93000000000006</v>
      </c>
    </row>
    <row r="26" spans="1:9" x14ac:dyDescent="0.25">
      <c r="A26" s="122"/>
      <c r="B26" s="268">
        <f t="shared" si="1"/>
        <v>17</v>
      </c>
      <c r="C26" s="15"/>
      <c r="D26" s="69"/>
      <c r="E26" s="203"/>
      <c r="F26" s="69">
        <f t="shared" si="0"/>
        <v>0</v>
      </c>
      <c r="G26" s="249"/>
      <c r="H26" s="250"/>
      <c r="I26" s="60">
        <f t="shared" si="2"/>
        <v>415.93000000000006</v>
      </c>
    </row>
    <row r="27" spans="1:9" x14ac:dyDescent="0.25">
      <c r="A27" s="122"/>
      <c r="B27" s="268">
        <f t="shared" si="1"/>
        <v>17</v>
      </c>
      <c r="C27" s="15"/>
      <c r="D27" s="69"/>
      <c r="E27" s="203"/>
      <c r="F27" s="69">
        <v>0</v>
      </c>
      <c r="G27" s="249"/>
      <c r="H27" s="250"/>
      <c r="I27" s="281">
        <f t="shared" si="2"/>
        <v>415.93000000000006</v>
      </c>
    </row>
    <row r="28" spans="1:9" x14ac:dyDescent="0.25">
      <c r="A28" s="122"/>
      <c r="B28" s="268">
        <f t="shared" si="1"/>
        <v>17</v>
      </c>
      <c r="C28" s="15"/>
      <c r="D28" s="69"/>
      <c r="E28" s="203"/>
      <c r="F28" s="69">
        <f t="shared" ref="F28:F33" si="3">D28</f>
        <v>0</v>
      </c>
      <c r="G28" s="249"/>
      <c r="H28" s="250"/>
      <c r="I28" s="281">
        <f t="shared" si="2"/>
        <v>415.93000000000006</v>
      </c>
    </row>
    <row r="29" spans="1:9" x14ac:dyDescent="0.25">
      <c r="A29" s="122"/>
      <c r="B29" s="268"/>
      <c r="C29" s="15"/>
      <c r="D29" s="69"/>
      <c r="E29" s="203"/>
      <c r="F29" s="69">
        <f t="shared" si="3"/>
        <v>0</v>
      </c>
      <c r="G29" s="249"/>
      <c r="H29" s="250"/>
      <c r="I29" s="281">
        <f t="shared" si="2"/>
        <v>415.93000000000006</v>
      </c>
    </row>
    <row r="30" spans="1:9" x14ac:dyDescent="0.25">
      <c r="A30" s="122"/>
      <c r="B30" s="268"/>
      <c r="C30" s="15"/>
      <c r="D30" s="69"/>
      <c r="E30" s="203"/>
      <c r="F30" s="69">
        <f t="shared" si="3"/>
        <v>0</v>
      </c>
      <c r="G30" s="249"/>
      <c r="H30" s="250"/>
      <c r="I30" s="281">
        <f t="shared" si="2"/>
        <v>415.93000000000006</v>
      </c>
    </row>
    <row r="31" spans="1:9" x14ac:dyDescent="0.25">
      <c r="A31" s="122"/>
      <c r="B31" s="268"/>
      <c r="C31" s="15"/>
      <c r="D31" s="69"/>
      <c r="E31" s="203"/>
      <c r="F31" s="69">
        <f t="shared" si="3"/>
        <v>0</v>
      </c>
      <c r="G31" s="70"/>
      <c r="H31" s="71"/>
      <c r="I31" s="60"/>
    </row>
    <row r="32" spans="1:9" x14ac:dyDescent="0.25">
      <c r="A32" s="122"/>
      <c r="B32" s="268"/>
      <c r="C32" s="15"/>
      <c r="D32" s="69"/>
      <c r="E32" s="203"/>
      <c r="F32" s="69">
        <f t="shared" si="3"/>
        <v>0</v>
      </c>
      <c r="G32" s="70"/>
      <c r="H32" s="71"/>
      <c r="I32" s="60"/>
    </row>
    <row r="33" spans="1:9" x14ac:dyDescent="0.25">
      <c r="A33" s="122"/>
      <c r="B33" s="83"/>
      <c r="C33" s="15"/>
      <c r="D33" s="69"/>
      <c r="E33" s="203"/>
      <c r="F33" s="69">
        <f t="shared" si="3"/>
        <v>0</v>
      </c>
      <c r="G33" s="249"/>
      <c r="H33" s="250"/>
      <c r="I33" s="281"/>
    </row>
    <row r="34" spans="1:9" ht="15.75" thickBot="1" x14ac:dyDescent="0.3">
      <c r="A34" s="122"/>
      <c r="B34" s="16"/>
      <c r="C34" s="52"/>
      <c r="D34" s="107"/>
      <c r="E34" s="197"/>
      <c r="F34" s="103"/>
      <c r="G34" s="104"/>
      <c r="H34" s="60"/>
      <c r="I34" s="60"/>
    </row>
    <row r="35" spans="1:9" x14ac:dyDescent="0.25">
      <c r="C35" s="6">
        <f>SUM(C10:C34)</f>
        <v>4</v>
      </c>
      <c r="D35" s="6">
        <f>SUM(D10:D34)</f>
        <v>99.27</v>
      </c>
      <c r="F35" s="6">
        <f>SUM(F10:F34)</f>
        <v>99.27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17</v>
      </c>
    </row>
    <row r="39" spans="1:9" ht="15.75" thickBot="1" x14ac:dyDescent="0.3"/>
    <row r="40" spans="1:9" ht="15.75" thickBot="1" x14ac:dyDescent="0.3">
      <c r="C40" s="1229" t="s">
        <v>11</v>
      </c>
      <c r="D40" s="1230"/>
      <c r="E40" s="57">
        <f>E4+E5+E6+E7-F35</f>
        <v>415.93000000000006</v>
      </c>
      <c r="F40" s="73"/>
    </row>
  </sheetData>
  <mergeCells count="4">
    <mergeCell ref="A1:G1"/>
    <mergeCell ref="A5:A6"/>
    <mergeCell ref="C40:D40"/>
    <mergeCell ref="B4:B6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M40"/>
  <sheetViews>
    <sheetView workbookViewId="0">
      <selection activeCell="B19" sqref="B19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3" ht="40.5" x14ac:dyDescent="0.55000000000000004">
      <c r="A1" s="1231"/>
      <c r="B1" s="1231"/>
      <c r="C1" s="1231"/>
      <c r="D1" s="1231"/>
      <c r="E1" s="1231"/>
      <c r="F1" s="1231"/>
      <c r="G1" s="1231"/>
      <c r="H1" s="11">
        <v>1</v>
      </c>
      <c r="I1" s="298"/>
    </row>
    <row r="2" spans="1:13" ht="15.75" thickBot="1" x14ac:dyDescent="0.3">
      <c r="A2" t="s">
        <v>36</v>
      </c>
      <c r="C2" s="12"/>
      <c r="D2" s="12"/>
      <c r="F2" s="12"/>
    </row>
    <row r="3" spans="1:1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293"/>
    </row>
    <row r="4" spans="1:13" ht="15.75" thickTop="1" x14ac:dyDescent="0.25">
      <c r="A4" s="274"/>
      <c r="B4" s="274"/>
      <c r="C4" s="274"/>
      <c r="D4" s="229"/>
      <c r="E4" s="309"/>
      <c r="F4" s="239"/>
      <c r="G4" s="155"/>
      <c r="H4" s="155"/>
      <c r="I4" s="155"/>
    </row>
    <row r="5" spans="1:13" x14ac:dyDescent="0.25">
      <c r="A5" s="1224"/>
      <c r="B5" s="1243" t="s">
        <v>94</v>
      </c>
      <c r="C5" s="267"/>
      <c r="D5" s="234"/>
      <c r="E5" s="243"/>
      <c r="F5" s="239"/>
      <c r="G5" s="275"/>
      <c r="H5" t="s">
        <v>41</v>
      </c>
    </row>
    <row r="6" spans="1:13" ht="15.75" x14ac:dyDescent="0.25">
      <c r="A6" s="1224"/>
      <c r="B6" s="1243"/>
      <c r="C6" s="602" t="s">
        <v>36</v>
      </c>
      <c r="D6" s="245"/>
      <c r="E6" s="243"/>
      <c r="F6" s="239"/>
      <c r="G6" s="246">
        <f>F35</f>
        <v>4.59</v>
      </c>
      <c r="H6" s="7">
        <f>E6-G6+E7+E5-G5+E4+E8</f>
        <v>-4.59</v>
      </c>
      <c r="I6" s="244"/>
    </row>
    <row r="7" spans="1:13" x14ac:dyDescent="0.25">
      <c r="A7" s="226"/>
      <c r="B7" s="266"/>
      <c r="C7" s="267"/>
      <c r="D7" s="234"/>
      <c r="E7" s="243"/>
      <c r="F7" s="239"/>
      <c r="G7" s="226"/>
      <c r="H7" s="226"/>
    </row>
    <row r="8" spans="1:13" ht="15.75" thickBot="1" x14ac:dyDescent="0.3">
      <c r="A8" s="226"/>
      <c r="B8" s="266"/>
      <c r="C8" s="267"/>
      <c r="D8" s="234"/>
      <c r="E8" s="243"/>
      <c r="F8" s="239"/>
      <c r="G8" s="226"/>
      <c r="H8" s="226"/>
    </row>
    <row r="9" spans="1:13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  <c r="I9" s="294"/>
    </row>
    <row r="10" spans="1:13" ht="15.75" thickTop="1" x14ac:dyDescent="0.25">
      <c r="A10" s="80" t="s">
        <v>32</v>
      </c>
      <c r="B10" s="268">
        <f>F4+F5+F6+F7-C10+F8</f>
        <v>0</v>
      </c>
      <c r="C10" s="15"/>
      <c r="D10" s="248"/>
      <c r="E10" s="273"/>
      <c r="F10" s="248">
        <f t="shared" ref="F10:F33" si="0">D10</f>
        <v>0</v>
      </c>
      <c r="G10" s="249"/>
      <c r="H10" s="250"/>
      <c r="I10" s="295">
        <f>E4+E5+E6+E7-F10+E8</f>
        <v>0</v>
      </c>
      <c r="J10" s="226"/>
    </row>
    <row r="11" spans="1:13" x14ac:dyDescent="0.25">
      <c r="A11" s="195"/>
      <c r="B11" s="268">
        <f>B10-C11</f>
        <v>0</v>
      </c>
      <c r="C11" s="15"/>
      <c r="D11" s="719"/>
      <c r="E11" s="720"/>
      <c r="F11" s="719">
        <f t="shared" si="0"/>
        <v>0</v>
      </c>
      <c r="G11" s="395"/>
      <c r="H11" s="396"/>
      <c r="I11" s="295">
        <f>I10-F11</f>
        <v>0</v>
      </c>
      <c r="J11" s="226"/>
    </row>
    <row r="12" spans="1:13" x14ac:dyDescent="0.25">
      <c r="A12" s="183"/>
      <c r="B12" s="268">
        <f t="shared" ref="B12:B28" si="1">B11-C12</f>
        <v>0</v>
      </c>
      <c r="C12" s="15"/>
      <c r="D12" s="719"/>
      <c r="E12" s="720"/>
      <c r="F12" s="719">
        <f t="shared" si="0"/>
        <v>0</v>
      </c>
      <c r="G12" s="395"/>
      <c r="H12" s="396"/>
      <c r="I12" s="295">
        <f t="shared" ref="I12:I30" si="2">I11-F12</f>
        <v>0</v>
      </c>
      <c r="J12" s="226"/>
      <c r="K12" s="226"/>
      <c r="L12" s="226"/>
      <c r="M12" s="226"/>
    </row>
    <row r="13" spans="1:13" x14ac:dyDescent="0.25">
      <c r="A13" s="82" t="s">
        <v>33</v>
      </c>
      <c r="B13" s="268">
        <f t="shared" si="1"/>
        <v>0</v>
      </c>
      <c r="C13" s="15"/>
      <c r="D13" s="719"/>
      <c r="E13" s="720"/>
      <c r="F13" s="719">
        <f t="shared" si="0"/>
        <v>0</v>
      </c>
      <c r="G13" s="395"/>
      <c r="H13" s="396"/>
      <c r="I13" s="295">
        <f t="shared" si="2"/>
        <v>0</v>
      </c>
      <c r="J13" s="226"/>
      <c r="K13" s="226"/>
      <c r="L13" s="226"/>
      <c r="M13" s="226"/>
    </row>
    <row r="14" spans="1:13" x14ac:dyDescent="0.25">
      <c r="A14" s="73"/>
      <c r="B14" s="268">
        <f t="shared" si="1"/>
        <v>0</v>
      </c>
      <c r="C14" s="15"/>
      <c r="D14" s="309"/>
      <c r="E14" s="815"/>
      <c r="F14" s="309">
        <f t="shared" si="0"/>
        <v>0</v>
      </c>
      <c r="G14" s="816"/>
      <c r="H14" s="281"/>
      <c r="I14" s="295">
        <f t="shared" si="2"/>
        <v>0</v>
      </c>
      <c r="J14" s="226"/>
      <c r="K14" s="226"/>
      <c r="L14" s="226"/>
      <c r="M14" s="226"/>
    </row>
    <row r="15" spans="1:13" x14ac:dyDescent="0.25">
      <c r="A15" s="73"/>
      <c r="B15" s="268">
        <f t="shared" si="1"/>
        <v>0</v>
      </c>
      <c r="C15" s="15"/>
      <c r="D15" s="958"/>
      <c r="E15" s="959"/>
      <c r="F15" s="958">
        <f t="shared" si="0"/>
        <v>0</v>
      </c>
      <c r="G15" s="960"/>
      <c r="H15" s="474"/>
      <c r="I15" s="295">
        <f t="shared" si="2"/>
        <v>0</v>
      </c>
      <c r="J15" s="226"/>
      <c r="K15" s="226"/>
      <c r="L15" s="226"/>
      <c r="M15" s="226"/>
    </row>
    <row r="16" spans="1:13" x14ac:dyDescent="0.25">
      <c r="B16" s="268">
        <f t="shared" si="1"/>
        <v>0</v>
      </c>
      <c r="C16" s="15"/>
      <c r="D16" s="961"/>
      <c r="E16" s="959"/>
      <c r="F16" s="958">
        <f t="shared" si="0"/>
        <v>0</v>
      </c>
      <c r="G16" s="960"/>
      <c r="H16" s="474"/>
      <c r="I16" s="295">
        <f t="shared" si="2"/>
        <v>0</v>
      </c>
      <c r="J16" s="226"/>
      <c r="K16" s="226"/>
      <c r="L16" s="226"/>
      <c r="M16" s="226"/>
    </row>
    <row r="17" spans="1:13" x14ac:dyDescent="0.25">
      <c r="B17" s="268">
        <f t="shared" si="1"/>
        <v>0</v>
      </c>
      <c r="C17" s="15"/>
      <c r="D17" s="961"/>
      <c r="E17" s="959"/>
      <c r="F17" s="958">
        <v>4.59</v>
      </c>
      <c r="G17" s="960"/>
      <c r="H17" s="474"/>
      <c r="I17" s="295">
        <f t="shared" si="2"/>
        <v>-4.59</v>
      </c>
      <c r="J17" s="226"/>
      <c r="K17" s="226"/>
      <c r="L17" s="226"/>
      <c r="M17" s="226"/>
    </row>
    <row r="18" spans="1:13" x14ac:dyDescent="0.25">
      <c r="A18" s="122"/>
      <c r="B18" s="268">
        <f t="shared" si="1"/>
        <v>0</v>
      </c>
      <c r="C18" s="15"/>
      <c r="D18" s="961"/>
      <c r="E18" s="959"/>
      <c r="F18" s="958"/>
      <c r="G18" s="960"/>
      <c r="H18" s="474"/>
      <c r="I18" s="295">
        <f t="shared" si="2"/>
        <v>-4.59</v>
      </c>
      <c r="J18" s="226"/>
      <c r="K18" s="226"/>
      <c r="L18" s="226"/>
      <c r="M18" s="226"/>
    </row>
    <row r="19" spans="1:13" x14ac:dyDescent="0.25">
      <c r="A19" s="122"/>
      <c r="B19" s="268">
        <f t="shared" si="1"/>
        <v>0</v>
      </c>
      <c r="C19" s="15"/>
      <c r="D19" s="961"/>
      <c r="E19" s="959"/>
      <c r="F19" s="958">
        <f t="shared" si="0"/>
        <v>0</v>
      </c>
      <c r="G19" s="960"/>
      <c r="H19" s="474"/>
      <c r="I19" s="295">
        <f t="shared" si="2"/>
        <v>-4.59</v>
      </c>
      <c r="J19" s="226"/>
      <c r="K19" s="226"/>
      <c r="L19" s="226"/>
      <c r="M19" s="226"/>
    </row>
    <row r="20" spans="1:13" x14ac:dyDescent="0.25">
      <c r="A20" s="122"/>
      <c r="B20" s="268">
        <f t="shared" si="1"/>
        <v>0</v>
      </c>
      <c r="C20" s="15"/>
      <c r="D20" s="961"/>
      <c r="E20" s="959"/>
      <c r="F20" s="958">
        <f t="shared" si="0"/>
        <v>0</v>
      </c>
      <c r="G20" s="960"/>
      <c r="H20" s="474"/>
      <c r="I20" s="295">
        <f t="shared" si="2"/>
        <v>-4.59</v>
      </c>
      <c r="J20" s="226"/>
      <c r="K20" s="226"/>
      <c r="L20" s="226"/>
      <c r="M20" s="226"/>
    </row>
    <row r="21" spans="1:13" x14ac:dyDescent="0.25">
      <c r="A21" s="122"/>
      <c r="B21" s="268">
        <f t="shared" si="1"/>
        <v>0</v>
      </c>
      <c r="C21" s="15"/>
      <c r="D21" s="961"/>
      <c r="E21" s="959"/>
      <c r="F21" s="958">
        <f t="shared" si="0"/>
        <v>0</v>
      </c>
      <c r="G21" s="960"/>
      <c r="H21" s="474"/>
      <c r="I21" s="295">
        <f t="shared" si="2"/>
        <v>-4.59</v>
      </c>
      <c r="J21" s="226"/>
    </row>
    <row r="22" spans="1:13" x14ac:dyDescent="0.25">
      <c r="A22" s="122"/>
      <c r="B22" s="268">
        <f t="shared" si="1"/>
        <v>0</v>
      </c>
      <c r="C22" s="15"/>
      <c r="D22" s="961"/>
      <c r="E22" s="962"/>
      <c r="F22" s="961">
        <f t="shared" si="0"/>
        <v>0</v>
      </c>
      <c r="G22" s="960"/>
      <c r="H22" s="474"/>
      <c r="I22" s="206">
        <f t="shared" si="2"/>
        <v>-4.59</v>
      </c>
      <c r="J22" s="226"/>
    </row>
    <row r="23" spans="1:13" x14ac:dyDescent="0.25">
      <c r="A23" s="123"/>
      <c r="B23" s="268">
        <f t="shared" si="1"/>
        <v>0</v>
      </c>
      <c r="C23" s="15"/>
      <c r="D23" s="961"/>
      <c r="E23" s="962"/>
      <c r="F23" s="961">
        <f t="shared" si="0"/>
        <v>0</v>
      </c>
      <c r="G23" s="960"/>
      <c r="H23" s="474"/>
      <c r="I23" s="206">
        <f t="shared" si="2"/>
        <v>-4.59</v>
      </c>
      <c r="J23" s="226"/>
    </row>
    <row r="24" spans="1:13" x14ac:dyDescent="0.25">
      <c r="A24" s="122"/>
      <c r="B24" s="268">
        <f t="shared" si="1"/>
        <v>0</v>
      </c>
      <c r="C24" s="15"/>
      <c r="D24" s="961"/>
      <c r="E24" s="962"/>
      <c r="F24" s="961">
        <f t="shared" si="0"/>
        <v>0</v>
      </c>
      <c r="G24" s="960"/>
      <c r="H24" s="474"/>
      <c r="I24" s="206">
        <f t="shared" si="2"/>
        <v>-4.59</v>
      </c>
      <c r="J24" s="226"/>
    </row>
    <row r="25" spans="1:13" x14ac:dyDescent="0.25">
      <c r="A25" s="122"/>
      <c r="B25" s="268">
        <f t="shared" si="1"/>
        <v>0</v>
      </c>
      <c r="C25" s="15"/>
      <c r="D25" s="961"/>
      <c r="E25" s="962"/>
      <c r="F25" s="961">
        <f t="shared" si="0"/>
        <v>0</v>
      </c>
      <c r="G25" s="960"/>
      <c r="H25" s="474"/>
      <c r="I25" s="206">
        <f t="shared" si="2"/>
        <v>-4.59</v>
      </c>
      <c r="J25" s="226"/>
    </row>
    <row r="26" spans="1:13" x14ac:dyDescent="0.25">
      <c r="A26" s="122"/>
      <c r="B26" s="268">
        <f t="shared" si="1"/>
        <v>0</v>
      </c>
      <c r="C26" s="15"/>
      <c r="D26" s="69"/>
      <c r="E26" s="203"/>
      <c r="F26" s="69">
        <f t="shared" si="0"/>
        <v>0</v>
      </c>
      <c r="G26" s="249"/>
      <c r="H26" s="250"/>
      <c r="I26" s="206">
        <f t="shared" si="2"/>
        <v>-4.59</v>
      </c>
      <c r="J26" s="226"/>
    </row>
    <row r="27" spans="1:13" x14ac:dyDescent="0.25">
      <c r="A27" s="122"/>
      <c r="B27" s="268">
        <f t="shared" si="1"/>
        <v>0</v>
      </c>
      <c r="C27" s="15"/>
      <c r="D27" s="69"/>
      <c r="E27" s="203"/>
      <c r="F27" s="69">
        <v>0</v>
      </c>
      <c r="G27" s="249"/>
      <c r="H27" s="250"/>
      <c r="I27" s="295">
        <f t="shared" si="2"/>
        <v>-4.59</v>
      </c>
      <c r="J27" s="226"/>
    </row>
    <row r="28" spans="1:13" x14ac:dyDescent="0.25">
      <c r="A28" s="122"/>
      <c r="B28" s="268">
        <f t="shared" si="1"/>
        <v>0</v>
      </c>
      <c r="C28" s="15"/>
      <c r="D28" s="69"/>
      <c r="E28" s="203"/>
      <c r="F28" s="69">
        <f t="shared" si="0"/>
        <v>0</v>
      </c>
      <c r="G28" s="249"/>
      <c r="H28" s="250"/>
      <c r="I28" s="295">
        <f t="shared" si="2"/>
        <v>-4.59</v>
      </c>
    </row>
    <row r="29" spans="1:13" x14ac:dyDescent="0.25">
      <c r="A29" s="122"/>
      <c r="B29" s="268"/>
      <c r="C29" s="15"/>
      <c r="D29" s="69"/>
      <c r="E29" s="203"/>
      <c r="F29" s="69">
        <f t="shared" si="0"/>
        <v>0</v>
      </c>
      <c r="G29" s="249"/>
      <c r="H29" s="250"/>
      <c r="I29" s="295">
        <f t="shared" si="2"/>
        <v>-4.59</v>
      </c>
    </row>
    <row r="30" spans="1:13" x14ac:dyDescent="0.25">
      <c r="A30" s="122"/>
      <c r="B30" s="268"/>
      <c r="C30" s="15"/>
      <c r="D30" s="69"/>
      <c r="E30" s="203"/>
      <c r="F30" s="69">
        <f t="shared" si="0"/>
        <v>0</v>
      </c>
      <c r="G30" s="249"/>
      <c r="H30" s="250"/>
      <c r="I30" s="295">
        <f t="shared" si="2"/>
        <v>-4.59</v>
      </c>
    </row>
    <row r="31" spans="1:13" x14ac:dyDescent="0.25">
      <c r="A31" s="122"/>
      <c r="B31" s="268"/>
      <c r="C31" s="15"/>
      <c r="D31" s="69"/>
      <c r="E31" s="203"/>
      <c r="F31" s="69">
        <f t="shared" si="0"/>
        <v>0</v>
      </c>
      <c r="G31" s="70"/>
      <c r="H31" s="71"/>
      <c r="I31" s="71"/>
    </row>
    <row r="32" spans="1:13" x14ac:dyDescent="0.25">
      <c r="A32" s="122"/>
      <c r="B32" s="268"/>
      <c r="C32" s="15"/>
      <c r="D32" s="69"/>
      <c r="E32" s="203"/>
      <c r="F32" s="69">
        <f t="shared" si="0"/>
        <v>0</v>
      </c>
      <c r="G32" s="70"/>
      <c r="H32" s="71"/>
      <c r="I32" s="71"/>
    </row>
    <row r="33" spans="1:9" x14ac:dyDescent="0.25">
      <c r="A33" s="122"/>
      <c r="B33" s="83"/>
      <c r="C33" s="15"/>
      <c r="D33" s="69"/>
      <c r="E33" s="203"/>
      <c r="F33" s="69">
        <f t="shared" si="0"/>
        <v>0</v>
      </c>
      <c r="G33" s="249"/>
      <c r="H33" s="250"/>
      <c r="I33" s="250"/>
    </row>
    <row r="34" spans="1:9" ht="15.75" thickBot="1" x14ac:dyDescent="0.3">
      <c r="A34" s="122"/>
      <c r="B34" s="16"/>
      <c r="C34" s="52"/>
      <c r="D34" s="107"/>
      <c r="E34" s="197"/>
      <c r="F34" s="103"/>
      <c r="G34" s="104"/>
      <c r="H34" s="60"/>
      <c r="I34" s="60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4.59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0</v>
      </c>
    </row>
    <row r="39" spans="1:9" ht="15.75" thickBot="1" x14ac:dyDescent="0.3"/>
    <row r="40" spans="1:9" ht="15.75" thickBot="1" x14ac:dyDescent="0.3">
      <c r="C40" s="1229" t="s">
        <v>11</v>
      </c>
      <c r="D40" s="1230"/>
      <c r="E40" s="57">
        <f>E4+E5+E6+E7-F35</f>
        <v>-4.59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S40"/>
  <sheetViews>
    <sheetView topLeftCell="I1" workbookViewId="0">
      <pane ySplit="7" topLeftCell="A8" activePane="bottomLeft" state="frozen"/>
      <selection pane="bottomLeft" activeCell="P6" sqref="P6"/>
    </sheetView>
  </sheetViews>
  <sheetFormatPr baseColWidth="10" defaultRowHeight="15" x14ac:dyDescent="0.25"/>
  <cols>
    <col min="1" max="1" width="32.42578125" bestFit="1" customWidth="1"/>
    <col min="2" max="2" width="17.7109375" style="12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  <col min="11" max="11" width="32.42578125" bestFit="1" customWidth="1"/>
    <col min="12" max="12" width="17.7109375" style="12" bestFit="1" customWidth="1"/>
    <col min="13" max="13" width="13.28515625" bestFit="1" customWidth="1"/>
    <col min="14" max="14" width="11.140625" bestFit="1" customWidth="1"/>
    <col min="16" max="16" width="12" customWidth="1"/>
    <col min="19" max="19" width="11.42578125" style="75"/>
  </cols>
  <sheetData>
    <row r="1" spans="1:19" ht="40.5" customHeight="1" x14ac:dyDescent="0.55000000000000004">
      <c r="A1" s="1227" t="s">
        <v>284</v>
      </c>
      <c r="B1" s="1227"/>
      <c r="C1" s="1227"/>
      <c r="D1" s="1227"/>
      <c r="E1" s="1227"/>
      <c r="F1" s="1227"/>
      <c r="G1" s="1227"/>
      <c r="H1" s="11">
        <v>1</v>
      </c>
      <c r="K1" s="1231" t="s">
        <v>309</v>
      </c>
      <c r="L1" s="1231"/>
      <c r="M1" s="1231"/>
      <c r="N1" s="1231"/>
      <c r="O1" s="1231"/>
      <c r="P1" s="1231"/>
      <c r="Q1" s="1231"/>
      <c r="R1" s="11">
        <v>2</v>
      </c>
    </row>
    <row r="2" spans="1:19" ht="15.75" customHeight="1" thickBot="1" x14ac:dyDescent="0.3"/>
    <row r="3" spans="1:19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19" ht="15.75" thickTop="1" x14ac:dyDescent="0.25">
      <c r="C4" s="128"/>
      <c r="D4" s="149"/>
      <c r="E4" s="86"/>
      <c r="F4" s="73"/>
      <c r="G4" s="38"/>
      <c r="M4" s="128"/>
      <c r="N4" s="149"/>
      <c r="O4" s="86"/>
      <c r="P4" s="73"/>
      <c r="Q4" s="38"/>
    </row>
    <row r="5" spans="1:19" ht="15" customHeight="1" x14ac:dyDescent="0.25">
      <c r="A5" s="1223" t="s">
        <v>83</v>
      </c>
      <c r="B5" s="1243" t="s">
        <v>84</v>
      </c>
      <c r="C5" s="652">
        <v>45</v>
      </c>
      <c r="D5" s="839">
        <v>44770</v>
      </c>
      <c r="E5" s="653">
        <v>650.54</v>
      </c>
      <c r="F5" s="654">
        <v>35</v>
      </c>
      <c r="G5" s="260">
        <f>F36</f>
        <v>482.58000000000004</v>
      </c>
      <c r="H5" s="7">
        <f>E5-G5+E4+E6</f>
        <v>167.95999999999992</v>
      </c>
      <c r="K5" s="1223" t="s">
        <v>83</v>
      </c>
      <c r="L5" s="1243" t="s">
        <v>84</v>
      </c>
      <c r="M5" s="652">
        <v>43</v>
      </c>
      <c r="N5" s="839">
        <v>44806</v>
      </c>
      <c r="O5" s="653">
        <v>510.59</v>
      </c>
      <c r="P5" s="654">
        <v>27</v>
      </c>
      <c r="Q5" s="260">
        <f>P36</f>
        <v>0</v>
      </c>
      <c r="R5" s="7">
        <f>O5-Q5+O4+O6</f>
        <v>510.59</v>
      </c>
    </row>
    <row r="6" spans="1:19" ht="15.75" customHeight="1" thickBot="1" x14ac:dyDescent="0.3">
      <c r="A6" s="1223"/>
      <c r="B6" s="1244"/>
      <c r="C6" s="261"/>
      <c r="D6" s="262"/>
      <c r="E6" s="254"/>
      <c r="F6" s="229"/>
      <c r="K6" s="1223"/>
      <c r="L6" s="1244"/>
      <c r="M6" s="261"/>
      <c r="N6" s="262"/>
      <c r="O6" s="254"/>
      <c r="P6" s="229"/>
    </row>
    <row r="7" spans="1:19" ht="16.5" customHeight="1" thickTop="1" thickBot="1" x14ac:dyDescent="0.3">
      <c r="A7" s="229"/>
      <c r="B7" s="71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K7" s="229"/>
      <c r="L7" s="713" t="s">
        <v>7</v>
      </c>
      <c r="M7" s="27" t="s">
        <v>8</v>
      </c>
      <c r="N7" s="28" t="s">
        <v>17</v>
      </c>
      <c r="O7" s="23" t="s">
        <v>2</v>
      </c>
      <c r="P7" s="26" t="s">
        <v>18</v>
      </c>
      <c r="Q7" s="10" t="s">
        <v>15</v>
      </c>
      <c r="R7" s="24"/>
    </row>
    <row r="8" spans="1:19" ht="15.75" customHeight="1" thickTop="1" x14ac:dyDescent="0.25">
      <c r="A8" s="629"/>
      <c r="B8" s="715">
        <f>F4+F5+F6-C8</f>
        <v>30</v>
      </c>
      <c r="C8" s="53">
        <v>5</v>
      </c>
      <c r="D8" s="69">
        <v>95.27</v>
      </c>
      <c r="E8" s="304">
        <v>44777</v>
      </c>
      <c r="F8" s="259">
        <f t="shared" ref="F8:F35" si="0">D8</f>
        <v>95.27</v>
      </c>
      <c r="G8" s="249" t="s">
        <v>194</v>
      </c>
      <c r="H8" s="250">
        <v>47</v>
      </c>
      <c r="I8" s="253">
        <f>E5-F8+E4+E6</f>
        <v>555.27</v>
      </c>
      <c r="K8" s="629"/>
      <c r="L8" s="715">
        <f>P4+P5+P6-M8</f>
        <v>27</v>
      </c>
      <c r="M8" s="53"/>
      <c r="N8" s="69">
        <v>0</v>
      </c>
      <c r="O8" s="304"/>
      <c r="P8" s="259">
        <f t="shared" ref="P8:P35" si="1">N8</f>
        <v>0</v>
      </c>
      <c r="Q8" s="249"/>
      <c r="R8" s="250"/>
      <c r="S8" s="253">
        <f>O5-P8+O4+O6</f>
        <v>510.59</v>
      </c>
    </row>
    <row r="9" spans="1:19" ht="15" customHeight="1" x14ac:dyDescent="0.25">
      <c r="B9" s="716">
        <f>B8-C9</f>
        <v>25</v>
      </c>
      <c r="C9" s="53">
        <v>5</v>
      </c>
      <c r="D9" s="69">
        <v>91.78</v>
      </c>
      <c r="E9" s="300">
        <v>44778</v>
      </c>
      <c r="F9" s="259">
        <f t="shared" si="0"/>
        <v>91.78</v>
      </c>
      <c r="G9" s="249" t="s">
        <v>199</v>
      </c>
      <c r="H9" s="250">
        <v>47</v>
      </c>
      <c r="I9" s="253">
        <f>I8-F9</f>
        <v>463.49</v>
      </c>
      <c r="L9" s="716">
        <f>L8-M9</f>
        <v>27</v>
      </c>
      <c r="M9" s="53"/>
      <c r="N9" s="69">
        <v>0</v>
      </c>
      <c r="O9" s="300"/>
      <c r="P9" s="259">
        <f t="shared" si="1"/>
        <v>0</v>
      </c>
      <c r="Q9" s="249"/>
      <c r="R9" s="250"/>
      <c r="S9" s="253">
        <f>S8-P9</f>
        <v>510.59</v>
      </c>
    </row>
    <row r="10" spans="1:19" ht="15" customHeight="1" x14ac:dyDescent="0.25">
      <c r="B10" s="716">
        <f t="shared" ref="B10:B35" si="2">B9-C10</f>
        <v>23</v>
      </c>
      <c r="C10" s="15">
        <v>2</v>
      </c>
      <c r="D10" s="69">
        <v>39.1</v>
      </c>
      <c r="E10" s="300">
        <v>44781</v>
      </c>
      <c r="F10" s="259">
        <f t="shared" si="0"/>
        <v>39.1</v>
      </c>
      <c r="G10" s="249" t="s">
        <v>207</v>
      </c>
      <c r="H10" s="250">
        <v>47</v>
      </c>
      <c r="I10" s="253">
        <f>I9-F10</f>
        <v>424.39</v>
      </c>
      <c r="L10" s="716">
        <f t="shared" ref="L10:L35" si="3">L9-M10</f>
        <v>27</v>
      </c>
      <c r="M10" s="15"/>
      <c r="N10" s="69">
        <v>0</v>
      </c>
      <c r="O10" s="300"/>
      <c r="P10" s="259">
        <f t="shared" si="1"/>
        <v>0</v>
      </c>
      <c r="Q10" s="249"/>
      <c r="R10" s="250"/>
      <c r="S10" s="253">
        <f>S9-P10</f>
        <v>510.59</v>
      </c>
    </row>
    <row r="11" spans="1:19" ht="15" customHeight="1" x14ac:dyDescent="0.25">
      <c r="A11" s="55" t="s">
        <v>33</v>
      </c>
      <c r="B11" s="716">
        <f t="shared" si="2"/>
        <v>15</v>
      </c>
      <c r="C11" s="15">
        <v>8</v>
      </c>
      <c r="D11" s="69">
        <v>147.46</v>
      </c>
      <c r="E11" s="300">
        <v>44782</v>
      </c>
      <c r="F11" s="259">
        <f t="shared" si="0"/>
        <v>147.46</v>
      </c>
      <c r="G11" s="249" t="s">
        <v>209</v>
      </c>
      <c r="H11" s="250">
        <v>47</v>
      </c>
      <c r="I11" s="253">
        <f t="shared" ref="I11:I34" si="4">I10-F11</f>
        <v>276.92999999999995</v>
      </c>
      <c r="K11" s="55" t="s">
        <v>33</v>
      </c>
      <c r="L11" s="716">
        <f t="shared" si="3"/>
        <v>27</v>
      </c>
      <c r="M11" s="15"/>
      <c r="N11" s="69">
        <v>0</v>
      </c>
      <c r="O11" s="300"/>
      <c r="P11" s="259">
        <f t="shared" si="1"/>
        <v>0</v>
      </c>
      <c r="Q11" s="249"/>
      <c r="R11" s="250"/>
      <c r="S11" s="253">
        <f t="shared" ref="S11:S34" si="5">S10-P11</f>
        <v>510.59</v>
      </c>
    </row>
    <row r="12" spans="1:19" ht="15" customHeight="1" x14ac:dyDescent="0.25">
      <c r="A12" s="19"/>
      <c r="B12" s="716">
        <f t="shared" si="2"/>
        <v>9</v>
      </c>
      <c r="C12" s="53">
        <v>6</v>
      </c>
      <c r="D12" s="69">
        <v>108.97</v>
      </c>
      <c r="E12" s="300">
        <v>44796</v>
      </c>
      <c r="F12" s="259">
        <f t="shared" si="0"/>
        <v>108.97</v>
      </c>
      <c r="G12" s="249" t="s">
        <v>259</v>
      </c>
      <c r="H12" s="250">
        <v>47</v>
      </c>
      <c r="I12" s="253">
        <f t="shared" si="4"/>
        <v>167.95999999999995</v>
      </c>
      <c r="K12" s="19"/>
      <c r="L12" s="716">
        <f t="shared" si="3"/>
        <v>27</v>
      </c>
      <c r="M12" s="53"/>
      <c r="N12" s="69">
        <v>0</v>
      </c>
      <c r="O12" s="300"/>
      <c r="P12" s="259">
        <f t="shared" si="1"/>
        <v>0</v>
      </c>
      <c r="Q12" s="249"/>
      <c r="R12" s="250"/>
      <c r="S12" s="253">
        <f t="shared" si="5"/>
        <v>510.59</v>
      </c>
    </row>
    <row r="13" spans="1:19" ht="15" customHeight="1" x14ac:dyDescent="0.25">
      <c r="B13" s="716">
        <f t="shared" si="2"/>
        <v>9</v>
      </c>
      <c r="C13" s="53"/>
      <c r="D13" s="961">
        <v>0</v>
      </c>
      <c r="E13" s="965"/>
      <c r="F13" s="964">
        <f t="shared" si="0"/>
        <v>0</v>
      </c>
      <c r="G13" s="960"/>
      <c r="H13" s="474"/>
      <c r="I13" s="253">
        <f t="shared" si="4"/>
        <v>167.95999999999995</v>
      </c>
      <c r="L13" s="716">
        <f t="shared" si="3"/>
        <v>27</v>
      </c>
      <c r="M13" s="53"/>
      <c r="N13" s="69">
        <v>0</v>
      </c>
      <c r="O13" s="300"/>
      <c r="P13" s="259">
        <f t="shared" si="1"/>
        <v>0</v>
      </c>
      <c r="Q13" s="249"/>
      <c r="R13" s="250"/>
      <c r="S13" s="253">
        <f t="shared" si="5"/>
        <v>510.59</v>
      </c>
    </row>
    <row r="14" spans="1:19" ht="15" customHeight="1" x14ac:dyDescent="0.25">
      <c r="B14" s="716">
        <f t="shared" si="2"/>
        <v>9</v>
      </c>
      <c r="C14" s="15"/>
      <c r="D14" s="961">
        <v>0</v>
      </c>
      <c r="E14" s="965"/>
      <c r="F14" s="964">
        <f t="shared" si="0"/>
        <v>0</v>
      </c>
      <c r="G14" s="960"/>
      <c r="H14" s="474"/>
      <c r="I14" s="253">
        <f t="shared" si="4"/>
        <v>167.95999999999995</v>
      </c>
      <c r="L14" s="716">
        <f t="shared" si="3"/>
        <v>27</v>
      </c>
      <c r="M14" s="15"/>
      <c r="N14" s="69">
        <v>0</v>
      </c>
      <c r="O14" s="300"/>
      <c r="P14" s="259">
        <f t="shared" si="1"/>
        <v>0</v>
      </c>
      <c r="Q14" s="249"/>
      <c r="R14" s="250"/>
      <c r="S14" s="253">
        <f t="shared" si="5"/>
        <v>510.59</v>
      </c>
    </row>
    <row r="15" spans="1:19" ht="15" customHeight="1" x14ac:dyDescent="0.25">
      <c r="B15" s="716">
        <f t="shared" si="2"/>
        <v>9</v>
      </c>
      <c r="C15" s="15"/>
      <c r="D15" s="961">
        <v>0</v>
      </c>
      <c r="E15" s="965"/>
      <c r="F15" s="964">
        <f t="shared" si="0"/>
        <v>0</v>
      </c>
      <c r="G15" s="960"/>
      <c r="H15" s="474"/>
      <c r="I15" s="253">
        <f t="shared" si="4"/>
        <v>167.95999999999995</v>
      </c>
      <c r="L15" s="716">
        <f t="shared" si="3"/>
        <v>27</v>
      </c>
      <c r="M15" s="15"/>
      <c r="N15" s="69">
        <v>0</v>
      </c>
      <c r="O15" s="300"/>
      <c r="P15" s="259">
        <f t="shared" si="1"/>
        <v>0</v>
      </c>
      <c r="Q15" s="249"/>
      <c r="R15" s="250"/>
      <c r="S15" s="253">
        <f t="shared" si="5"/>
        <v>510.59</v>
      </c>
    </row>
    <row r="16" spans="1:19" ht="15" customHeight="1" x14ac:dyDescent="0.25">
      <c r="B16" s="716">
        <f t="shared" si="2"/>
        <v>9</v>
      </c>
      <c r="C16" s="15"/>
      <c r="D16" s="961">
        <v>0</v>
      </c>
      <c r="E16" s="965"/>
      <c r="F16" s="964">
        <f t="shared" si="0"/>
        <v>0</v>
      </c>
      <c r="G16" s="960"/>
      <c r="H16" s="474"/>
      <c r="I16" s="253">
        <f t="shared" si="4"/>
        <v>167.95999999999995</v>
      </c>
      <c r="L16" s="716">
        <f t="shared" si="3"/>
        <v>27</v>
      </c>
      <c r="M16" s="15"/>
      <c r="N16" s="69">
        <v>0</v>
      </c>
      <c r="O16" s="300"/>
      <c r="P16" s="259">
        <f t="shared" si="1"/>
        <v>0</v>
      </c>
      <c r="Q16" s="249"/>
      <c r="R16" s="250"/>
      <c r="S16" s="253">
        <f t="shared" si="5"/>
        <v>510.59</v>
      </c>
    </row>
    <row r="17" spans="1:19" ht="15" customHeight="1" x14ac:dyDescent="0.25">
      <c r="B17" s="716">
        <f t="shared" si="2"/>
        <v>9</v>
      </c>
      <c r="C17" s="15"/>
      <c r="D17" s="961">
        <v>0</v>
      </c>
      <c r="E17" s="965"/>
      <c r="F17" s="964">
        <f t="shared" si="0"/>
        <v>0</v>
      </c>
      <c r="G17" s="960"/>
      <c r="H17" s="474"/>
      <c r="I17" s="253">
        <f t="shared" si="4"/>
        <v>167.95999999999995</v>
      </c>
      <c r="L17" s="716">
        <f t="shared" si="3"/>
        <v>27</v>
      </c>
      <c r="M17" s="15"/>
      <c r="N17" s="69">
        <v>0</v>
      </c>
      <c r="O17" s="300"/>
      <c r="P17" s="259">
        <f t="shared" si="1"/>
        <v>0</v>
      </c>
      <c r="Q17" s="249"/>
      <c r="R17" s="250"/>
      <c r="S17" s="253">
        <f t="shared" si="5"/>
        <v>510.59</v>
      </c>
    </row>
    <row r="18" spans="1:19" ht="15" customHeight="1" x14ac:dyDescent="0.25">
      <c r="B18" s="716">
        <f t="shared" si="2"/>
        <v>9</v>
      </c>
      <c r="C18" s="15"/>
      <c r="D18" s="961">
        <v>0</v>
      </c>
      <c r="E18" s="965"/>
      <c r="F18" s="964">
        <f t="shared" si="0"/>
        <v>0</v>
      </c>
      <c r="G18" s="960"/>
      <c r="H18" s="474"/>
      <c r="I18" s="253">
        <f t="shared" si="4"/>
        <v>167.95999999999995</v>
      </c>
      <c r="L18" s="716">
        <f t="shared" si="3"/>
        <v>27</v>
      </c>
      <c r="M18" s="15"/>
      <c r="N18" s="69">
        <v>0</v>
      </c>
      <c r="O18" s="300"/>
      <c r="P18" s="259">
        <f t="shared" si="1"/>
        <v>0</v>
      </c>
      <c r="Q18" s="249"/>
      <c r="R18" s="250"/>
      <c r="S18" s="253">
        <f t="shared" si="5"/>
        <v>510.59</v>
      </c>
    </row>
    <row r="19" spans="1:19" ht="15" customHeight="1" x14ac:dyDescent="0.25">
      <c r="B19" s="716">
        <f t="shared" si="2"/>
        <v>9</v>
      </c>
      <c r="C19" s="15"/>
      <c r="D19" s="961">
        <v>0</v>
      </c>
      <c r="E19" s="965"/>
      <c r="F19" s="964">
        <f t="shared" si="0"/>
        <v>0</v>
      </c>
      <c r="G19" s="960"/>
      <c r="H19" s="474"/>
      <c r="I19" s="253">
        <f t="shared" si="4"/>
        <v>167.95999999999995</v>
      </c>
      <c r="L19" s="716">
        <f t="shared" si="3"/>
        <v>27</v>
      </c>
      <c r="M19" s="15"/>
      <c r="N19" s="69">
        <v>0</v>
      </c>
      <c r="O19" s="300"/>
      <c r="P19" s="259">
        <f t="shared" si="1"/>
        <v>0</v>
      </c>
      <c r="Q19" s="249"/>
      <c r="R19" s="250"/>
      <c r="S19" s="253">
        <f t="shared" si="5"/>
        <v>510.59</v>
      </c>
    </row>
    <row r="20" spans="1:19" ht="15" customHeight="1" x14ac:dyDescent="0.25">
      <c r="B20" s="716">
        <f t="shared" si="2"/>
        <v>9</v>
      </c>
      <c r="C20" s="15"/>
      <c r="D20" s="961">
        <v>0</v>
      </c>
      <c r="E20" s="965"/>
      <c r="F20" s="964">
        <f t="shared" si="0"/>
        <v>0</v>
      </c>
      <c r="G20" s="960"/>
      <c r="H20" s="474"/>
      <c r="I20" s="253">
        <f t="shared" si="4"/>
        <v>167.95999999999995</v>
      </c>
      <c r="L20" s="716">
        <f t="shared" si="3"/>
        <v>27</v>
      </c>
      <c r="M20" s="15"/>
      <c r="N20" s="69">
        <v>0</v>
      </c>
      <c r="O20" s="300"/>
      <c r="P20" s="259">
        <f t="shared" si="1"/>
        <v>0</v>
      </c>
      <c r="Q20" s="249"/>
      <c r="R20" s="250"/>
      <c r="S20" s="253">
        <f t="shared" si="5"/>
        <v>510.59</v>
      </c>
    </row>
    <row r="21" spans="1:19" ht="15" customHeight="1" x14ac:dyDescent="0.25">
      <c r="B21" s="716">
        <f t="shared" si="2"/>
        <v>9</v>
      </c>
      <c r="C21" s="15"/>
      <c r="D21" s="961">
        <v>0</v>
      </c>
      <c r="E21" s="965"/>
      <c r="F21" s="964">
        <f t="shared" si="0"/>
        <v>0</v>
      </c>
      <c r="G21" s="960"/>
      <c r="H21" s="474"/>
      <c r="I21" s="253">
        <f t="shared" si="4"/>
        <v>167.95999999999995</v>
      </c>
      <c r="L21" s="716">
        <f t="shared" si="3"/>
        <v>27</v>
      </c>
      <c r="M21" s="15"/>
      <c r="N21" s="69">
        <v>0</v>
      </c>
      <c r="O21" s="300"/>
      <c r="P21" s="259">
        <f t="shared" si="1"/>
        <v>0</v>
      </c>
      <c r="Q21" s="249"/>
      <c r="R21" s="250"/>
      <c r="S21" s="253">
        <f t="shared" si="5"/>
        <v>510.59</v>
      </c>
    </row>
    <row r="22" spans="1:19" ht="15" customHeight="1" x14ac:dyDescent="0.25">
      <c r="B22" s="716">
        <f t="shared" si="2"/>
        <v>9</v>
      </c>
      <c r="C22" s="15"/>
      <c r="D22" s="961">
        <v>0</v>
      </c>
      <c r="E22" s="965"/>
      <c r="F22" s="964">
        <f t="shared" si="0"/>
        <v>0</v>
      </c>
      <c r="G22" s="969"/>
      <c r="H22" s="970"/>
      <c r="I22" s="253">
        <f t="shared" si="4"/>
        <v>167.95999999999995</v>
      </c>
      <c r="L22" s="716">
        <f t="shared" si="3"/>
        <v>27</v>
      </c>
      <c r="M22" s="15"/>
      <c r="N22" s="69">
        <v>0</v>
      </c>
      <c r="O22" s="300"/>
      <c r="P22" s="259">
        <f t="shared" si="1"/>
        <v>0</v>
      </c>
      <c r="Q22" s="70"/>
      <c r="R22" s="71"/>
      <c r="S22" s="253">
        <f t="shared" si="5"/>
        <v>510.59</v>
      </c>
    </row>
    <row r="23" spans="1:19" ht="15" customHeight="1" x14ac:dyDescent="0.25">
      <c r="B23" s="716">
        <f t="shared" si="2"/>
        <v>9</v>
      </c>
      <c r="C23" s="15"/>
      <c r="D23" s="961">
        <v>0</v>
      </c>
      <c r="E23" s="965"/>
      <c r="F23" s="964">
        <f t="shared" si="0"/>
        <v>0</v>
      </c>
      <c r="G23" s="969"/>
      <c r="H23" s="970"/>
      <c r="I23" s="253">
        <f t="shared" si="4"/>
        <v>167.95999999999995</v>
      </c>
      <c r="L23" s="716">
        <f t="shared" si="3"/>
        <v>27</v>
      </c>
      <c r="M23" s="15"/>
      <c r="N23" s="69">
        <v>0</v>
      </c>
      <c r="O23" s="300"/>
      <c r="P23" s="259">
        <f t="shared" si="1"/>
        <v>0</v>
      </c>
      <c r="Q23" s="70"/>
      <c r="R23" s="71"/>
      <c r="S23" s="253">
        <f t="shared" si="5"/>
        <v>510.59</v>
      </c>
    </row>
    <row r="24" spans="1:19" ht="15" customHeight="1" x14ac:dyDescent="0.25">
      <c r="B24" s="716">
        <f t="shared" si="2"/>
        <v>9</v>
      </c>
      <c r="C24" s="15"/>
      <c r="D24" s="69">
        <v>0</v>
      </c>
      <c r="E24" s="300"/>
      <c r="F24" s="259">
        <f t="shared" si="0"/>
        <v>0</v>
      </c>
      <c r="G24" s="70"/>
      <c r="H24" s="71"/>
      <c r="I24" s="253">
        <f t="shared" si="4"/>
        <v>167.95999999999995</v>
      </c>
      <c r="L24" s="716">
        <f t="shared" si="3"/>
        <v>27</v>
      </c>
      <c r="M24" s="15"/>
      <c r="N24" s="69">
        <v>0</v>
      </c>
      <c r="O24" s="300"/>
      <c r="P24" s="259">
        <f t="shared" si="1"/>
        <v>0</v>
      </c>
      <c r="Q24" s="70"/>
      <c r="R24" s="71"/>
      <c r="S24" s="253">
        <f t="shared" si="5"/>
        <v>510.59</v>
      </c>
    </row>
    <row r="25" spans="1:19" ht="15" customHeight="1" x14ac:dyDescent="0.25">
      <c r="B25" s="716">
        <f t="shared" si="2"/>
        <v>9</v>
      </c>
      <c r="C25" s="15"/>
      <c r="D25" s="69">
        <v>0</v>
      </c>
      <c r="E25" s="300"/>
      <c r="F25" s="259">
        <f t="shared" si="0"/>
        <v>0</v>
      </c>
      <c r="G25" s="70"/>
      <c r="H25" s="71"/>
      <c r="I25" s="253">
        <f t="shared" si="4"/>
        <v>167.95999999999995</v>
      </c>
      <c r="L25" s="716">
        <f t="shared" si="3"/>
        <v>27</v>
      </c>
      <c r="M25" s="15"/>
      <c r="N25" s="69">
        <v>0</v>
      </c>
      <c r="O25" s="300"/>
      <c r="P25" s="259">
        <f t="shared" si="1"/>
        <v>0</v>
      </c>
      <c r="Q25" s="70"/>
      <c r="R25" s="71"/>
      <c r="S25" s="253">
        <f t="shared" si="5"/>
        <v>510.59</v>
      </c>
    </row>
    <row r="26" spans="1:19" ht="15" customHeight="1" x14ac:dyDescent="0.25">
      <c r="B26" s="716">
        <f t="shared" si="2"/>
        <v>9</v>
      </c>
      <c r="C26" s="15"/>
      <c r="D26" s="69">
        <v>0</v>
      </c>
      <c r="E26" s="300"/>
      <c r="F26" s="259">
        <f t="shared" si="0"/>
        <v>0</v>
      </c>
      <c r="G26" s="70"/>
      <c r="H26" s="71"/>
      <c r="I26" s="253">
        <f t="shared" si="4"/>
        <v>167.95999999999995</v>
      </c>
      <c r="L26" s="716">
        <f t="shared" si="3"/>
        <v>27</v>
      </c>
      <c r="M26" s="15"/>
      <c r="N26" s="69">
        <v>0</v>
      </c>
      <c r="O26" s="300"/>
      <c r="P26" s="259">
        <f t="shared" si="1"/>
        <v>0</v>
      </c>
      <c r="Q26" s="70"/>
      <c r="R26" s="71"/>
      <c r="S26" s="253">
        <f t="shared" si="5"/>
        <v>510.59</v>
      </c>
    </row>
    <row r="27" spans="1:19" ht="15" customHeight="1" x14ac:dyDescent="0.25">
      <c r="B27" s="716">
        <f t="shared" si="2"/>
        <v>9</v>
      </c>
      <c r="C27" s="15"/>
      <c r="D27" s="69">
        <v>0</v>
      </c>
      <c r="E27" s="300"/>
      <c r="F27" s="259">
        <f t="shared" si="0"/>
        <v>0</v>
      </c>
      <c r="G27" s="70"/>
      <c r="H27" s="71"/>
      <c r="I27" s="215">
        <f t="shared" si="4"/>
        <v>167.95999999999995</v>
      </c>
      <c r="L27" s="716">
        <f t="shared" si="3"/>
        <v>27</v>
      </c>
      <c r="M27" s="15"/>
      <c r="N27" s="69">
        <v>0</v>
      </c>
      <c r="O27" s="300"/>
      <c r="P27" s="259">
        <f t="shared" si="1"/>
        <v>0</v>
      </c>
      <c r="Q27" s="70"/>
      <c r="R27" s="71"/>
      <c r="S27" s="215">
        <f t="shared" si="5"/>
        <v>510.59</v>
      </c>
    </row>
    <row r="28" spans="1:19" ht="15" customHeight="1" x14ac:dyDescent="0.25">
      <c r="A28" s="47"/>
      <c r="B28" s="716">
        <f t="shared" si="2"/>
        <v>9</v>
      </c>
      <c r="C28" s="15"/>
      <c r="D28" s="69">
        <v>0</v>
      </c>
      <c r="E28" s="300"/>
      <c r="F28" s="259">
        <f t="shared" si="0"/>
        <v>0</v>
      </c>
      <c r="G28" s="70"/>
      <c r="H28" s="71"/>
      <c r="I28" s="215">
        <f t="shared" si="4"/>
        <v>167.95999999999995</v>
      </c>
      <c r="K28" s="47"/>
      <c r="L28" s="716">
        <f t="shared" si="3"/>
        <v>27</v>
      </c>
      <c r="M28" s="15"/>
      <c r="N28" s="69">
        <v>0</v>
      </c>
      <c r="O28" s="300"/>
      <c r="P28" s="259">
        <f t="shared" si="1"/>
        <v>0</v>
      </c>
      <c r="Q28" s="70"/>
      <c r="R28" s="71"/>
      <c r="S28" s="215">
        <f t="shared" si="5"/>
        <v>510.59</v>
      </c>
    </row>
    <row r="29" spans="1:19" ht="15" customHeight="1" x14ac:dyDescent="0.25">
      <c r="A29" s="47"/>
      <c r="B29" s="716">
        <f t="shared" si="2"/>
        <v>9</v>
      </c>
      <c r="C29" s="15"/>
      <c r="D29" s="69">
        <v>0</v>
      </c>
      <c r="E29" s="300"/>
      <c r="F29" s="259">
        <f t="shared" si="0"/>
        <v>0</v>
      </c>
      <c r="G29" s="249"/>
      <c r="H29" s="250"/>
      <c r="I29" s="253">
        <f t="shared" si="4"/>
        <v>167.95999999999995</v>
      </c>
      <c r="K29" s="47"/>
      <c r="L29" s="716">
        <f t="shared" si="3"/>
        <v>27</v>
      </c>
      <c r="M29" s="15"/>
      <c r="N29" s="69">
        <v>0</v>
      </c>
      <c r="O29" s="300"/>
      <c r="P29" s="259">
        <f t="shared" si="1"/>
        <v>0</v>
      </c>
      <c r="Q29" s="249"/>
      <c r="R29" s="250"/>
      <c r="S29" s="253">
        <f t="shared" si="5"/>
        <v>510.59</v>
      </c>
    </row>
    <row r="30" spans="1:19" ht="15" customHeight="1" x14ac:dyDescent="0.25">
      <c r="A30" s="47"/>
      <c r="B30" s="716">
        <f t="shared" si="2"/>
        <v>9</v>
      </c>
      <c r="C30" s="15"/>
      <c r="D30" s="69">
        <v>0</v>
      </c>
      <c r="E30" s="300"/>
      <c r="F30" s="259">
        <f t="shared" si="0"/>
        <v>0</v>
      </c>
      <c r="G30" s="249"/>
      <c r="H30" s="250"/>
      <c r="I30" s="253">
        <f t="shared" si="4"/>
        <v>167.95999999999995</v>
      </c>
      <c r="K30" s="47"/>
      <c r="L30" s="716">
        <f t="shared" si="3"/>
        <v>27</v>
      </c>
      <c r="M30" s="15"/>
      <c r="N30" s="69">
        <v>0</v>
      </c>
      <c r="O30" s="300"/>
      <c r="P30" s="259">
        <f t="shared" si="1"/>
        <v>0</v>
      </c>
      <c r="Q30" s="249"/>
      <c r="R30" s="250"/>
      <c r="S30" s="253">
        <f t="shared" si="5"/>
        <v>510.59</v>
      </c>
    </row>
    <row r="31" spans="1:19" ht="15" customHeight="1" x14ac:dyDescent="0.25">
      <c r="A31" s="47"/>
      <c r="B31" s="716">
        <f t="shared" si="2"/>
        <v>9</v>
      </c>
      <c r="C31" s="15"/>
      <c r="D31" s="69">
        <v>0</v>
      </c>
      <c r="E31" s="300"/>
      <c r="F31" s="259">
        <f t="shared" si="0"/>
        <v>0</v>
      </c>
      <c r="G31" s="249"/>
      <c r="H31" s="250"/>
      <c r="I31" s="253">
        <f t="shared" si="4"/>
        <v>167.95999999999995</v>
      </c>
      <c r="K31" s="47"/>
      <c r="L31" s="716">
        <f t="shared" si="3"/>
        <v>27</v>
      </c>
      <c r="M31" s="15"/>
      <c r="N31" s="69">
        <v>0</v>
      </c>
      <c r="O31" s="300"/>
      <c r="P31" s="259">
        <f t="shared" si="1"/>
        <v>0</v>
      </c>
      <c r="Q31" s="249"/>
      <c r="R31" s="250"/>
      <c r="S31" s="253">
        <f t="shared" si="5"/>
        <v>510.59</v>
      </c>
    </row>
    <row r="32" spans="1:19" ht="15" customHeight="1" x14ac:dyDescent="0.25">
      <c r="A32" s="47"/>
      <c r="B32" s="716">
        <f t="shared" si="2"/>
        <v>9</v>
      </c>
      <c r="C32" s="15"/>
      <c r="D32" s="69">
        <v>0</v>
      </c>
      <c r="E32" s="300"/>
      <c r="F32" s="259">
        <f t="shared" si="0"/>
        <v>0</v>
      </c>
      <c r="G32" s="249"/>
      <c r="H32" s="250"/>
      <c r="I32" s="253">
        <f t="shared" si="4"/>
        <v>167.95999999999995</v>
      </c>
      <c r="K32" s="47"/>
      <c r="L32" s="716">
        <f t="shared" si="3"/>
        <v>27</v>
      </c>
      <c r="M32" s="15"/>
      <c r="N32" s="69">
        <v>0</v>
      </c>
      <c r="O32" s="300"/>
      <c r="P32" s="259">
        <f t="shared" si="1"/>
        <v>0</v>
      </c>
      <c r="Q32" s="249"/>
      <c r="R32" s="250"/>
      <c r="S32" s="253">
        <f t="shared" si="5"/>
        <v>510.59</v>
      </c>
    </row>
    <row r="33" spans="1:19" ht="15" customHeight="1" x14ac:dyDescent="0.25">
      <c r="A33" s="47"/>
      <c r="B33" s="716">
        <f t="shared" si="2"/>
        <v>9</v>
      </c>
      <c r="C33" s="15"/>
      <c r="D33" s="69">
        <v>0</v>
      </c>
      <c r="E33" s="300"/>
      <c r="F33" s="259">
        <f t="shared" si="0"/>
        <v>0</v>
      </c>
      <c r="G33" s="249"/>
      <c r="H33" s="250"/>
      <c r="I33" s="253">
        <f t="shared" si="4"/>
        <v>167.95999999999995</v>
      </c>
      <c r="K33" s="47"/>
      <c r="L33" s="716">
        <f t="shared" si="3"/>
        <v>27</v>
      </c>
      <c r="M33" s="15"/>
      <c r="N33" s="69">
        <v>0</v>
      </c>
      <c r="O33" s="300"/>
      <c r="P33" s="259">
        <f t="shared" si="1"/>
        <v>0</v>
      </c>
      <c r="Q33" s="249"/>
      <c r="R33" s="250"/>
      <c r="S33" s="253">
        <f t="shared" si="5"/>
        <v>510.59</v>
      </c>
    </row>
    <row r="34" spans="1:19" ht="15" customHeight="1" x14ac:dyDescent="0.25">
      <c r="A34" s="47"/>
      <c r="B34" s="716">
        <f t="shared" si="2"/>
        <v>9</v>
      </c>
      <c r="C34" s="15"/>
      <c r="D34" s="69">
        <v>0</v>
      </c>
      <c r="E34" s="300"/>
      <c r="F34" s="259">
        <f t="shared" si="0"/>
        <v>0</v>
      </c>
      <c r="G34" s="249"/>
      <c r="H34" s="250"/>
      <c r="I34" s="253">
        <f t="shared" si="4"/>
        <v>167.95999999999995</v>
      </c>
      <c r="K34" s="47"/>
      <c r="L34" s="716">
        <f t="shared" si="3"/>
        <v>27</v>
      </c>
      <c r="M34" s="15"/>
      <c r="N34" s="69">
        <v>0</v>
      </c>
      <c r="O34" s="300"/>
      <c r="P34" s="259">
        <f t="shared" si="1"/>
        <v>0</v>
      </c>
      <c r="Q34" s="249"/>
      <c r="R34" s="250"/>
      <c r="S34" s="253">
        <f t="shared" si="5"/>
        <v>510.59</v>
      </c>
    </row>
    <row r="35" spans="1:19" ht="15.75" thickBot="1" x14ac:dyDescent="0.3">
      <c r="A35" s="121"/>
      <c r="B35" s="716">
        <f t="shared" si="2"/>
        <v>9</v>
      </c>
      <c r="C35" s="37"/>
      <c r="D35" s="69">
        <v>0</v>
      </c>
      <c r="E35" s="204"/>
      <c r="F35" s="259">
        <f t="shared" si="0"/>
        <v>0</v>
      </c>
      <c r="G35" s="139"/>
      <c r="H35" s="199"/>
      <c r="I35" s="283"/>
      <c r="K35" s="121"/>
      <c r="L35" s="716">
        <f t="shared" si="3"/>
        <v>27</v>
      </c>
      <c r="M35" s="37"/>
      <c r="N35" s="69">
        <v>0</v>
      </c>
      <c r="O35" s="204"/>
      <c r="P35" s="259">
        <f t="shared" si="1"/>
        <v>0</v>
      </c>
      <c r="Q35" s="139"/>
      <c r="R35" s="199"/>
      <c r="S35" s="283"/>
    </row>
    <row r="36" spans="1:19" ht="15.75" thickTop="1" x14ac:dyDescent="0.25">
      <c r="A36" s="47">
        <f>SUM(A28:A35)</f>
        <v>0</v>
      </c>
      <c r="C36" s="73">
        <f>SUM(C8:C35)</f>
        <v>26</v>
      </c>
      <c r="D36" s="105">
        <f>SUM(D8:D35)</f>
        <v>482.58000000000004</v>
      </c>
      <c r="E36" s="75"/>
      <c r="F36" s="105">
        <f>SUM(F8:F35)</f>
        <v>482.58000000000004</v>
      </c>
      <c r="K36" s="47">
        <f>SUM(K28:K35)</f>
        <v>0</v>
      </c>
      <c r="M36" s="73">
        <f>SUM(M8:M35)</f>
        <v>0</v>
      </c>
      <c r="N36" s="105">
        <f>SUM(N8:N35)</f>
        <v>0</v>
      </c>
      <c r="O36" s="75"/>
      <c r="P36" s="105">
        <f>SUM(P8:P35)</f>
        <v>0</v>
      </c>
    </row>
    <row r="37" spans="1:19" ht="15.75" thickBot="1" x14ac:dyDescent="0.3">
      <c r="A37" s="47"/>
      <c r="K37" s="47"/>
    </row>
    <row r="38" spans="1:19" x14ac:dyDescent="0.25">
      <c r="B38" s="714"/>
      <c r="D38" s="1216" t="s">
        <v>21</v>
      </c>
      <c r="E38" s="1217"/>
      <c r="F38" s="141">
        <f>E4+E5-F36+E6</f>
        <v>167.95999999999992</v>
      </c>
      <c r="L38" s="714"/>
      <c r="N38" s="1216" t="s">
        <v>21</v>
      </c>
      <c r="O38" s="1217"/>
      <c r="P38" s="141">
        <f>O4+O5-P36+O6</f>
        <v>510.59</v>
      </c>
    </row>
    <row r="39" spans="1:19" ht="15.75" thickBot="1" x14ac:dyDescent="0.3">
      <c r="A39" s="125"/>
      <c r="D39" s="878" t="s">
        <v>4</v>
      </c>
      <c r="E39" s="879"/>
      <c r="F39" s="49">
        <f>F4+F5-C36+F6</f>
        <v>9</v>
      </c>
      <c r="K39" s="125"/>
      <c r="N39" s="1067" t="s">
        <v>4</v>
      </c>
      <c r="O39" s="1068"/>
      <c r="P39" s="49">
        <f>P4+P5-M36+P6</f>
        <v>27</v>
      </c>
    </row>
    <row r="40" spans="1:19" x14ac:dyDescent="0.25">
      <c r="B40" s="714"/>
      <c r="L40" s="714"/>
    </row>
  </sheetData>
  <mergeCells count="8">
    <mergeCell ref="A1:G1"/>
    <mergeCell ref="A5:A6"/>
    <mergeCell ref="B5:B6"/>
    <mergeCell ref="D38:E38"/>
    <mergeCell ref="K1:Q1"/>
    <mergeCell ref="K5:K6"/>
    <mergeCell ref="L5:L6"/>
    <mergeCell ref="N38:O38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J44"/>
  <sheetViews>
    <sheetView workbookViewId="0">
      <pane ySplit="7" topLeftCell="A8" activePane="bottomLeft" state="frozen"/>
      <selection pane="bottomLeft" activeCell="C6" sqref="C6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  <col min="10" max="10" width="19.140625" customWidth="1"/>
  </cols>
  <sheetData>
    <row r="1" spans="1:10" ht="40.5" x14ac:dyDescent="0.55000000000000004">
      <c r="A1" s="1231"/>
      <c r="B1" s="1231"/>
      <c r="C1" s="1231"/>
      <c r="D1" s="1231"/>
      <c r="E1" s="1231"/>
      <c r="F1" s="1231"/>
      <c r="G1" s="1231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261"/>
      <c r="D4" s="262"/>
      <c r="E4" s="254"/>
      <c r="F4" s="229"/>
      <c r="G4" s="38"/>
    </row>
    <row r="5" spans="1:10" ht="15" customHeight="1" x14ac:dyDescent="0.25">
      <c r="A5" s="1224"/>
      <c r="B5" s="1245" t="s">
        <v>76</v>
      </c>
      <c r="C5" s="261"/>
      <c r="D5" s="262"/>
      <c r="E5" s="254"/>
      <c r="F5" s="229"/>
      <c r="G5" s="260">
        <f>F40</f>
        <v>0</v>
      </c>
      <c r="H5" s="7">
        <f>E5-G5+E4+E6</f>
        <v>0</v>
      </c>
    </row>
    <row r="6" spans="1:10" ht="15.75" customHeight="1" thickBot="1" x14ac:dyDescent="0.3">
      <c r="A6" s="1224"/>
      <c r="B6" s="1246"/>
      <c r="C6" s="235"/>
      <c r="D6" s="149"/>
      <c r="E6" s="86"/>
      <c r="F6" s="73"/>
      <c r="G6" s="226"/>
    </row>
    <row r="7" spans="1:10" ht="16.5" customHeight="1" thickTop="1" thickBot="1" x14ac:dyDescent="0.3">
      <c r="A7" s="398"/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348"/>
      <c r="J7" s="24"/>
    </row>
    <row r="8" spans="1:10" ht="16.5" thickTop="1" x14ac:dyDescent="0.25">
      <c r="A8" s="55" t="s">
        <v>32</v>
      </c>
      <c r="B8" s="183">
        <v>13</v>
      </c>
      <c r="C8" s="591"/>
      <c r="D8" s="69">
        <f t="shared" ref="D8:D39" si="0">C8*B8</f>
        <v>0</v>
      </c>
      <c r="E8" s="302"/>
      <c r="F8" s="592">
        <f t="shared" ref="F8:F15" si="1">D8</f>
        <v>0</v>
      </c>
      <c r="G8" s="249"/>
      <c r="H8" s="269"/>
      <c r="I8" s="616">
        <f>E4+E5+E6-F8</f>
        <v>0</v>
      </c>
      <c r="J8" s="590">
        <f>H8*F8</f>
        <v>0</v>
      </c>
    </row>
    <row r="9" spans="1:10" ht="15.75" x14ac:dyDescent="0.25">
      <c r="B9" s="183">
        <v>13</v>
      </c>
      <c r="C9" s="591"/>
      <c r="D9" s="69">
        <f t="shared" si="0"/>
        <v>0</v>
      </c>
      <c r="E9" s="302"/>
      <c r="F9" s="617">
        <f t="shared" si="1"/>
        <v>0</v>
      </c>
      <c r="G9" s="249"/>
      <c r="H9" s="269"/>
      <c r="I9" s="618">
        <f>I8-F9</f>
        <v>0</v>
      </c>
      <c r="J9" s="615">
        <f t="shared" ref="J9:J39" si="2">H9*F9</f>
        <v>0</v>
      </c>
    </row>
    <row r="10" spans="1:10" ht="15.75" x14ac:dyDescent="0.25">
      <c r="B10" s="183">
        <v>13</v>
      </c>
      <c r="C10" s="591"/>
      <c r="D10" s="69">
        <f t="shared" si="0"/>
        <v>0</v>
      </c>
      <c r="E10" s="302"/>
      <c r="F10" s="617">
        <f t="shared" si="1"/>
        <v>0</v>
      </c>
      <c r="G10" s="249"/>
      <c r="H10" s="269"/>
      <c r="I10" s="618">
        <f t="shared" ref="I10:I38" si="3">I9-F10</f>
        <v>0</v>
      </c>
      <c r="J10" s="615">
        <f t="shared" si="2"/>
        <v>0</v>
      </c>
    </row>
    <row r="11" spans="1:10" ht="15.75" x14ac:dyDescent="0.25">
      <c r="A11" s="55" t="s">
        <v>33</v>
      </c>
      <c r="B11" s="183">
        <v>13</v>
      </c>
      <c r="C11" s="591"/>
      <c r="D11" s="69">
        <f t="shared" si="0"/>
        <v>0</v>
      </c>
      <c r="E11" s="302"/>
      <c r="F11" s="617">
        <f t="shared" si="1"/>
        <v>0</v>
      </c>
      <c r="G11" s="249"/>
      <c r="H11" s="269"/>
      <c r="I11" s="618">
        <f t="shared" si="3"/>
        <v>0</v>
      </c>
      <c r="J11" s="615">
        <f t="shared" si="2"/>
        <v>0</v>
      </c>
    </row>
    <row r="12" spans="1:10" ht="15.75" x14ac:dyDescent="0.25">
      <c r="B12" s="183">
        <v>13</v>
      </c>
      <c r="C12" s="591"/>
      <c r="D12" s="69">
        <f t="shared" si="0"/>
        <v>0</v>
      </c>
      <c r="E12" s="302"/>
      <c r="F12" s="617">
        <f t="shared" si="1"/>
        <v>0</v>
      </c>
      <c r="G12" s="249"/>
      <c r="H12" s="269"/>
      <c r="I12" s="618">
        <f t="shared" si="3"/>
        <v>0</v>
      </c>
      <c r="J12" s="615">
        <f t="shared" si="2"/>
        <v>0</v>
      </c>
    </row>
    <row r="13" spans="1:10" ht="15.75" x14ac:dyDescent="0.25">
      <c r="A13" s="19"/>
      <c r="B13" s="183">
        <v>13</v>
      </c>
      <c r="C13" s="750"/>
      <c r="D13" s="69">
        <f t="shared" si="0"/>
        <v>0</v>
      </c>
      <c r="E13" s="302"/>
      <c r="F13" s="617">
        <f t="shared" si="1"/>
        <v>0</v>
      </c>
      <c r="G13" s="249"/>
      <c r="H13" s="269"/>
      <c r="I13" s="618">
        <f t="shared" si="3"/>
        <v>0</v>
      </c>
      <c r="J13" s="615">
        <f t="shared" si="2"/>
        <v>0</v>
      </c>
    </row>
    <row r="14" spans="1:10" ht="15.75" x14ac:dyDescent="0.25">
      <c r="B14" s="183">
        <v>13</v>
      </c>
      <c r="C14" s="314"/>
      <c r="D14" s="69">
        <f t="shared" si="0"/>
        <v>0</v>
      </c>
      <c r="E14" s="302"/>
      <c r="F14" s="592">
        <f t="shared" si="1"/>
        <v>0</v>
      </c>
      <c r="G14" s="249"/>
      <c r="H14" s="269"/>
      <c r="I14" s="618">
        <f t="shared" si="3"/>
        <v>0</v>
      </c>
      <c r="J14" s="593">
        <f t="shared" si="2"/>
        <v>0</v>
      </c>
    </row>
    <row r="15" spans="1:10" ht="15.75" x14ac:dyDescent="0.25">
      <c r="B15" s="183">
        <v>13</v>
      </c>
      <c r="C15" s="314"/>
      <c r="D15" s="69">
        <f t="shared" si="0"/>
        <v>0</v>
      </c>
      <c r="E15" s="302"/>
      <c r="F15" s="592">
        <f t="shared" si="1"/>
        <v>0</v>
      </c>
      <c r="G15" s="70"/>
      <c r="H15" s="517"/>
      <c r="I15" s="618">
        <f t="shared" si="3"/>
        <v>0</v>
      </c>
      <c r="J15" s="593">
        <f t="shared" si="2"/>
        <v>0</v>
      </c>
    </row>
    <row r="16" spans="1:10" ht="15.75" x14ac:dyDescent="0.25">
      <c r="B16" s="183">
        <v>13</v>
      </c>
      <c r="C16" s="314"/>
      <c r="D16" s="69">
        <f t="shared" si="0"/>
        <v>0</v>
      </c>
      <c r="E16" s="302"/>
      <c r="F16" s="592">
        <f>D16</f>
        <v>0</v>
      </c>
      <c r="G16" s="70"/>
      <c r="H16" s="517"/>
      <c r="I16" s="618">
        <f t="shared" si="3"/>
        <v>0</v>
      </c>
      <c r="J16" s="593">
        <f t="shared" si="2"/>
        <v>0</v>
      </c>
    </row>
    <row r="17" spans="1:10" ht="15.75" x14ac:dyDescent="0.25">
      <c r="B17" s="183">
        <v>13</v>
      </c>
      <c r="C17" s="314"/>
      <c r="D17" s="69">
        <f t="shared" si="0"/>
        <v>0</v>
      </c>
      <c r="E17" s="302"/>
      <c r="F17" s="592">
        <f>D17</f>
        <v>0</v>
      </c>
      <c r="G17" s="70"/>
      <c r="H17" s="517"/>
      <c r="I17" s="618">
        <f t="shared" si="3"/>
        <v>0</v>
      </c>
      <c r="J17" s="593">
        <f t="shared" si="2"/>
        <v>0</v>
      </c>
    </row>
    <row r="18" spans="1:10" ht="15.75" x14ac:dyDescent="0.25">
      <c r="B18" s="183">
        <v>13</v>
      </c>
      <c r="C18" s="314"/>
      <c r="D18" s="69">
        <f t="shared" si="0"/>
        <v>0</v>
      </c>
      <c r="E18" s="302"/>
      <c r="F18" s="592">
        <f t="shared" ref="F18:F39" si="4">D18</f>
        <v>0</v>
      </c>
      <c r="G18" s="70"/>
      <c r="H18" s="691"/>
      <c r="I18" s="618">
        <f t="shared" si="3"/>
        <v>0</v>
      </c>
      <c r="J18" s="593">
        <f t="shared" si="2"/>
        <v>0</v>
      </c>
    </row>
    <row r="19" spans="1:10" ht="15.75" x14ac:dyDescent="0.25">
      <c r="B19" s="183">
        <v>13</v>
      </c>
      <c r="C19" s="314"/>
      <c r="D19" s="69">
        <f t="shared" si="0"/>
        <v>0</v>
      </c>
      <c r="E19" s="302"/>
      <c r="F19" s="592">
        <f t="shared" si="4"/>
        <v>0</v>
      </c>
      <c r="G19" s="249"/>
      <c r="H19" s="692"/>
      <c r="I19" s="618">
        <f t="shared" si="3"/>
        <v>0</v>
      </c>
      <c r="J19" s="593">
        <f t="shared" si="2"/>
        <v>0</v>
      </c>
    </row>
    <row r="20" spans="1:10" ht="15.75" x14ac:dyDescent="0.25">
      <c r="B20" s="183">
        <v>13</v>
      </c>
      <c r="C20" s="314"/>
      <c r="D20" s="69">
        <f t="shared" si="0"/>
        <v>0</v>
      </c>
      <c r="E20" s="302"/>
      <c r="F20" s="592">
        <f t="shared" si="4"/>
        <v>0</v>
      </c>
      <c r="G20" s="249"/>
      <c r="H20" s="692"/>
      <c r="I20" s="618">
        <f t="shared" si="3"/>
        <v>0</v>
      </c>
      <c r="J20" s="593">
        <f t="shared" si="2"/>
        <v>0</v>
      </c>
    </row>
    <row r="21" spans="1:10" ht="15.75" x14ac:dyDescent="0.25">
      <c r="B21" s="183">
        <v>13</v>
      </c>
      <c r="C21" s="314"/>
      <c r="D21" s="69">
        <f t="shared" si="0"/>
        <v>0</v>
      </c>
      <c r="E21" s="302"/>
      <c r="F21" s="592">
        <f t="shared" si="4"/>
        <v>0</v>
      </c>
      <c r="G21" s="249"/>
      <c r="H21" s="692"/>
      <c r="I21" s="618">
        <f t="shared" si="3"/>
        <v>0</v>
      </c>
      <c r="J21" s="593">
        <f t="shared" si="2"/>
        <v>0</v>
      </c>
    </row>
    <row r="22" spans="1:10" ht="15.75" x14ac:dyDescent="0.25">
      <c r="B22" s="183">
        <v>13</v>
      </c>
      <c r="C22" s="314"/>
      <c r="D22" s="69">
        <f t="shared" si="0"/>
        <v>0</v>
      </c>
      <c r="E22" s="302"/>
      <c r="F22" s="592">
        <f t="shared" si="4"/>
        <v>0</v>
      </c>
      <c r="G22" s="249"/>
      <c r="H22" s="692"/>
      <c r="I22" s="618">
        <f t="shared" si="3"/>
        <v>0</v>
      </c>
      <c r="J22" s="593">
        <f t="shared" si="2"/>
        <v>0</v>
      </c>
    </row>
    <row r="23" spans="1:10" ht="15.75" x14ac:dyDescent="0.25">
      <c r="B23" s="183">
        <v>13</v>
      </c>
      <c r="C23" s="314"/>
      <c r="D23" s="69">
        <f t="shared" si="0"/>
        <v>0</v>
      </c>
      <c r="E23" s="302"/>
      <c r="F23" s="592">
        <f t="shared" si="4"/>
        <v>0</v>
      </c>
      <c r="G23" s="249"/>
      <c r="H23" s="721"/>
      <c r="I23" s="618">
        <f t="shared" si="3"/>
        <v>0</v>
      </c>
      <c r="J23" s="593">
        <f t="shared" si="2"/>
        <v>0</v>
      </c>
    </row>
    <row r="24" spans="1:10" ht="15.75" x14ac:dyDescent="0.25">
      <c r="B24" s="183">
        <v>13</v>
      </c>
      <c r="C24" s="314"/>
      <c r="D24" s="69">
        <f t="shared" si="0"/>
        <v>0</v>
      </c>
      <c r="E24" s="302"/>
      <c r="F24" s="592">
        <f t="shared" si="4"/>
        <v>0</v>
      </c>
      <c r="G24" s="249"/>
      <c r="H24" s="721"/>
      <c r="I24" s="619">
        <f t="shared" si="3"/>
        <v>0</v>
      </c>
      <c r="J24" s="593">
        <f t="shared" si="2"/>
        <v>0</v>
      </c>
    </row>
    <row r="25" spans="1:10" ht="15.75" x14ac:dyDescent="0.25">
      <c r="B25" s="183">
        <v>13</v>
      </c>
      <c r="C25" s="314"/>
      <c r="D25" s="69">
        <f t="shared" si="0"/>
        <v>0</v>
      </c>
      <c r="E25" s="302"/>
      <c r="F25" s="592">
        <f t="shared" si="4"/>
        <v>0</v>
      </c>
      <c r="G25" s="249"/>
      <c r="H25" s="721"/>
      <c r="I25" s="619">
        <f t="shared" si="3"/>
        <v>0</v>
      </c>
      <c r="J25" s="593">
        <f t="shared" si="2"/>
        <v>0</v>
      </c>
    </row>
    <row r="26" spans="1:10" ht="15.75" x14ac:dyDescent="0.25">
      <c r="B26" s="183">
        <v>13</v>
      </c>
      <c r="C26" s="314"/>
      <c r="D26" s="69">
        <f t="shared" si="0"/>
        <v>0</v>
      </c>
      <c r="E26" s="302"/>
      <c r="F26" s="592">
        <f t="shared" si="4"/>
        <v>0</v>
      </c>
      <c r="G26" s="70"/>
      <c r="H26" s="722"/>
      <c r="I26" s="619">
        <f t="shared" si="3"/>
        <v>0</v>
      </c>
      <c r="J26" s="593">
        <f t="shared" si="2"/>
        <v>0</v>
      </c>
    </row>
    <row r="27" spans="1:10" ht="15.75" x14ac:dyDescent="0.25">
      <c r="B27" s="183">
        <v>13</v>
      </c>
      <c r="C27" s="314"/>
      <c r="D27" s="69">
        <f t="shared" si="0"/>
        <v>0</v>
      </c>
      <c r="E27" s="302"/>
      <c r="F27" s="592">
        <f t="shared" si="4"/>
        <v>0</v>
      </c>
      <c r="G27" s="70"/>
      <c r="H27" s="722"/>
      <c r="I27" s="619">
        <f t="shared" si="3"/>
        <v>0</v>
      </c>
      <c r="J27" s="593">
        <f t="shared" si="2"/>
        <v>0</v>
      </c>
    </row>
    <row r="28" spans="1:10" ht="15.75" x14ac:dyDescent="0.25">
      <c r="B28" s="183">
        <v>13</v>
      </c>
      <c r="C28" s="314"/>
      <c r="D28" s="69">
        <f t="shared" si="0"/>
        <v>0</v>
      </c>
      <c r="E28" s="302"/>
      <c r="F28" s="592">
        <f t="shared" si="4"/>
        <v>0</v>
      </c>
      <c r="G28" s="70"/>
      <c r="H28" s="722"/>
      <c r="I28" s="619">
        <f t="shared" si="3"/>
        <v>0</v>
      </c>
      <c r="J28" s="593">
        <f t="shared" si="2"/>
        <v>0</v>
      </c>
    </row>
    <row r="29" spans="1:10" ht="15.75" x14ac:dyDescent="0.25">
      <c r="A29" s="47"/>
      <c r="B29" s="183">
        <v>13</v>
      </c>
      <c r="C29" s="314"/>
      <c r="D29" s="69">
        <f t="shared" si="0"/>
        <v>0</v>
      </c>
      <c r="E29" s="302"/>
      <c r="F29" s="592">
        <f t="shared" si="4"/>
        <v>0</v>
      </c>
      <c r="G29" s="70"/>
      <c r="H29" s="722"/>
      <c r="I29" s="619">
        <f t="shared" si="3"/>
        <v>0</v>
      </c>
      <c r="J29" s="593">
        <f t="shared" si="2"/>
        <v>0</v>
      </c>
    </row>
    <row r="30" spans="1:10" ht="15.75" x14ac:dyDescent="0.25">
      <c r="A30" s="47"/>
      <c r="B30" s="183">
        <v>13</v>
      </c>
      <c r="C30" s="314"/>
      <c r="D30" s="69">
        <f t="shared" si="0"/>
        <v>0</v>
      </c>
      <c r="E30" s="302"/>
      <c r="F30" s="592">
        <f t="shared" si="4"/>
        <v>0</v>
      </c>
      <c r="G30" s="70"/>
      <c r="H30" s="722"/>
      <c r="I30" s="619">
        <f t="shared" si="3"/>
        <v>0</v>
      </c>
      <c r="J30" s="593">
        <f t="shared" si="2"/>
        <v>0</v>
      </c>
    </row>
    <row r="31" spans="1:10" ht="15.75" x14ac:dyDescent="0.25">
      <c r="A31" s="47"/>
      <c r="B31" s="183">
        <v>13</v>
      </c>
      <c r="C31" s="314"/>
      <c r="D31" s="69">
        <f t="shared" si="0"/>
        <v>0</v>
      </c>
      <c r="E31" s="302"/>
      <c r="F31" s="592">
        <f t="shared" si="4"/>
        <v>0</v>
      </c>
      <c r="G31" s="70"/>
      <c r="H31" s="722"/>
      <c r="I31" s="619">
        <f t="shared" si="3"/>
        <v>0</v>
      </c>
      <c r="J31" s="593">
        <f t="shared" si="2"/>
        <v>0</v>
      </c>
    </row>
    <row r="32" spans="1:10" ht="15.75" x14ac:dyDescent="0.25">
      <c r="A32" s="47"/>
      <c r="B32" s="183">
        <v>13</v>
      </c>
      <c r="C32" s="314"/>
      <c r="D32" s="69">
        <f t="shared" si="0"/>
        <v>0</v>
      </c>
      <c r="E32" s="302"/>
      <c r="F32" s="592">
        <f t="shared" si="4"/>
        <v>0</v>
      </c>
      <c r="G32" s="70"/>
      <c r="H32" s="722"/>
      <c r="I32" s="619">
        <f t="shared" si="3"/>
        <v>0</v>
      </c>
      <c r="J32" s="593">
        <f t="shared" si="2"/>
        <v>0</v>
      </c>
    </row>
    <row r="33" spans="1:10" ht="15.75" x14ac:dyDescent="0.25">
      <c r="A33" s="47"/>
      <c r="B33" s="183">
        <v>13</v>
      </c>
      <c r="C33" s="314"/>
      <c r="D33" s="69">
        <f t="shared" si="0"/>
        <v>0</v>
      </c>
      <c r="E33" s="302"/>
      <c r="F33" s="592">
        <f t="shared" si="4"/>
        <v>0</v>
      </c>
      <c r="G33" s="70"/>
      <c r="H33" s="722"/>
      <c r="I33" s="619">
        <f t="shared" si="3"/>
        <v>0</v>
      </c>
      <c r="J33" s="593">
        <f t="shared" si="2"/>
        <v>0</v>
      </c>
    </row>
    <row r="34" spans="1:10" ht="15.75" x14ac:dyDescent="0.25">
      <c r="A34" s="47"/>
      <c r="B34" s="183">
        <v>13</v>
      </c>
      <c r="C34" s="314"/>
      <c r="D34" s="69">
        <f t="shared" si="0"/>
        <v>0</v>
      </c>
      <c r="E34" s="302"/>
      <c r="F34" s="592">
        <f t="shared" si="4"/>
        <v>0</v>
      </c>
      <c r="G34" s="70"/>
      <c r="H34" s="722"/>
      <c r="I34" s="619">
        <f t="shared" si="3"/>
        <v>0</v>
      </c>
      <c r="J34" s="593">
        <f t="shared" si="2"/>
        <v>0</v>
      </c>
    </row>
    <row r="35" spans="1:10" ht="15.75" x14ac:dyDescent="0.25">
      <c r="A35" s="47"/>
      <c r="B35" s="183">
        <v>13</v>
      </c>
      <c r="C35" s="314"/>
      <c r="D35" s="69">
        <f t="shared" si="0"/>
        <v>0</v>
      </c>
      <c r="E35" s="302"/>
      <c r="F35" s="592">
        <f t="shared" si="4"/>
        <v>0</v>
      </c>
      <c r="G35" s="70"/>
      <c r="H35" s="722"/>
      <c r="I35" s="619">
        <f t="shared" si="3"/>
        <v>0</v>
      </c>
      <c r="J35" s="593">
        <f t="shared" si="2"/>
        <v>0</v>
      </c>
    </row>
    <row r="36" spans="1:10" ht="15.75" x14ac:dyDescent="0.25">
      <c r="A36" s="47"/>
      <c r="B36" s="183">
        <v>13</v>
      </c>
      <c r="C36" s="314"/>
      <c r="D36" s="69">
        <f t="shared" si="0"/>
        <v>0</v>
      </c>
      <c r="E36" s="302"/>
      <c r="F36" s="592">
        <f t="shared" si="4"/>
        <v>0</v>
      </c>
      <c r="G36" s="70"/>
      <c r="H36" s="517"/>
      <c r="I36" s="619">
        <f t="shared" si="3"/>
        <v>0</v>
      </c>
      <c r="J36" s="593">
        <f t="shared" si="2"/>
        <v>0</v>
      </c>
    </row>
    <row r="37" spans="1:10" ht="15.75" x14ac:dyDescent="0.25">
      <c r="A37" s="47"/>
      <c r="B37" s="183">
        <v>13</v>
      </c>
      <c r="C37" s="314"/>
      <c r="D37" s="69">
        <f t="shared" si="0"/>
        <v>0</v>
      </c>
      <c r="E37" s="302"/>
      <c r="F37" s="592">
        <f t="shared" si="4"/>
        <v>0</v>
      </c>
      <c r="G37" s="70"/>
      <c r="H37" s="517"/>
      <c r="I37" s="619">
        <f t="shared" si="3"/>
        <v>0</v>
      </c>
      <c r="J37" s="593">
        <f t="shared" si="2"/>
        <v>0</v>
      </c>
    </row>
    <row r="38" spans="1:10" ht="15.75" x14ac:dyDescent="0.25">
      <c r="A38" s="47"/>
      <c r="B38" s="183">
        <v>13</v>
      </c>
      <c r="C38" s="591"/>
      <c r="D38" s="69">
        <f t="shared" si="0"/>
        <v>0</v>
      </c>
      <c r="E38" s="302"/>
      <c r="F38" s="592">
        <f t="shared" si="4"/>
        <v>0</v>
      </c>
      <c r="G38" s="70"/>
      <c r="H38" s="517"/>
      <c r="I38" s="619">
        <f t="shared" si="3"/>
        <v>0</v>
      </c>
      <c r="J38" s="593">
        <f t="shared" si="2"/>
        <v>0</v>
      </c>
    </row>
    <row r="39" spans="1:10" ht="15.75" thickBot="1" x14ac:dyDescent="0.3">
      <c r="A39" s="121"/>
      <c r="B39" s="183">
        <v>13</v>
      </c>
      <c r="C39" s="37"/>
      <c r="D39" s="69">
        <f t="shared" si="0"/>
        <v>0</v>
      </c>
      <c r="E39" s="204"/>
      <c r="F39" s="205">
        <f t="shared" si="4"/>
        <v>0</v>
      </c>
      <c r="G39" s="139"/>
      <c r="H39" s="199"/>
      <c r="I39" s="588"/>
      <c r="J39" s="589">
        <f t="shared" si="2"/>
        <v>0</v>
      </c>
    </row>
    <row r="40" spans="1:10" ht="15.75" thickTop="1" x14ac:dyDescent="0.25">
      <c r="A40" s="47">
        <f>SUM(A29:A39)</f>
        <v>0</v>
      </c>
      <c r="C40" s="73">
        <f>SUM(C8:C39)</f>
        <v>0</v>
      </c>
      <c r="D40" s="105">
        <f>SUM(D8:D39)</f>
        <v>0</v>
      </c>
      <c r="E40" s="75"/>
      <c r="F40" s="105">
        <f>SUM(F8:F39)</f>
        <v>0</v>
      </c>
    </row>
    <row r="41" spans="1:10" ht="15.75" thickBot="1" x14ac:dyDescent="0.3">
      <c r="A41" s="47"/>
    </row>
    <row r="42" spans="1:10" x14ac:dyDescent="0.25">
      <c r="B42" s="5"/>
      <c r="D42" s="1216" t="s">
        <v>21</v>
      </c>
      <c r="E42" s="1217"/>
      <c r="F42" s="141">
        <f>E4+E5-F40+E6</f>
        <v>0</v>
      </c>
    </row>
    <row r="43" spans="1:10" ht="15.75" thickBot="1" x14ac:dyDescent="0.3">
      <c r="A43" s="125"/>
      <c r="D43" s="725" t="s">
        <v>4</v>
      </c>
      <c r="E43" s="726"/>
      <c r="F43" s="49">
        <f>F4+F5-C40+F6</f>
        <v>0</v>
      </c>
    </row>
    <row r="44" spans="1:10" x14ac:dyDescent="0.25">
      <c r="B44" s="5"/>
    </row>
  </sheetData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O33"/>
  <sheetViews>
    <sheetView workbookViewId="0">
      <selection activeCell="H9" sqref="H9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231"/>
      <c r="B1" s="1231"/>
      <c r="C1" s="1231"/>
      <c r="D1" s="1231"/>
      <c r="E1" s="1231"/>
      <c r="F1" s="1231"/>
      <c r="G1" s="1231"/>
      <c r="H1" s="11">
        <v>1</v>
      </c>
    </row>
    <row r="2" spans="1:15" ht="16.5" thickBot="1" x14ac:dyDescent="0.3">
      <c r="K2" s="561"/>
      <c r="L2" s="235"/>
      <c r="M2" s="234"/>
      <c r="N2" s="286"/>
      <c r="O2" s="229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8"/>
      <c r="D4" s="134"/>
      <c r="E4" s="181"/>
      <c r="F4" s="137"/>
      <c r="G4" s="38"/>
    </row>
    <row r="5" spans="1:15" ht="37.5" x14ac:dyDescent="0.3">
      <c r="A5" s="1247"/>
      <c r="B5" s="676" t="s">
        <v>82</v>
      </c>
      <c r="C5" s="128"/>
      <c r="D5" s="134"/>
      <c r="E5" s="181"/>
      <c r="F5" s="137"/>
      <c r="G5" s="88"/>
      <c r="H5" s="7">
        <f>E5-G5+E4+E6</f>
        <v>0</v>
      </c>
    </row>
    <row r="6" spans="1:15" ht="15.75" thickBot="1" x14ac:dyDescent="0.3">
      <c r="A6" s="1247"/>
      <c r="B6" s="179"/>
      <c r="C6" s="235"/>
      <c r="D6" s="234"/>
      <c r="E6" s="286"/>
      <c r="F6" s="229"/>
    </row>
    <row r="7" spans="1:15" ht="16.5" thickTop="1" thickBot="1" x14ac:dyDescent="0.3">
      <c r="B7" s="182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83">
        <f>F4+F5+F6-C8</f>
        <v>0</v>
      </c>
      <c r="C8" s="15"/>
      <c r="D8" s="69">
        <v>0</v>
      </c>
      <c r="E8" s="134"/>
      <c r="F8" s="259">
        <f t="shared" ref="F8:F28" si="0">D8</f>
        <v>0</v>
      </c>
      <c r="G8" s="249"/>
      <c r="H8" s="250"/>
      <c r="I8" s="581">
        <f>E5+E6-F8+E4</f>
        <v>0</v>
      </c>
      <c r="J8" s="595">
        <f>H8*F8</f>
        <v>0</v>
      </c>
    </row>
    <row r="9" spans="1:15" x14ac:dyDescent="0.25">
      <c r="B9" s="183">
        <f>B8-C9</f>
        <v>0</v>
      </c>
      <c r="C9" s="15"/>
      <c r="D9" s="69">
        <v>0</v>
      </c>
      <c r="E9" s="134"/>
      <c r="F9" s="259">
        <f t="shared" si="0"/>
        <v>0</v>
      </c>
      <c r="G9" s="249"/>
      <c r="H9" s="250"/>
      <c r="I9" s="581">
        <f>I8-F9</f>
        <v>0</v>
      </c>
      <c r="J9" s="595">
        <f t="shared" ref="J9:J28" si="1">H9*F9</f>
        <v>0</v>
      </c>
    </row>
    <row r="10" spans="1:15" x14ac:dyDescent="0.25">
      <c r="B10" s="183">
        <f t="shared" ref="B10:B27" si="2">B9-C10</f>
        <v>0</v>
      </c>
      <c r="C10" s="15"/>
      <c r="D10" s="69">
        <v>0</v>
      </c>
      <c r="E10" s="134"/>
      <c r="F10" s="259">
        <f t="shared" si="0"/>
        <v>0</v>
      </c>
      <c r="G10" s="249"/>
      <c r="H10" s="250"/>
      <c r="I10" s="581">
        <f t="shared" ref="I10:I27" si="3">I9-F10</f>
        <v>0</v>
      </c>
      <c r="J10" s="595">
        <f t="shared" si="1"/>
        <v>0</v>
      </c>
    </row>
    <row r="11" spans="1:15" x14ac:dyDescent="0.25">
      <c r="A11" s="55" t="s">
        <v>33</v>
      </c>
      <c r="B11" s="183">
        <f t="shared" si="2"/>
        <v>0</v>
      </c>
      <c r="C11" s="15"/>
      <c r="D11" s="69">
        <v>0</v>
      </c>
      <c r="E11" s="134"/>
      <c r="F11" s="259">
        <f t="shared" si="0"/>
        <v>0</v>
      </c>
      <c r="G11" s="249"/>
      <c r="H11" s="250"/>
      <c r="I11" s="581">
        <f t="shared" si="3"/>
        <v>0</v>
      </c>
      <c r="J11" s="595">
        <f t="shared" si="1"/>
        <v>0</v>
      </c>
    </row>
    <row r="12" spans="1:15" x14ac:dyDescent="0.25">
      <c r="B12" s="183">
        <f t="shared" si="2"/>
        <v>0</v>
      </c>
      <c r="C12" s="15"/>
      <c r="D12" s="69">
        <v>0</v>
      </c>
      <c r="E12" s="134"/>
      <c r="F12" s="259">
        <f t="shared" si="0"/>
        <v>0</v>
      </c>
      <c r="G12" s="249"/>
      <c r="H12" s="250"/>
      <c r="I12" s="581">
        <f t="shared" si="3"/>
        <v>0</v>
      </c>
      <c r="J12" s="595">
        <f t="shared" si="1"/>
        <v>0</v>
      </c>
    </row>
    <row r="13" spans="1:15" x14ac:dyDescent="0.25">
      <c r="A13" s="19"/>
      <c r="B13" s="183">
        <f t="shared" si="2"/>
        <v>0</v>
      </c>
      <c r="C13" s="15"/>
      <c r="D13" s="69">
        <v>0</v>
      </c>
      <c r="E13" s="134"/>
      <c r="F13" s="259">
        <f t="shared" si="0"/>
        <v>0</v>
      </c>
      <c r="G13" s="249"/>
      <c r="H13" s="250"/>
      <c r="I13" s="583">
        <f t="shared" si="3"/>
        <v>0</v>
      </c>
      <c r="J13" s="595">
        <f t="shared" si="1"/>
        <v>0</v>
      </c>
    </row>
    <row r="14" spans="1:15" x14ac:dyDescent="0.25">
      <c r="A14" s="19"/>
      <c r="B14" s="183">
        <f t="shared" si="2"/>
        <v>0</v>
      </c>
      <c r="C14" s="15"/>
      <c r="D14" s="69">
        <v>0</v>
      </c>
      <c r="E14" s="134"/>
      <c r="F14" s="259">
        <f t="shared" si="0"/>
        <v>0</v>
      </c>
      <c r="G14" s="249"/>
      <c r="H14" s="250"/>
      <c r="I14" s="583">
        <f t="shared" si="3"/>
        <v>0</v>
      </c>
      <c r="J14" s="595">
        <f t="shared" si="1"/>
        <v>0</v>
      </c>
    </row>
    <row r="15" spans="1:15" x14ac:dyDescent="0.25">
      <c r="A15" s="19"/>
      <c r="B15" s="183">
        <f t="shared" si="2"/>
        <v>0</v>
      </c>
      <c r="C15" s="15"/>
      <c r="D15" s="69">
        <v>0</v>
      </c>
      <c r="E15" s="134"/>
      <c r="F15" s="105">
        <f t="shared" si="0"/>
        <v>0</v>
      </c>
      <c r="G15" s="249"/>
      <c r="H15" s="250"/>
      <c r="I15" s="583">
        <f t="shared" si="3"/>
        <v>0</v>
      </c>
      <c r="J15" s="595">
        <f t="shared" si="1"/>
        <v>0</v>
      </c>
    </row>
    <row r="16" spans="1:15" x14ac:dyDescent="0.25">
      <c r="A16" s="19"/>
      <c r="B16" s="183">
        <f t="shared" si="2"/>
        <v>0</v>
      </c>
      <c r="C16" s="15"/>
      <c r="D16" s="69">
        <v>0</v>
      </c>
      <c r="E16" s="134"/>
      <c r="F16" s="105">
        <f t="shared" si="0"/>
        <v>0</v>
      </c>
      <c r="G16" s="70"/>
      <c r="H16" s="71"/>
      <c r="I16" s="584">
        <f t="shared" si="3"/>
        <v>0</v>
      </c>
      <c r="J16" s="582">
        <f t="shared" si="1"/>
        <v>0</v>
      </c>
    </row>
    <row r="17" spans="1:10" x14ac:dyDescent="0.25">
      <c r="A17" s="19"/>
      <c r="B17" s="183">
        <f t="shared" si="2"/>
        <v>0</v>
      </c>
      <c r="C17" s="15"/>
      <c r="D17" s="69">
        <v>0</v>
      </c>
      <c r="E17" s="134"/>
      <c r="F17" s="105">
        <f t="shared" si="0"/>
        <v>0</v>
      </c>
      <c r="G17" s="70"/>
      <c r="H17" s="71"/>
      <c r="I17" s="584">
        <f t="shared" si="3"/>
        <v>0</v>
      </c>
      <c r="J17" s="582">
        <f t="shared" si="1"/>
        <v>0</v>
      </c>
    </row>
    <row r="18" spans="1:10" x14ac:dyDescent="0.25">
      <c r="A18" s="19"/>
      <c r="B18" s="183">
        <f t="shared" si="2"/>
        <v>0</v>
      </c>
      <c r="C18" s="15"/>
      <c r="D18" s="69">
        <v>0</v>
      </c>
      <c r="E18" s="134"/>
      <c r="F18" s="105">
        <f t="shared" si="0"/>
        <v>0</v>
      </c>
      <c r="G18" s="70"/>
      <c r="H18" s="71"/>
      <c r="I18" s="584">
        <f t="shared" si="3"/>
        <v>0</v>
      </c>
      <c r="J18" s="582">
        <f t="shared" si="1"/>
        <v>0</v>
      </c>
    </row>
    <row r="19" spans="1:10" x14ac:dyDescent="0.25">
      <c r="A19" s="19"/>
      <c r="B19" s="183">
        <f t="shared" si="2"/>
        <v>0</v>
      </c>
      <c r="C19" s="15"/>
      <c r="D19" s="69">
        <v>0</v>
      </c>
      <c r="E19" s="134"/>
      <c r="F19" s="105">
        <f t="shared" si="0"/>
        <v>0</v>
      </c>
      <c r="G19" s="70"/>
      <c r="H19" s="71"/>
      <c r="I19" s="584">
        <f t="shared" si="3"/>
        <v>0</v>
      </c>
      <c r="J19" s="582">
        <f t="shared" si="1"/>
        <v>0</v>
      </c>
    </row>
    <row r="20" spans="1:10" x14ac:dyDescent="0.25">
      <c r="A20" s="19"/>
      <c r="B20" s="183">
        <f t="shared" si="2"/>
        <v>0</v>
      </c>
      <c r="C20" s="15"/>
      <c r="D20" s="69">
        <v>0</v>
      </c>
      <c r="E20" s="134"/>
      <c r="F20" s="105">
        <f t="shared" si="0"/>
        <v>0</v>
      </c>
      <c r="G20" s="70"/>
      <c r="H20" s="71"/>
      <c r="I20" s="584">
        <f t="shared" si="3"/>
        <v>0</v>
      </c>
      <c r="J20" s="582">
        <f t="shared" si="1"/>
        <v>0</v>
      </c>
    </row>
    <row r="21" spans="1:10" x14ac:dyDescent="0.25">
      <c r="A21" s="19"/>
      <c r="B21" s="183">
        <f t="shared" si="2"/>
        <v>0</v>
      </c>
      <c r="C21" s="15"/>
      <c r="D21" s="69">
        <v>0</v>
      </c>
      <c r="E21" s="134"/>
      <c r="F21" s="105">
        <f t="shared" si="0"/>
        <v>0</v>
      </c>
      <c r="G21" s="70"/>
      <c r="H21" s="71"/>
      <c r="I21" s="584">
        <f t="shared" si="3"/>
        <v>0</v>
      </c>
      <c r="J21" s="582">
        <f t="shared" si="1"/>
        <v>0</v>
      </c>
    </row>
    <row r="22" spans="1:10" x14ac:dyDescent="0.25">
      <c r="A22" s="19"/>
      <c r="B22" s="183">
        <f t="shared" si="2"/>
        <v>0</v>
      </c>
      <c r="C22" s="15"/>
      <c r="D22" s="69">
        <v>0</v>
      </c>
      <c r="E22" s="134"/>
      <c r="F22" s="105">
        <f t="shared" si="0"/>
        <v>0</v>
      </c>
      <c r="G22" s="70"/>
      <c r="H22" s="71"/>
      <c r="I22" s="584">
        <f t="shared" si="3"/>
        <v>0</v>
      </c>
      <c r="J22" s="582">
        <f t="shared" si="1"/>
        <v>0</v>
      </c>
    </row>
    <row r="23" spans="1:10" x14ac:dyDescent="0.25">
      <c r="A23" s="19"/>
      <c r="B23" s="183">
        <f t="shared" si="2"/>
        <v>0</v>
      </c>
      <c r="C23" s="15"/>
      <c r="D23" s="69">
        <v>0</v>
      </c>
      <c r="E23" s="134"/>
      <c r="F23" s="105">
        <f t="shared" si="0"/>
        <v>0</v>
      </c>
      <c r="G23" s="70"/>
      <c r="H23" s="71"/>
      <c r="I23" s="584">
        <f t="shared" si="3"/>
        <v>0</v>
      </c>
      <c r="J23" s="582">
        <f t="shared" si="1"/>
        <v>0</v>
      </c>
    </row>
    <row r="24" spans="1:10" x14ac:dyDescent="0.25">
      <c r="A24" s="19"/>
      <c r="B24" s="183">
        <f t="shared" si="2"/>
        <v>0</v>
      </c>
      <c r="C24" s="15"/>
      <c r="D24" s="69">
        <v>0</v>
      </c>
      <c r="E24" s="134"/>
      <c r="F24" s="105">
        <f t="shared" si="0"/>
        <v>0</v>
      </c>
      <c r="G24" s="70"/>
      <c r="H24" s="71"/>
      <c r="I24" s="584">
        <f t="shared" si="3"/>
        <v>0</v>
      </c>
      <c r="J24" s="582">
        <f t="shared" si="1"/>
        <v>0</v>
      </c>
    </row>
    <row r="25" spans="1:10" x14ac:dyDescent="0.25">
      <c r="A25" s="19"/>
      <c r="B25" s="183">
        <f t="shared" si="2"/>
        <v>0</v>
      </c>
      <c r="C25" s="15"/>
      <c r="D25" s="69">
        <v>0</v>
      </c>
      <c r="E25" s="134"/>
      <c r="F25" s="105">
        <f t="shared" si="0"/>
        <v>0</v>
      </c>
      <c r="G25" s="70"/>
      <c r="H25" s="71"/>
      <c r="I25" s="584">
        <f t="shared" si="3"/>
        <v>0</v>
      </c>
      <c r="J25" s="582">
        <f t="shared" si="1"/>
        <v>0</v>
      </c>
    </row>
    <row r="26" spans="1:10" x14ac:dyDescent="0.25">
      <c r="A26" s="19"/>
      <c r="B26" s="183">
        <f t="shared" si="2"/>
        <v>0</v>
      </c>
      <c r="C26" s="15"/>
      <c r="D26" s="69">
        <v>0</v>
      </c>
      <c r="E26" s="134"/>
      <c r="F26" s="105">
        <f t="shared" si="0"/>
        <v>0</v>
      </c>
      <c r="G26" s="70"/>
      <c r="H26" s="71"/>
      <c r="I26" s="584">
        <f t="shared" si="3"/>
        <v>0</v>
      </c>
      <c r="J26" s="582">
        <f t="shared" si="1"/>
        <v>0</v>
      </c>
    </row>
    <row r="27" spans="1:10" x14ac:dyDescent="0.25">
      <c r="B27" s="183">
        <f t="shared" si="2"/>
        <v>0</v>
      </c>
      <c r="C27" s="15"/>
      <c r="D27" s="69">
        <v>0</v>
      </c>
      <c r="E27" s="134"/>
      <c r="F27" s="105">
        <f t="shared" si="0"/>
        <v>0</v>
      </c>
      <c r="G27" s="70"/>
      <c r="H27" s="71"/>
      <c r="I27" s="585">
        <f t="shared" si="3"/>
        <v>0</v>
      </c>
      <c r="J27" s="582">
        <f t="shared" si="1"/>
        <v>0</v>
      </c>
    </row>
    <row r="28" spans="1:10" ht="15.75" thickBot="1" x14ac:dyDescent="0.3">
      <c r="A28" s="121"/>
      <c r="B28" s="184"/>
      <c r="C28" s="37"/>
      <c r="D28" s="69">
        <v>0</v>
      </c>
      <c r="E28" s="303"/>
      <c r="F28" s="205">
        <f t="shared" si="0"/>
        <v>0</v>
      </c>
      <c r="G28" s="139"/>
      <c r="H28" s="199"/>
      <c r="I28" s="586"/>
      <c r="J28" s="587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2"/>
      <c r="H29" s="152"/>
    </row>
    <row r="30" spans="1:10" ht="15.75" thickBot="1" x14ac:dyDescent="0.3">
      <c r="A30" s="47"/>
    </row>
    <row r="31" spans="1:10" x14ac:dyDescent="0.25">
      <c r="B31" s="185"/>
      <c r="D31" s="1216" t="s">
        <v>21</v>
      </c>
      <c r="E31" s="1217"/>
      <c r="F31" s="141">
        <f>E4+E5-F29+E6</f>
        <v>0</v>
      </c>
    </row>
    <row r="32" spans="1:10" ht="15.75" thickBot="1" x14ac:dyDescent="0.3">
      <c r="A32" s="125"/>
      <c r="D32" s="673" t="s">
        <v>4</v>
      </c>
      <c r="E32" s="674"/>
      <c r="F32" s="49">
        <f>F4+F5-C29+F6</f>
        <v>0</v>
      </c>
    </row>
    <row r="33" spans="2:2" x14ac:dyDescent="0.25">
      <c r="B33" s="185"/>
    </row>
  </sheetData>
  <mergeCells count="3">
    <mergeCell ref="A1:G1"/>
    <mergeCell ref="A5:A6"/>
    <mergeCell ref="D31:E3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O33"/>
  <sheetViews>
    <sheetView workbookViewId="0">
      <selection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231"/>
      <c r="B1" s="1231"/>
      <c r="C1" s="1231"/>
      <c r="D1" s="1231"/>
      <c r="E1" s="1231"/>
      <c r="F1" s="1231"/>
      <c r="G1" s="1231"/>
      <c r="H1" s="11">
        <v>1</v>
      </c>
    </row>
    <row r="2" spans="1:15" ht="16.5" thickBot="1" x14ac:dyDescent="0.3">
      <c r="K2" s="561"/>
      <c r="L2" s="235"/>
      <c r="M2" s="234"/>
      <c r="N2" s="286"/>
      <c r="O2" s="229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22.5" customHeight="1" thickTop="1" x14ac:dyDescent="0.25">
      <c r="B4" s="1248" t="s">
        <v>89</v>
      </c>
      <c r="C4" s="128"/>
      <c r="D4" s="134"/>
      <c r="E4" s="181"/>
      <c r="F4" s="137"/>
      <c r="G4" s="38"/>
    </row>
    <row r="5" spans="1:15" ht="15.75" x14ac:dyDescent="0.25">
      <c r="A5" s="1247"/>
      <c r="B5" s="1249"/>
      <c r="C5" s="128"/>
      <c r="D5" s="134"/>
      <c r="E5" s="181"/>
      <c r="F5" s="137"/>
      <c r="G5" s="88">
        <f>F29</f>
        <v>0</v>
      </c>
      <c r="H5" s="7">
        <f>E5-G5+E4+E6</f>
        <v>0</v>
      </c>
    </row>
    <row r="6" spans="1:15" ht="15.75" thickBot="1" x14ac:dyDescent="0.3">
      <c r="A6" s="1247"/>
      <c r="B6" s="179"/>
      <c r="C6" s="235"/>
      <c r="D6" s="234"/>
      <c r="E6" s="286"/>
      <c r="F6" s="229"/>
    </row>
    <row r="7" spans="1:15" ht="16.5" thickTop="1" thickBot="1" x14ac:dyDescent="0.3">
      <c r="B7" s="182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83"/>
      <c r="C8" s="15"/>
      <c r="D8" s="69">
        <v>0</v>
      </c>
      <c r="E8" s="134"/>
      <c r="F8" s="259">
        <f t="shared" ref="F8:F28" si="0">D8</f>
        <v>0</v>
      </c>
      <c r="G8" s="249"/>
      <c r="H8" s="250"/>
      <c r="I8" s="581">
        <f>E5+E6-F8+E4</f>
        <v>0</v>
      </c>
      <c r="J8" s="595">
        <f>H8*F8</f>
        <v>0</v>
      </c>
    </row>
    <row r="9" spans="1:15" x14ac:dyDescent="0.25">
      <c r="B9" s="183"/>
      <c r="C9" s="15"/>
      <c r="D9" s="69">
        <v>0</v>
      </c>
      <c r="E9" s="134"/>
      <c r="F9" s="259">
        <f t="shared" si="0"/>
        <v>0</v>
      </c>
      <c r="G9" s="249"/>
      <c r="H9" s="250"/>
      <c r="I9" s="581">
        <f>I8-F9</f>
        <v>0</v>
      </c>
      <c r="J9" s="595">
        <f t="shared" ref="J9:J28" si="1">H9*F9</f>
        <v>0</v>
      </c>
    </row>
    <row r="10" spans="1:15" x14ac:dyDescent="0.25">
      <c r="B10" s="183"/>
      <c r="C10" s="15"/>
      <c r="D10" s="69">
        <v>0</v>
      </c>
      <c r="E10" s="134"/>
      <c r="F10" s="259">
        <f t="shared" si="0"/>
        <v>0</v>
      </c>
      <c r="G10" s="249"/>
      <c r="H10" s="250"/>
      <c r="I10" s="581">
        <f t="shared" ref="I10:I27" si="2">I9-F10</f>
        <v>0</v>
      </c>
      <c r="J10" s="595">
        <f t="shared" si="1"/>
        <v>0</v>
      </c>
    </row>
    <row r="11" spans="1:15" x14ac:dyDescent="0.25">
      <c r="A11" s="55" t="s">
        <v>33</v>
      </c>
      <c r="B11" s="183"/>
      <c r="C11" s="15"/>
      <c r="D11" s="69">
        <v>0</v>
      </c>
      <c r="E11" s="134"/>
      <c r="F11" s="259">
        <f t="shared" si="0"/>
        <v>0</v>
      </c>
      <c r="G11" s="249"/>
      <c r="H11" s="250"/>
      <c r="I11" s="581">
        <f t="shared" si="2"/>
        <v>0</v>
      </c>
      <c r="J11" s="595">
        <f t="shared" si="1"/>
        <v>0</v>
      </c>
    </row>
    <row r="12" spans="1:15" x14ac:dyDescent="0.25">
      <c r="B12" s="183"/>
      <c r="C12" s="15"/>
      <c r="D12" s="69">
        <v>0</v>
      </c>
      <c r="E12" s="134"/>
      <c r="F12" s="259">
        <f t="shared" si="0"/>
        <v>0</v>
      </c>
      <c r="G12" s="249"/>
      <c r="H12" s="250"/>
      <c r="I12" s="581">
        <f t="shared" si="2"/>
        <v>0</v>
      </c>
      <c r="J12" s="595">
        <f t="shared" si="1"/>
        <v>0</v>
      </c>
    </row>
    <row r="13" spans="1:15" x14ac:dyDescent="0.25">
      <c r="A13" s="19"/>
      <c r="B13" s="183"/>
      <c r="C13" s="15"/>
      <c r="D13" s="69">
        <v>0</v>
      </c>
      <c r="E13" s="134"/>
      <c r="F13" s="259">
        <f t="shared" si="0"/>
        <v>0</v>
      </c>
      <c r="G13" s="249"/>
      <c r="H13" s="250"/>
      <c r="I13" s="583">
        <f t="shared" si="2"/>
        <v>0</v>
      </c>
      <c r="J13" s="595">
        <f t="shared" si="1"/>
        <v>0</v>
      </c>
    </row>
    <row r="14" spans="1:15" x14ac:dyDescent="0.25">
      <c r="A14" s="19"/>
      <c r="B14" s="183"/>
      <c r="C14" s="15"/>
      <c r="D14" s="69">
        <v>0</v>
      </c>
      <c r="E14" s="134"/>
      <c r="F14" s="259">
        <f t="shared" si="0"/>
        <v>0</v>
      </c>
      <c r="G14" s="249"/>
      <c r="H14" s="250"/>
      <c r="I14" s="583">
        <f t="shared" si="2"/>
        <v>0</v>
      </c>
      <c r="J14" s="595">
        <f t="shared" si="1"/>
        <v>0</v>
      </c>
    </row>
    <row r="15" spans="1:15" x14ac:dyDescent="0.25">
      <c r="A15" s="19"/>
      <c r="B15" s="183"/>
      <c r="C15" s="15"/>
      <c r="D15" s="69">
        <v>0</v>
      </c>
      <c r="E15" s="134"/>
      <c r="F15" s="105">
        <f t="shared" si="0"/>
        <v>0</v>
      </c>
      <c r="G15" s="249"/>
      <c r="H15" s="250"/>
      <c r="I15" s="583">
        <f t="shared" si="2"/>
        <v>0</v>
      </c>
      <c r="J15" s="595">
        <f t="shared" si="1"/>
        <v>0</v>
      </c>
    </row>
    <row r="16" spans="1:15" x14ac:dyDescent="0.25">
      <c r="A16" s="19"/>
      <c r="B16" s="183"/>
      <c r="C16" s="15"/>
      <c r="D16" s="69">
        <v>0</v>
      </c>
      <c r="E16" s="134"/>
      <c r="F16" s="105">
        <f t="shared" si="0"/>
        <v>0</v>
      </c>
      <c r="G16" s="70"/>
      <c r="H16" s="71"/>
      <c r="I16" s="584">
        <f t="shared" si="2"/>
        <v>0</v>
      </c>
      <c r="J16" s="582">
        <f t="shared" si="1"/>
        <v>0</v>
      </c>
    </row>
    <row r="17" spans="1:10" x14ac:dyDescent="0.25">
      <c r="A17" s="19"/>
      <c r="B17" s="183"/>
      <c r="C17" s="15"/>
      <c r="D17" s="69">
        <v>0</v>
      </c>
      <c r="E17" s="134"/>
      <c r="F17" s="105">
        <f t="shared" si="0"/>
        <v>0</v>
      </c>
      <c r="G17" s="70"/>
      <c r="H17" s="71"/>
      <c r="I17" s="584">
        <f t="shared" si="2"/>
        <v>0</v>
      </c>
      <c r="J17" s="582">
        <f t="shared" si="1"/>
        <v>0</v>
      </c>
    </row>
    <row r="18" spans="1:10" x14ac:dyDescent="0.25">
      <c r="A18" s="19"/>
      <c r="B18" s="183"/>
      <c r="C18" s="15"/>
      <c r="D18" s="69">
        <v>0</v>
      </c>
      <c r="E18" s="134"/>
      <c r="F18" s="105">
        <f t="shared" si="0"/>
        <v>0</v>
      </c>
      <c r="G18" s="70"/>
      <c r="H18" s="71"/>
      <c r="I18" s="584">
        <f t="shared" si="2"/>
        <v>0</v>
      </c>
      <c r="J18" s="582">
        <f t="shared" si="1"/>
        <v>0</v>
      </c>
    </row>
    <row r="19" spans="1:10" x14ac:dyDescent="0.25">
      <c r="A19" s="19"/>
      <c r="B19" s="183"/>
      <c r="C19" s="15"/>
      <c r="D19" s="69">
        <v>0</v>
      </c>
      <c r="E19" s="134"/>
      <c r="F19" s="105">
        <f t="shared" si="0"/>
        <v>0</v>
      </c>
      <c r="G19" s="70"/>
      <c r="H19" s="71"/>
      <c r="I19" s="584">
        <f t="shared" si="2"/>
        <v>0</v>
      </c>
      <c r="J19" s="582">
        <f t="shared" si="1"/>
        <v>0</v>
      </c>
    </row>
    <row r="20" spans="1:10" x14ac:dyDescent="0.25">
      <c r="A20" s="19"/>
      <c r="B20" s="183"/>
      <c r="C20" s="15"/>
      <c r="D20" s="69">
        <v>0</v>
      </c>
      <c r="E20" s="134"/>
      <c r="F20" s="105">
        <f t="shared" si="0"/>
        <v>0</v>
      </c>
      <c r="G20" s="70"/>
      <c r="H20" s="71"/>
      <c r="I20" s="584">
        <f t="shared" si="2"/>
        <v>0</v>
      </c>
      <c r="J20" s="582">
        <f t="shared" si="1"/>
        <v>0</v>
      </c>
    </row>
    <row r="21" spans="1:10" x14ac:dyDescent="0.25">
      <c r="A21" s="19"/>
      <c r="B21" s="183"/>
      <c r="C21" s="15"/>
      <c r="D21" s="69">
        <v>0</v>
      </c>
      <c r="E21" s="134"/>
      <c r="F21" s="105">
        <f t="shared" si="0"/>
        <v>0</v>
      </c>
      <c r="G21" s="70"/>
      <c r="H21" s="71"/>
      <c r="I21" s="584">
        <f t="shared" si="2"/>
        <v>0</v>
      </c>
      <c r="J21" s="582">
        <f t="shared" si="1"/>
        <v>0</v>
      </c>
    </row>
    <row r="22" spans="1:10" x14ac:dyDescent="0.25">
      <c r="A22" s="19"/>
      <c r="B22" s="183"/>
      <c r="C22" s="15"/>
      <c r="D22" s="69">
        <v>0</v>
      </c>
      <c r="E22" s="134"/>
      <c r="F22" s="105">
        <f t="shared" si="0"/>
        <v>0</v>
      </c>
      <c r="G22" s="70"/>
      <c r="H22" s="71"/>
      <c r="I22" s="584">
        <f t="shared" si="2"/>
        <v>0</v>
      </c>
      <c r="J22" s="582">
        <f t="shared" si="1"/>
        <v>0</v>
      </c>
    </row>
    <row r="23" spans="1:10" x14ac:dyDescent="0.25">
      <c r="A23" s="19"/>
      <c r="B23" s="183"/>
      <c r="C23" s="15"/>
      <c r="D23" s="69">
        <v>0</v>
      </c>
      <c r="E23" s="134"/>
      <c r="F23" s="105">
        <f t="shared" si="0"/>
        <v>0</v>
      </c>
      <c r="G23" s="70"/>
      <c r="H23" s="71"/>
      <c r="I23" s="584">
        <f t="shared" si="2"/>
        <v>0</v>
      </c>
      <c r="J23" s="582">
        <f t="shared" si="1"/>
        <v>0</v>
      </c>
    </row>
    <row r="24" spans="1:10" x14ac:dyDescent="0.25">
      <c r="A24" s="19"/>
      <c r="B24" s="183"/>
      <c r="C24" s="15"/>
      <c r="D24" s="69">
        <v>0</v>
      </c>
      <c r="E24" s="134"/>
      <c r="F24" s="105">
        <f t="shared" si="0"/>
        <v>0</v>
      </c>
      <c r="G24" s="70"/>
      <c r="H24" s="71"/>
      <c r="I24" s="584">
        <f t="shared" si="2"/>
        <v>0</v>
      </c>
      <c r="J24" s="582">
        <f t="shared" si="1"/>
        <v>0</v>
      </c>
    </row>
    <row r="25" spans="1:10" x14ac:dyDescent="0.25">
      <c r="A25" s="19"/>
      <c r="B25" s="183"/>
      <c r="C25" s="15"/>
      <c r="D25" s="69">
        <v>0</v>
      </c>
      <c r="E25" s="134"/>
      <c r="F25" s="105">
        <f t="shared" si="0"/>
        <v>0</v>
      </c>
      <c r="G25" s="70"/>
      <c r="H25" s="71"/>
      <c r="I25" s="584">
        <f t="shared" si="2"/>
        <v>0</v>
      </c>
      <c r="J25" s="582">
        <f t="shared" si="1"/>
        <v>0</v>
      </c>
    </row>
    <row r="26" spans="1:10" x14ac:dyDescent="0.25">
      <c r="A26" s="19"/>
      <c r="B26" s="183"/>
      <c r="C26" s="15"/>
      <c r="D26" s="69">
        <v>0</v>
      </c>
      <c r="E26" s="134"/>
      <c r="F26" s="105">
        <f t="shared" si="0"/>
        <v>0</v>
      </c>
      <c r="G26" s="70"/>
      <c r="H26" s="71"/>
      <c r="I26" s="584">
        <f t="shared" si="2"/>
        <v>0</v>
      </c>
      <c r="J26" s="582">
        <f t="shared" si="1"/>
        <v>0</v>
      </c>
    </row>
    <row r="27" spans="1:10" x14ac:dyDescent="0.25">
      <c r="B27" s="183"/>
      <c r="C27" s="15"/>
      <c r="D27" s="69">
        <v>0</v>
      </c>
      <c r="E27" s="134"/>
      <c r="F27" s="105">
        <f t="shared" si="0"/>
        <v>0</v>
      </c>
      <c r="G27" s="70"/>
      <c r="H27" s="71"/>
      <c r="I27" s="585">
        <f t="shared" si="2"/>
        <v>0</v>
      </c>
      <c r="J27" s="582">
        <f t="shared" si="1"/>
        <v>0</v>
      </c>
    </row>
    <row r="28" spans="1:10" ht="15.75" thickBot="1" x14ac:dyDescent="0.3">
      <c r="A28" s="121"/>
      <c r="B28" s="184"/>
      <c r="C28" s="37"/>
      <c r="D28" s="69">
        <v>0</v>
      </c>
      <c r="E28" s="303"/>
      <c r="F28" s="205">
        <f t="shared" si="0"/>
        <v>0</v>
      </c>
      <c r="G28" s="139"/>
      <c r="H28" s="199"/>
      <c r="I28" s="586"/>
      <c r="J28" s="587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2"/>
      <c r="H29" s="152"/>
    </row>
    <row r="30" spans="1:10" ht="15.75" thickBot="1" x14ac:dyDescent="0.3">
      <c r="A30" s="47"/>
    </row>
    <row r="31" spans="1:10" x14ac:dyDescent="0.25">
      <c r="B31" s="185"/>
      <c r="D31" s="1216" t="s">
        <v>21</v>
      </c>
      <c r="E31" s="1217"/>
      <c r="F31" s="141">
        <f>E4+E5-F29+E6</f>
        <v>0</v>
      </c>
    </row>
    <row r="32" spans="1:10" ht="15.75" thickBot="1" x14ac:dyDescent="0.3">
      <c r="A32" s="125"/>
      <c r="D32" s="507" t="s">
        <v>4</v>
      </c>
      <c r="E32" s="508"/>
      <c r="F32" s="49">
        <f>F4+F5-C29+F6</f>
        <v>0</v>
      </c>
    </row>
    <row r="33" spans="2:2" x14ac:dyDescent="0.25">
      <c r="B33" s="185"/>
    </row>
  </sheetData>
  <mergeCells count="4">
    <mergeCell ref="A1:G1"/>
    <mergeCell ref="D31:E31"/>
    <mergeCell ref="A5:A6"/>
    <mergeCell ref="B4:B5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9" max="9" width="11.42578125" style="610"/>
    <col min="10" max="10" width="17.5703125" customWidth="1"/>
  </cols>
  <sheetData>
    <row r="1" spans="1:11" ht="40.5" x14ac:dyDescent="0.55000000000000004">
      <c r="A1" s="1231"/>
      <c r="B1" s="1231"/>
      <c r="C1" s="1231"/>
      <c r="D1" s="1231"/>
      <c r="E1" s="1231"/>
      <c r="F1" s="1231"/>
      <c r="G1" s="1231"/>
      <c r="H1" s="11">
        <v>1</v>
      </c>
    </row>
    <row r="2" spans="1:11" ht="16.5" thickBot="1" x14ac:dyDescent="0.3">
      <c r="K2" s="561"/>
    </row>
    <row r="3" spans="1:11" ht="17.2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28"/>
      <c r="D4" s="134"/>
      <c r="E4" s="181"/>
      <c r="F4" s="137"/>
      <c r="G4" s="38"/>
    </row>
    <row r="5" spans="1:11" ht="18.75" x14ac:dyDescent="0.3">
      <c r="A5" s="75"/>
      <c r="B5" s="445" t="s">
        <v>57</v>
      </c>
      <c r="C5" s="128"/>
      <c r="D5" s="134"/>
      <c r="E5" s="181"/>
      <c r="F5" s="137"/>
      <c r="G5" s="88">
        <f>F29</f>
        <v>0</v>
      </c>
      <c r="H5" s="7">
        <f>E5-G5+E4+E6</f>
        <v>0</v>
      </c>
    </row>
    <row r="6" spans="1:11" ht="16.5" thickBot="1" x14ac:dyDescent="0.3">
      <c r="B6" s="179"/>
      <c r="C6" s="235"/>
      <c r="D6" s="234"/>
      <c r="E6" s="286"/>
      <c r="F6" s="229"/>
    </row>
    <row r="7" spans="1:11" ht="17.25" thickTop="1" thickBot="1" x14ac:dyDescent="0.3">
      <c r="B7" s="182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611"/>
      <c r="J7" s="24"/>
    </row>
    <row r="8" spans="1:11" ht="16.5" thickTop="1" x14ac:dyDescent="0.25">
      <c r="A8" s="55" t="s">
        <v>32</v>
      </c>
      <c r="B8" s="183">
        <f>F4+F5+F6-C8</f>
        <v>0</v>
      </c>
      <c r="C8" s="15"/>
      <c r="D8" s="69">
        <v>0</v>
      </c>
      <c r="E8" s="134"/>
      <c r="F8" s="259">
        <f t="shared" ref="F8:F9" si="0">D8</f>
        <v>0</v>
      </c>
      <c r="G8" s="249"/>
      <c r="H8" s="250"/>
      <c r="I8" s="612">
        <f>E5+E6-F8+E4</f>
        <v>0</v>
      </c>
      <c r="J8" s="595">
        <f>H8*F8</f>
        <v>0</v>
      </c>
    </row>
    <row r="9" spans="1:11" x14ac:dyDescent="0.25">
      <c r="B9" s="183">
        <f>B8-C9</f>
        <v>0</v>
      </c>
      <c r="C9" s="15"/>
      <c r="D9" s="69">
        <v>0</v>
      </c>
      <c r="E9" s="134"/>
      <c r="F9" s="259">
        <f t="shared" si="0"/>
        <v>0</v>
      </c>
      <c r="G9" s="249"/>
      <c r="H9" s="250"/>
      <c r="I9" s="612">
        <f>I8-F9</f>
        <v>0</v>
      </c>
      <c r="J9" s="595">
        <f t="shared" ref="J9:J28" si="1">H9*F9</f>
        <v>0</v>
      </c>
    </row>
    <row r="10" spans="1:11" x14ac:dyDescent="0.25">
      <c r="B10" s="183">
        <f t="shared" ref="B10:B27" si="2">B9-C10</f>
        <v>0</v>
      </c>
      <c r="C10" s="15"/>
      <c r="D10" s="69">
        <v>0</v>
      </c>
      <c r="E10" s="134"/>
      <c r="F10" s="259">
        <f t="shared" ref="F10:F28" si="3">D10</f>
        <v>0</v>
      </c>
      <c r="G10" s="249"/>
      <c r="H10" s="250"/>
      <c r="I10" s="612">
        <f t="shared" ref="I10:I27" si="4">I9-F10</f>
        <v>0</v>
      </c>
      <c r="J10" s="595">
        <f t="shared" si="1"/>
        <v>0</v>
      </c>
    </row>
    <row r="11" spans="1:11" x14ac:dyDescent="0.25">
      <c r="A11" s="55" t="s">
        <v>33</v>
      </c>
      <c r="B11" s="183">
        <f t="shared" si="2"/>
        <v>0</v>
      </c>
      <c r="C11" s="15"/>
      <c r="D11" s="69">
        <v>0</v>
      </c>
      <c r="E11" s="134"/>
      <c r="F11" s="259">
        <f t="shared" si="3"/>
        <v>0</v>
      </c>
      <c r="G11" s="249"/>
      <c r="H11" s="250"/>
      <c r="I11" s="612">
        <f t="shared" si="4"/>
        <v>0</v>
      </c>
      <c r="J11" s="595">
        <f t="shared" si="1"/>
        <v>0</v>
      </c>
    </row>
    <row r="12" spans="1:11" x14ac:dyDescent="0.25">
      <c r="B12" s="183">
        <f t="shared" si="2"/>
        <v>0</v>
      </c>
      <c r="C12" s="15"/>
      <c r="D12" s="69">
        <v>0</v>
      </c>
      <c r="E12" s="134"/>
      <c r="F12" s="259">
        <f t="shared" si="3"/>
        <v>0</v>
      </c>
      <c r="G12" s="249"/>
      <c r="H12" s="250"/>
      <c r="I12" s="612">
        <f t="shared" si="4"/>
        <v>0</v>
      </c>
      <c r="J12" s="595">
        <f t="shared" si="1"/>
        <v>0</v>
      </c>
    </row>
    <row r="13" spans="1:11" x14ac:dyDescent="0.25">
      <c r="A13" s="19"/>
      <c r="B13" s="183">
        <f t="shared" si="2"/>
        <v>0</v>
      </c>
      <c r="C13" s="15"/>
      <c r="D13" s="69">
        <v>0</v>
      </c>
      <c r="E13" s="134"/>
      <c r="F13" s="259">
        <f t="shared" si="3"/>
        <v>0</v>
      </c>
      <c r="G13" s="249"/>
      <c r="H13" s="250"/>
      <c r="I13" s="612">
        <f t="shared" si="4"/>
        <v>0</v>
      </c>
      <c r="J13" s="595">
        <f t="shared" si="1"/>
        <v>0</v>
      </c>
    </row>
    <row r="14" spans="1:11" x14ac:dyDescent="0.25">
      <c r="A14" s="19"/>
      <c r="B14" s="183">
        <f t="shared" si="2"/>
        <v>0</v>
      </c>
      <c r="C14" s="15"/>
      <c r="D14" s="69">
        <v>0</v>
      </c>
      <c r="E14" s="134"/>
      <c r="F14" s="259">
        <f t="shared" si="3"/>
        <v>0</v>
      </c>
      <c r="G14" s="249"/>
      <c r="H14" s="250"/>
      <c r="I14" s="612">
        <f t="shared" si="4"/>
        <v>0</v>
      </c>
      <c r="J14" s="595">
        <f t="shared" si="1"/>
        <v>0</v>
      </c>
    </row>
    <row r="15" spans="1:11" x14ac:dyDescent="0.25">
      <c r="A15" s="19"/>
      <c r="B15" s="183">
        <f t="shared" si="2"/>
        <v>0</v>
      </c>
      <c r="C15" s="15"/>
      <c r="D15" s="69">
        <v>0</v>
      </c>
      <c r="E15" s="134"/>
      <c r="F15" s="105">
        <f t="shared" si="3"/>
        <v>0</v>
      </c>
      <c r="G15" s="249"/>
      <c r="H15" s="250"/>
      <c r="I15" s="612">
        <f t="shared" si="4"/>
        <v>0</v>
      </c>
      <c r="J15" s="595">
        <f t="shared" si="1"/>
        <v>0</v>
      </c>
    </row>
    <row r="16" spans="1:11" x14ac:dyDescent="0.25">
      <c r="A16" s="19"/>
      <c r="B16" s="183">
        <f t="shared" si="2"/>
        <v>0</v>
      </c>
      <c r="C16" s="15"/>
      <c r="D16" s="69">
        <v>0</v>
      </c>
      <c r="E16" s="134"/>
      <c r="F16" s="105">
        <f t="shared" si="3"/>
        <v>0</v>
      </c>
      <c r="G16" s="70"/>
      <c r="H16" s="71"/>
      <c r="I16" s="613">
        <f t="shared" si="4"/>
        <v>0</v>
      </c>
      <c r="J16" s="582">
        <f t="shared" si="1"/>
        <v>0</v>
      </c>
    </row>
    <row r="17" spans="1:10" x14ac:dyDescent="0.25">
      <c r="A17" s="19"/>
      <c r="B17" s="183">
        <f t="shared" si="2"/>
        <v>0</v>
      </c>
      <c r="C17" s="15"/>
      <c r="D17" s="69">
        <v>0</v>
      </c>
      <c r="E17" s="134"/>
      <c r="F17" s="105">
        <f t="shared" si="3"/>
        <v>0</v>
      </c>
      <c r="G17" s="70"/>
      <c r="H17" s="71"/>
      <c r="I17" s="613">
        <f t="shared" si="4"/>
        <v>0</v>
      </c>
      <c r="J17" s="582">
        <f t="shared" si="1"/>
        <v>0</v>
      </c>
    </row>
    <row r="18" spans="1:10" x14ac:dyDescent="0.25">
      <c r="A18" s="19"/>
      <c r="B18" s="183">
        <f t="shared" si="2"/>
        <v>0</v>
      </c>
      <c r="C18" s="15"/>
      <c r="D18" s="69">
        <v>0</v>
      </c>
      <c r="E18" s="134"/>
      <c r="F18" s="105">
        <f t="shared" si="3"/>
        <v>0</v>
      </c>
      <c r="G18" s="70"/>
      <c r="H18" s="71"/>
      <c r="I18" s="613">
        <f t="shared" si="4"/>
        <v>0</v>
      </c>
      <c r="J18" s="582">
        <f t="shared" si="1"/>
        <v>0</v>
      </c>
    </row>
    <row r="19" spans="1:10" x14ac:dyDescent="0.25">
      <c r="A19" s="19"/>
      <c r="B19" s="183">
        <f t="shared" si="2"/>
        <v>0</v>
      </c>
      <c r="C19" s="15"/>
      <c r="D19" s="69">
        <v>0</v>
      </c>
      <c r="E19" s="134"/>
      <c r="F19" s="105">
        <f t="shared" si="3"/>
        <v>0</v>
      </c>
      <c r="G19" s="70"/>
      <c r="H19" s="71"/>
      <c r="I19" s="613">
        <f t="shared" si="4"/>
        <v>0</v>
      </c>
      <c r="J19" s="582">
        <f t="shared" si="1"/>
        <v>0</v>
      </c>
    </row>
    <row r="20" spans="1:10" x14ac:dyDescent="0.25">
      <c r="A20" s="19"/>
      <c r="B20" s="183">
        <f t="shared" si="2"/>
        <v>0</v>
      </c>
      <c r="C20" s="15"/>
      <c r="D20" s="69">
        <v>0</v>
      </c>
      <c r="E20" s="134"/>
      <c r="F20" s="105">
        <f t="shared" si="3"/>
        <v>0</v>
      </c>
      <c r="G20" s="70"/>
      <c r="H20" s="71"/>
      <c r="I20" s="613">
        <f t="shared" si="4"/>
        <v>0</v>
      </c>
      <c r="J20" s="582">
        <f t="shared" si="1"/>
        <v>0</v>
      </c>
    </row>
    <row r="21" spans="1:10" x14ac:dyDescent="0.25">
      <c r="A21" s="19"/>
      <c r="B21" s="183">
        <f t="shared" si="2"/>
        <v>0</v>
      </c>
      <c r="C21" s="15"/>
      <c r="D21" s="69">
        <v>0</v>
      </c>
      <c r="E21" s="134"/>
      <c r="F21" s="105">
        <f t="shared" si="3"/>
        <v>0</v>
      </c>
      <c r="G21" s="70"/>
      <c r="H21" s="71"/>
      <c r="I21" s="613">
        <f t="shared" si="4"/>
        <v>0</v>
      </c>
      <c r="J21" s="582">
        <f t="shared" si="1"/>
        <v>0</v>
      </c>
    </row>
    <row r="22" spans="1:10" x14ac:dyDescent="0.25">
      <c r="A22" s="19"/>
      <c r="B22" s="183">
        <f t="shared" si="2"/>
        <v>0</v>
      </c>
      <c r="C22" s="15"/>
      <c r="D22" s="69">
        <v>0</v>
      </c>
      <c r="E22" s="134"/>
      <c r="F22" s="105">
        <f t="shared" si="3"/>
        <v>0</v>
      </c>
      <c r="G22" s="70"/>
      <c r="H22" s="71"/>
      <c r="I22" s="613">
        <f t="shared" si="4"/>
        <v>0</v>
      </c>
      <c r="J22" s="582">
        <f t="shared" si="1"/>
        <v>0</v>
      </c>
    </row>
    <row r="23" spans="1:10" x14ac:dyDescent="0.25">
      <c r="A23" s="19"/>
      <c r="B23" s="183">
        <f t="shared" si="2"/>
        <v>0</v>
      </c>
      <c r="C23" s="15"/>
      <c r="D23" s="69">
        <v>0</v>
      </c>
      <c r="E23" s="134"/>
      <c r="F23" s="105">
        <f t="shared" si="3"/>
        <v>0</v>
      </c>
      <c r="G23" s="70"/>
      <c r="H23" s="71"/>
      <c r="I23" s="613">
        <f t="shared" si="4"/>
        <v>0</v>
      </c>
      <c r="J23" s="582">
        <f t="shared" si="1"/>
        <v>0</v>
      </c>
    </row>
    <row r="24" spans="1:10" x14ac:dyDescent="0.25">
      <c r="A24" s="19"/>
      <c r="B24" s="183">
        <f t="shared" si="2"/>
        <v>0</v>
      </c>
      <c r="C24" s="15"/>
      <c r="D24" s="69">
        <v>0</v>
      </c>
      <c r="E24" s="134"/>
      <c r="F24" s="105">
        <f t="shared" si="3"/>
        <v>0</v>
      </c>
      <c r="G24" s="70"/>
      <c r="H24" s="71"/>
      <c r="I24" s="613">
        <f t="shared" si="4"/>
        <v>0</v>
      </c>
      <c r="J24" s="582">
        <f t="shared" si="1"/>
        <v>0</v>
      </c>
    </row>
    <row r="25" spans="1:10" x14ac:dyDescent="0.25">
      <c r="A25" s="19"/>
      <c r="B25" s="183">
        <f t="shared" si="2"/>
        <v>0</v>
      </c>
      <c r="C25" s="15"/>
      <c r="D25" s="69">
        <v>0</v>
      </c>
      <c r="E25" s="134"/>
      <c r="F25" s="105">
        <f t="shared" si="3"/>
        <v>0</v>
      </c>
      <c r="G25" s="70"/>
      <c r="H25" s="71"/>
      <c r="I25" s="613">
        <f t="shared" si="4"/>
        <v>0</v>
      </c>
      <c r="J25" s="582">
        <f t="shared" si="1"/>
        <v>0</v>
      </c>
    </row>
    <row r="26" spans="1:10" x14ac:dyDescent="0.25">
      <c r="A26" s="19"/>
      <c r="B26" s="183">
        <f t="shared" si="2"/>
        <v>0</v>
      </c>
      <c r="C26" s="15"/>
      <c r="D26" s="69">
        <v>0</v>
      </c>
      <c r="E26" s="134"/>
      <c r="F26" s="105">
        <f t="shared" si="3"/>
        <v>0</v>
      </c>
      <c r="G26" s="70"/>
      <c r="H26" s="71"/>
      <c r="I26" s="613">
        <f t="shared" si="4"/>
        <v>0</v>
      </c>
      <c r="J26" s="582">
        <f t="shared" si="1"/>
        <v>0</v>
      </c>
    </row>
    <row r="27" spans="1:10" x14ac:dyDescent="0.25">
      <c r="B27" s="183">
        <f t="shared" si="2"/>
        <v>0</v>
      </c>
      <c r="C27" s="15"/>
      <c r="D27" s="69">
        <v>0</v>
      </c>
      <c r="E27" s="134"/>
      <c r="F27" s="105">
        <f t="shared" si="3"/>
        <v>0</v>
      </c>
      <c r="G27" s="70"/>
      <c r="H27" s="71"/>
      <c r="I27" s="613">
        <f t="shared" si="4"/>
        <v>0</v>
      </c>
      <c r="J27" s="582">
        <f t="shared" si="1"/>
        <v>0</v>
      </c>
    </row>
    <row r="28" spans="1:10" ht="16.5" thickBot="1" x14ac:dyDescent="0.3">
      <c r="A28" s="121"/>
      <c r="B28" s="184"/>
      <c r="C28" s="37"/>
      <c r="D28" s="69">
        <v>0</v>
      </c>
      <c r="E28" s="303"/>
      <c r="F28" s="205">
        <f t="shared" si="3"/>
        <v>0</v>
      </c>
      <c r="G28" s="139"/>
      <c r="H28" s="199"/>
      <c r="I28" s="614"/>
      <c r="J28" s="587">
        <f t="shared" si="1"/>
        <v>0</v>
      </c>
    </row>
    <row r="29" spans="1:10" ht="16.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2"/>
      <c r="H29" s="152"/>
    </row>
    <row r="30" spans="1:10" ht="16.5" thickBot="1" x14ac:dyDescent="0.3">
      <c r="A30" s="47"/>
    </row>
    <row r="31" spans="1:10" x14ac:dyDescent="0.25">
      <c r="B31" s="185"/>
      <c r="D31" s="1216" t="s">
        <v>21</v>
      </c>
      <c r="E31" s="1217"/>
      <c r="F31" s="141">
        <f>E4+E5-F29+E6</f>
        <v>0</v>
      </c>
    </row>
    <row r="32" spans="1:10" ht="16.5" thickBot="1" x14ac:dyDescent="0.3">
      <c r="A32" s="125"/>
      <c r="D32" s="608" t="s">
        <v>4</v>
      </c>
      <c r="E32" s="609"/>
      <c r="F32" s="49">
        <f>F4+F5-C29+F6</f>
        <v>0</v>
      </c>
    </row>
    <row r="33" spans="2:2" x14ac:dyDescent="0.25">
      <c r="B33" s="185"/>
    </row>
  </sheetData>
  <mergeCells count="2">
    <mergeCell ref="A1:G1"/>
    <mergeCell ref="D31:E3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34"/>
  <sheetViews>
    <sheetView zoomScaleNormal="100" workbookViewId="0">
      <selection activeCell="D12" sqref="D12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220"/>
      <c r="B1" s="1220"/>
      <c r="C1" s="1220"/>
      <c r="D1" s="1220"/>
      <c r="E1" s="1220"/>
      <c r="F1" s="1220"/>
      <c r="G1" s="1220"/>
      <c r="H1" s="331">
        <v>1</v>
      </c>
      <c r="I1" s="499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497"/>
    </row>
    <row r="3" spans="1:10" ht="16.5" thickTop="1" thickBot="1" x14ac:dyDescent="0.3">
      <c r="A3" s="72"/>
      <c r="B3" s="663" t="s">
        <v>1</v>
      </c>
      <c r="C3" s="72"/>
      <c r="D3" s="72"/>
      <c r="E3" s="72"/>
      <c r="F3" s="72"/>
      <c r="G3" s="341" t="s">
        <v>20</v>
      </c>
      <c r="H3" s="340" t="s">
        <v>6</v>
      </c>
      <c r="I3" s="500"/>
    </row>
    <row r="4" spans="1:10" ht="15.75" customHeight="1" thickTop="1" x14ac:dyDescent="0.25">
      <c r="A4" s="75"/>
      <c r="B4" s="825"/>
      <c r="C4" s="299"/>
      <c r="D4" s="234"/>
      <c r="E4" s="468"/>
      <c r="F4" s="229"/>
      <c r="G4" s="805"/>
      <c r="H4" s="148"/>
      <c r="I4" s="504"/>
    </row>
    <row r="5" spans="1:10" ht="14.25" customHeight="1" x14ac:dyDescent="0.25">
      <c r="A5" s="1223" t="s">
        <v>99</v>
      </c>
      <c r="B5" s="1250" t="s">
        <v>100</v>
      </c>
      <c r="C5" s="494"/>
      <c r="D5" s="234"/>
      <c r="E5" s="232"/>
      <c r="F5" s="229"/>
      <c r="G5" s="227">
        <f>F30</f>
        <v>0</v>
      </c>
      <c r="H5" s="138">
        <f>E5-G5+E4+E6+E7</f>
        <v>0</v>
      </c>
      <c r="I5" s="501"/>
    </row>
    <row r="6" spans="1:10" x14ac:dyDescent="0.25">
      <c r="A6" s="1223"/>
      <c r="B6" s="1250"/>
      <c r="C6" s="497"/>
      <c r="D6" s="234"/>
      <c r="E6" s="75"/>
      <c r="F6" s="73"/>
      <c r="G6" s="229"/>
      <c r="H6" s="228"/>
      <c r="I6" s="299"/>
    </row>
    <row r="7" spans="1:10" ht="15.75" thickBot="1" x14ac:dyDescent="0.3">
      <c r="A7" s="236"/>
      <c r="B7" s="607"/>
      <c r="C7" s="497"/>
      <c r="D7" s="234"/>
      <c r="E7" s="75"/>
      <c r="F7" s="73"/>
      <c r="G7" s="229"/>
      <c r="H7" s="228"/>
      <c r="I7" s="299"/>
    </row>
    <row r="8" spans="1:10" ht="16.5" thickTop="1" thickBot="1" x14ac:dyDescent="0.3">
      <c r="A8" s="75"/>
      <c r="B8" s="349" t="s">
        <v>7</v>
      </c>
      <c r="C8" s="344" t="s">
        <v>8</v>
      </c>
      <c r="D8" s="345" t="s">
        <v>17</v>
      </c>
      <c r="E8" s="346" t="s">
        <v>2</v>
      </c>
      <c r="F8" s="339" t="s">
        <v>18</v>
      </c>
      <c r="G8" s="347"/>
      <c r="H8" s="348"/>
      <c r="I8" s="502"/>
    </row>
    <row r="9" spans="1:10" ht="15.75" thickTop="1" x14ac:dyDescent="0.25">
      <c r="A9" s="61"/>
      <c r="B9" s="183">
        <f>F4+F5+F6-C9+F7</f>
        <v>0</v>
      </c>
      <c r="C9" s="15"/>
      <c r="D9" s="69">
        <v>0</v>
      </c>
      <c r="E9" s="440"/>
      <c r="F9" s="263">
        <f>D9</f>
        <v>0</v>
      </c>
      <c r="G9" s="249"/>
      <c r="H9" s="250"/>
      <c r="I9" s="299">
        <f>E4+E5+E6-F9+E7</f>
        <v>0</v>
      </c>
      <c r="J9" s="281">
        <f>H9*F9</f>
        <v>0</v>
      </c>
    </row>
    <row r="10" spans="1:10" x14ac:dyDescent="0.25">
      <c r="A10" s="75"/>
      <c r="B10" s="183">
        <f>B9-C10</f>
        <v>0</v>
      </c>
      <c r="C10" s="15"/>
      <c r="D10" s="69">
        <v>0</v>
      </c>
      <c r="E10" s="440"/>
      <c r="F10" s="263">
        <f t="shared" ref="F10:F29" si="0">D10</f>
        <v>0</v>
      </c>
      <c r="G10" s="249"/>
      <c r="H10" s="250"/>
      <c r="I10" s="299">
        <f>I9-F10</f>
        <v>0</v>
      </c>
      <c r="J10" s="281">
        <f t="shared" ref="J10:J28" si="1">H10*F10</f>
        <v>0</v>
      </c>
    </row>
    <row r="11" spans="1:10" x14ac:dyDescent="0.25">
      <c r="A11" s="75"/>
      <c r="B11" s="183">
        <f t="shared" ref="B11:B29" si="2">B10-C11</f>
        <v>0</v>
      </c>
      <c r="C11" s="15"/>
      <c r="D11" s="69">
        <v>0</v>
      </c>
      <c r="E11" s="440"/>
      <c r="F11" s="263">
        <f t="shared" si="0"/>
        <v>0</v>
      </c>
      <c r="G11" s="249"/>
      <c r="H11" s="250"/>
      <c r="I11" s="299">
        <f t="shared" ref="I11:I28" si="3">I10-F11</f>
        <v>0</v>
      </c>
      <c r="J11" s="281">
        <f t="shared" si="1"/>
        <v>0</v>
      </c>
    </row>
    <row r="12" spans="1:10" x14ac:dyDescent="0.25">
      <c r="A12" s="61"/>
      <c r="B12" s="183">
        <f t="shared" si="2"/>
        <v>0</v>
      </c>
      <c r="C12" s="15"/>
      <c r="D12" s="69">
        <v>0</v>
      </c>
      <c r="E12" s="440"/>
      <c r="F12" s="263">
        <f t="shared" si="0"/>
        <v>0</v>
      </c>
      <c r="G12" s="249"/>
      <c r="H12" s="250"/>
      <c r="I12" s="299">
        <f t="shared" si="3"/>
        <v>0</v>
      </c>
      <c r="J12" s="281">
        <f t="shared" si="1"/>
        <v>0</v>
      </c>
    </row>
    <row r="13" spans="1:10" x14ac:dyDescent="0.25">
      <c r="A13" s="75"/>
      <c r="B13" s="183">
        <f t="shared" si="2"/>
        <v>0</v>
      </c>
      <c r="C13" s="15"/>
      <c r="D13" s="69">
        <v>0</v>
      </c>
      <c r="E13" s="440"/>
      <c r="F13" s="263">
        <f t="shared" si="0"/>
        <v>0</v>
      </c>
      <c r="G13" s="249"/>
      <c r="H13" s="250"/>
      <c r="I13" s="299">
        <f t="shared" si="3"/>
        <v>0</v>
      </c>
      <c r="J13" s="281">
        <f t="shared" si="1"/>
        <v>0</v>
      </c>
    </row>
    <row r="14" spans="1:10" x14ac:dyDescent="0.25">
      <c r="A14" s="75"/>
      <c r="B14" s="183">
        <f t="shared" si="2"/>
        <v>0</v>
      </c>
      <c r="C14" s="15"/>
      <c r="D14" s="69">
        <v>0</v>
      </c>
      <c r="E14" s="440"/>
      <c r="F14" s="263">
        <f t="shared" si="0"/>
        <v>0</v>
      </c>
      <c r="G14" s="249"/>
      <c r="H14" s="250"/>
      <c r="I14" s="299">
        <f t="shared" si="3"/>
        <v>0</v>
      </c>
      <c r="J14" s="281">
        <f t="shared" si="1"/>
        <v>0</v>
      </c>
    </row>
    <row r="15" spans="1:10" x14ac:dyDescent="0.25">
      <c r="A15" s="75"/>
      <c r="B15" s="183">
        <f t="shared" si="2"/>
        <v>0</v>
      </c>
      <c r="C15" s="15"/>
      <c r="D15" s="69">
        <v>0</v>
      </c>
      <c r="E15" s="311"/>
      <c r="F15" s="263">
        <f t="shared" si="0"/>
        <v>0</v>
      </c>
      <c r="G15" s="249"/>
      <c r="H15" s="250"/>
      <c r="I15" s="299">
        <f t="shared" si="3"/>
        <v>0</v>
      </c>
      <c r="J15" s="60">
        <f t="shared" si="1"/>
        <v>0</v>
      </c>
    </row>
    <row r="16" spans="1:10" x14ac:dyDescent="0.25">
      <c r="A16" s="75"/>
      <c r="B16" s="183">
        <f t="shared" si="2"/>
        <v>0</v>
      </c>
      <c r="C16" s="15"/>
      <c r="D16" s="69">
        <v>0</v>
      </c>
      <c r="E16" s="311"/>
      <c r="F16" s="263">
        <f t="shared" si="0"/>
        <v>0</v>
      </c>
      <c r="G16" s="249"/>
      <c r="H16" s="250"/>
      <c r="I16" s="299">
        <f t="shared" si="3"/>
        <v>0</v>
      </c>
      <c r="J16" s="60">
        <f t="shared" si="1"/>
        <v>0</v>
      </c>
    </row>
    <row r="17" spans="1:10" x14ac:dyDescent="0.25">
      <c r="A17" s="75"/>
      <c r="B17" s="183">
        <f t="shared" si="2"/>
        <v>0</v>
      </c>
      <c r="C17" s="15"/>
      <c r="D17" s="69">
        <v>0</v>
      </c>
      <c r="E17" s="311"/>
      <c r="F17" s="263">
        <f t="shared" si="0"/>
        <v>0</v>
      </c>
      <c r="G17" s="249"/>
      <c r="H17" s="250"/>
      <c r="I17" s="299">
        <f t="shared" si="3"/>
        <v>0</v>
      </c>
      <c r="J17" s="60">
        <f t="shared" si="1"/>
        <v>0</v>
      </c>
    </row>
    <row r="18" spans="1:10" x14ac:dyDescent="0.25">
      <c r="A18" s="75"/>
      <c r="B18" s="183">
        <f t="shared" si="2"/>
        <v>0</v>
      </c>
      <c r="C18" s="15"/>
      <c r="D18" s="69">
        <v>0</v>
      </c>
      <c r="E18" s="311"/>
      <c r="F18" s="263">
        <f t="shared" si="0"/>
        <v>0</v>
      </c>
      <c r="G18" s="70"/>
      <c r="H18" s="71"/>
      <c r="I18" s="299">
        <f t="shared" si="3"/>
        <v>0</v>
      </c>
      <c r="J18" s="60">
        <f t="shared" si="1"/>
        <v>0</v>
      </c>
    </row>
    <row r="19" spans="1:10" x14ac:dyDescent="0.25">
      <c r="A19" s="75"/>
      <c r="B19" s="183">
        <f t="shared" si="2"/>
        <v>0</v>
      </c>
      <c r="C19" s="15"/>
      <c r="D19" s="69">
        <v>0</v>
      </c>
      <c r="E19" s="311"/>
      <c r="F19" s="263">
        <f t="shared" si="0"/>
        <v>0</v>
      </c>
      <c r="G19" s="70"/>
      <c r="H19" s="71"/>
      <c r="I19" s="299">
        <f t="shared" si="3"/>
        <v>0</v>
      </c>
      <c r="J19" s="60">
        <f t="shared" si="1"/>
        <v>0</v>
      </c>
    </row>
    <row r="20" spans="1:10" x14ac:dyDescent="0.25">
      <c r="A20" s="75"/>
      <c r="B20" s="183">
        <f t="shared" si="2"/>
        <v>0</v>
      </c>
      <c r="C20" s="15"/>
      <c r="D20" s="69">
        <v>0</v>
      </c>
      <c r="E20" s="311"/>
      <c r="F20" s="263">
        <f t="shared" si="0"/>
        <v>0</v>
      </c>
      <c r="G20" s="249"/>
      <c r="H20" s="250"/>
      <c r="I20" s="299">
        <f t="shared" si="3"/>
        <v>0</v>
      </c>
      <c r="J20" s="60">
        <f t="shared" si="1"/>
        <v>0</v>
      </c>
    </row>
    <row r="21" spans="1:10" x14ac:dyDescent="0.25">
      <c r="A21" s="75"/>
      <c r="B21" s="183">
        <f t="shared" si="2"/>
        <v>0</v>
      </c>
      <c r="C21" s="15"/>
      <c r="D21" s="69">
        <v>0</v>
      </c>
      <c r="E21" s="311"/>
      <c r="F21" s="263">
        <f t="shared" si="0"/>
        <v>0</v>
      </c>
      <c r="G21" s="249"/>
      <c r="H21" s="250"/>
      <c r="I21" s="299">
        <f t="shared" si="3"/>
        <v>0</v>
      </c>
      <c r="J21" s="60">
        <f t="shared" si="1"/>
        <v>0</v>
      </c>
    </row>
    <row r="22" spans="1:10" x14ac:dyDescent="0.25">
      <c r="A22" s="75"/>
      <c r="B22" s="183">
        <f t="shared" si="2"/>
        <v>0</v>
      </c>
      <c r="C22" s="15"/>
      <c r="D22" s="69">
        <v>0</v>
      </c>
      <c r="E22" s="311"/>
      <c r="F22" s="263">
        <f t="shared" si="0"/>
        <v>0</v>
      </c>
      <c r="G22" s="249"/>
      <c r="H22" s="250"/>
      <c r="I22" s="299">
        <f t="shared" si="3"/>
        <v>0</v>
      </c>
      <c r="J22" s="60">
        <f t="shared" si="1"/>
        <v>0</v>
      </c>
    </row>
    <row r="23" spans="1:10" x14ac:dyDescent="0.25">
      <c r="A23" s="19"/>
      <c r="B23" s="183">
        <f t="shared" si="2"/>
        <v>0</v>
      </c>
      <c r="C23" s="73"/>
      <c r="D23" s="69">
        <v>0</v>
      </c>
      <c r="E23" s="134"/>
      <c r="F23" s="263">
        <f t="shared" si="0"/>
        <v>0</v>
      </c>
      <c r="G23" s="249"/>
      <c r="H23" s="250"/>
      <c r="I23" s="299">
        <f t="shared" si="3"/>
        <v>0</v>
      </c>
      <c r="J23" s="60">
        <f t="shared" si="1"/>
        <v>0</v>
      </c>
    </row>
    <row r="24" spans="1:10" x14ac:dyDescent="0.25">
      <c r="A24" s="19"/>
      <c r="B24" s="183">
        <f t="shared" si="2"/>
        <v>0</v>
      </c>
      <c r="C24" s="73"/>
      <c r="D24" s="69">
        <v>0</v>
      </c>
      <c r="E24" s="794"/>
      <c r="F24" s="263">
        <f t="shared" si="0"/>
        <v>0</v>
      </c>
      <c r="G24" s="249"/>
      <c r="H24" s="250"/>
      <c r="I24" s="299">
        <f t="shared" si="3"/>
        <v>0</v>
      </c>
      <c r="J24" s="60">
        <f t="shared" si="1"/>
        <v>0</v>
      </c>
    </row>
    <row r="25" spans="1:10" x14ac:dyDescent="0.25">
      <c r="A25" s="19"/>
      <c r="B25" s="183">
        <f t="shared" si="2"/>
        <v>0</v>
      </c>
      <c r="C25" s="73"/>
      <c r="D25" s="69">
        <v>0</v>
      </c>
      <c r="E25" s="794"/>
      <c r="F25" s="263">
        <f t="shared" si="0"/>
        <v>0</v>
      </c>
      <c r="G25" s="791"/>
      <c r="H25" s="792"/>
      <c r="I25" s="299">
        <f t="shared" si="3"/>
        <v>0</v>
      </c>
      <c r="J25" s="60">
        <f t="shared" si="1"/>
        <v>0</v>
      </c>
    </row>
    <row r="26" spans="1:10" x14ac:dyDescent="0.25">
      <c r="A26" s="19"/>
      <c r="B26" s="183">
        <f t="shared" si="2"/>
        <v>0</v>
      </c>
      <c r="C26" s="15"/>
      <c r="D26" s="69">
        <v>0</v>
      </c>
      <c r="E26" s="794"/>
      <c r="F26" s="263">
        <f t="shared" si="0"/>
        <v>0</v>
      </c>
      <c r="G26" s="791"/>
      <c r="H26" s="792"/>
      <c r="I26" s="299">
        <f t="shared" si="3"/>
        <v>0</v>
      </c>
      <c r="J26" s="60">
        <f t="shared" si="1"/>
        <v>0</v>
      </c>
    </row>
    <row r="27" spans="1:10" x14ac:dyDescent="0.25">
      <c r="A27" s="19"/>
      <c r="B27" s="183">
        <f t="shared" si="2"/>
        <v>0</v>
      </c>
      <c r="C27" s="15"/>
      <c r="D27" s="69">
        <v>0</v>
      </c>
      <c r="E27" s="794"/>
      <c r="F27" s="263">
        <f t="shared" si="0"/>
        <v>0</v>
      </c>
      <c r="G27" s="791"/>
      <c r="H27" s="792"/>
      <c r="I27" s="299">
        <f t="shared" si="3"/>
        <v>0</v>
      </c>
      <c r="J27" s="60">
        <f t="shared" si="1"/>
        <v>0</v>
      </c>
    </row>
    <row r="28" spans="1:10" x14ac:dyDescent="0.25">
      <c r="B28" s="183">
        <f t="shared" si="2"/>
        <v>0</v>
      </c>
      <c r="C28" s="15"/>
      <c r="D28" s="69">
        <v>0</v>
      </c>
      <c r="E28" s="134"/>
      <c r="F28" s="263">
        <f t="shared" si="0"/>
        <v>0</v>
      </c>
      <c r="G28" s="70"/>
      <c r="H28" s="71"/>
      <c r="I28" s="299">
        <f t="shared" si="3"/>
        <v>0</v>
      </c>
      <c r="J28" s="60">
        <f t="shared" si="1"/>
        <v>0</v>
      </c>
    </row>
    <row r="29" spans="1:10" ht="15.75" thickBot="1" x14ac:dyDescent="0.3">
      <c r="A29" s="121"/>
      <c r="B29" s="183">
        <f t="shared" si="2"/>
        <v>0</v>
      </c>
      <c r="C29" s="37"/>
      <c r="D29" s="69">
        <v>0</v>
      </c>
      <c r="E29" s="303"/>
      <c r="F29" s="263">
        <f t="shared" si="0"/>
        <v>0</v>
      </c>
      <c r="G29" s="139"/>
      <c r="H29" s="199"/>
      <c r="I29" s="152"/>
      <c r="J29" s="60">
        <f>SUM(J9:J28)</f>
        <v>0</v>
      </c>
    </row>
    <row r="30" spans="1:10" ht="15.75" thickTop="1" x14ac:dyDescent="0.25">
      <c r="A30" s="47">
        <f>SUM(A29:A29)</f>
        <v>0</v>
      </c>
      <c r="C30" s="73"/>
      <c r="D30" s="105">
        <f>SUM(D9:D29)</f>
        <v>0</v>
      </c>
      <c r="E30" s="134"/>
      <c r="F30" s="105">
        <f>SUM(F9:F29)</f>
        <v>0</v>
      </c>
      <c r="G30" s="152"/>
      <c r="H30" s="152"/>
    </row>
    <row r="31" spans="1:10" ht="15.75" thickBot="1" x14ac:dyDescent="0.3">
      <c r="A31" s="47"/>
    </row>
    <row r="32" spans="1:10" x14ac:dyDescent="0.25">
      <c r="B32" s="185"/>
      <c r="D32" s="1216" t="s">
        <v>21</v>
      </c>
      <c r="E32" s="1217"/>
      <c r="F32" s="141">
        <f>G5-F30</f>
        <v>0</v>
      </c>
    </row>
    <row r="33" spans="1:6" ht="15.75" thickBot="1" x14ac:dyDescent="0.3">
      <c r="A33" s="125"/>
      <c r="D33" s="803" t="s">
        <v>4</v>
      </c>
      <c r="E33" s="804"/>
      <c r="F33" s="49">
        <v>0</v>
      </c>
    </row>
    <row r="34" spans="1:6" x14ac:dyDescent="0.25">
      <c r="B34" s="185"/>
    </row>
  </sheetData>
  <mergeCells count="4">
    <mergeCell ref="A1:G1"/>
    <mergeCell ref="D32:E32"/>
    <mergeCell ref="A5:A6"/>
    <mergeCell ref="B5:B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EV92"/>
  <sheetViews>
    <sheetView topLeftCell="GC4" zoomScaleNormal="100" workbookViewId="0">
      <selection activeCell="GL33" sqref="GL33"/>
    </sheetView>
  </sheetViews>
  <sheetFormatPr baseColWidth="10" defaultColWidth="11.42578125" defaultRowHeight="15.75" x14ac:dyDescent="0.25"/>
  <cols>
    <col min="1" max="1" width="6.85546875" style="137" customWidth="1"/>
    <col min="2" max="2" width="26" style="75" customWidth="1"/>
    <col min="3" max="3" width="17.7109375" style="75" customWidth="1"/>
    <col min="4" max="4" width="13.42578125" style="75" bestFit="1" customWidth="1"/>
    <col min="5" max="5" width="11.28515625" style="135" customWidth="1"/>
    <col min="6" max="6" width="11.42578125" style="105"/>
    <col min="7" max="8" width="11.42578125" style="75"/>
    <col min="9" max="9" width="11" style="75" customWidth="1"/>
    <col min="10" max="10" width="11.42578125" style="75"/>
    <col min="11" max="11" width="31.28515625" style="75" bestFit="1" customWidth="1"/>
    <col min="12" max="12" width="17.42578125" style="75" customWidth="1"/>
    <col min="13" max="13" width="15.5703125" style="75" bestFit="1" customWidth="1"/>
    <col min="14" max="14" width="11.28515625" style="75" customWidth="1"/>
    <col min="15" max="16" width="11.42578125" style="75"/>
    <col min="17" max="17" width="11.85546875" style="75" bestFit="1" customWidth="1"/>
    <col min="18" max="18" width="11.42578125" style="75"/>
    <col min="19" max="19" width="15.5703125" style="75" bestFit="1" customWidth="1"/>
    <col min="20" max="20" width="11.42578125" style="75"/>
    <col min="21" max="21" width="28.5703125" style="75" bestFit="1" customWidth="1"/>
    <col min="22" max="22" width="17.42578125" style="75" bestFit="1" customWidth="1"/>
    <col min="23" max="23" width="15.5703125" style="75" bestFit="1" customWidth="1"/>
    <col min="24" max="24" width="11.28515625" style="75" customWidth="1"/>
    <col min="25" max="28" width="11.42578125" style="75"/>
    <col min="29" max="29" width="15.5703125" style="497" bestFit="1" customWidth="1"/>
    <col min="30" max="30" width="11.42578125" style="75"/>
    <col min="31" max="31" width="31.28515625" style="75" bestFit="1" customWidth="1"/>
    <col min="32" max="32" width="19" style="75" customWidth="1"/>
    <col min="33" max="33" width="15.5703125" style="75" bestFit="1" customWidth="1"/>
    <col min="34" max="35" width="11.42578125" style="75"/>
    <col min="36" max="36" width="10.42578125" style="75" customWidth="1"/>
    <col min="37" max="37" width="12.85546875" style="75" bestFit="1" customWidth="1"/>
    <col min="38" max="38" width="11.42578125" style="75"/>
    <col min="39" max="39" width="15.5703125" style="75" bestFit="1" customWidth="1"/>
    <col min="40" max="40" width="11.42578125" style="75"/>
    <col min="41" max="41" width="31.5703125" style="75" customWidth="1"/>
    <col min="42" max="42" width="19.140625" style="75" customWidth="1"/>
    <col min="43" max="43" width="14.28515625" style="75" customWidth="1"/>
    <col min="44" max="44" width="13.7109375" style="75" customWidth="1"/>
    <col min="45" max="45" width="13.28515625" style="75" customWidth="1"/>
    <col min="46" max="46" width="11.7109375" style="75" customWidth="1"/>
    <col min="47" max="47" width="13.85546875" style="75" customWidth="1"/>
    <col min="48" max="48" width="11.5703125" style="75" customWidth="1"/>
    <col min="49" max="49" width="17" style="497" customWidth="1"/>
    <col min="50" max="50" width="12.85546875" style="75" customWidth="1"/>
    <col min="51" max="51" width="34.7109375" style="75" customWidth="1"/>
    <col min="52" max="52" width="17.42578125" style="95" bestFit="1" customWidth="1"/>
    <col min="53" max="53" width="14.42578125" style="75" bestFit="1" customWidth="1"/>
    <col min="54" max="56" width="11.42578125" style="75" customWidth="1"/>
    <col min="57" max="57" width="12.85546875" style="75" bestFit="1" customWidth="1"/>
    <col min="58" max="58" width="14.5703125" style="75" customWidth="1"/>
    <col min="59" max="59" width="19.5703125" style="497" customWidth="1"/>
    <col min="60" max="60" width="11.42578125" style="75" customWidth="1"/>
    <col min="61" max="61" width="28.7109375" style="75" customWidth="1"/>
    <col min="62" max="62" width="19.85546875" style="75" customWidth="1"/>
    <col min="63" max="63" width="14.28515625" style="75" bestFit="1" customWidth="1"/>
    <col min="64" max="64" width="11.5703125" style="75" customWidth="1"/>
    <col min="65" max="65" width="12.5703125" style="75" customWidth="1"/>
    <col min="66" max="66" width="12" style="75" customWidth="1"/>
    <col min="67" max="67" width="12.85546875" style="75" bestFit="1" customWidth="1"/>
    <col min="68" max="68" width="9.5703125" style="75" bestFit="1" customWidth="1"/>
    <col min="69" max="69" width="16" style="497" customWidth="1"/>
    <col min="70" max="70" width="9.85546875" style="75" customWidth="1"/>
    <col min="71" max="71" width="28.5703125" style="75" bestFit="1" customWidth="1"/>
    <col min="72" max="72" width="18.42578125" style="75" customWidth="1"/>
    <col min="73" max="73" width="13.5703125" style="75" customWidth="1"/>
    <col min="74" max="76" width="11.42578125" style="75"/>
    <col min="77" max="77" width="12.85546875" style="75" bestFit="1" customWidth="1"/>
    <col min="78" max="78" width="11.42578125" style="75"/>
    <col min="79" max="79" width="15.5703125" style="497" bestFit="1" customWidth="1"/>
    <col min="80" max="80" width="13.85546875" style="497" customWidth="1"/>
    <col min="81" max="81" width="31" style="75" customWidth="1"/>
    <col min="82" max="82" width="18.42578125" style="75" customWidth="1"/>
    <col min="83" max="83" width="15" style="75" customWidth="1"/>
    <col min="84" max="85" width="11.5703125" style="75" customWidth="1"/>
    <col min="86" max="86" width="11.42578125" style="75"/>
    <col min="87" max="87" width="12.85546875" style="75" bestFit="1" customWidth="1"/>
    <col min="88" max="88" width="11.42578125" style="75"/>
    <col min="89" max="89" width="15.5703125" style="497" bestFit="1" customWidth="1"/>
    <col min="90" max="90" width="11.42578125" style="497"/>
    <col min="91" max="91" width="28.5703125" style="75" bestFit="1" customWidth="1"/>
    <col min="92" max="92" width="18.42578125" style="75" customWidth="1"/>
    <col min="93" max="93" width="15.5703125" style="75" bestFit="1" customWidth="1"/>
    <col min="94" max="94" width="14.85546875" style="75" bestFit="1" customWidth="1"/>
    <col min="95" max="95" width="13" style="75" bestFit="1" customWidth="1"/>
    <col min="96" max="96" width="14.42578125" style="75" bestFit="1" customWidth="1"/>
    <col min="97" max="97" width="13.5703125" style="75" bestFit="1" customWidth="1"/>
    <col min="98" max="98" width="11.42578125" style="75"/>
    <col min="99" max="99" width="15.5703125" style="497" bestFit="1" customWidth="1"/>
    <col min="100" max="100" width="11.42578125" style="75"/>
    <col min="101" max="101" width="28.5703125" style="75" bestFit="1" customWidth="1"/>
    <col min="102" max="102" width="18.42578125" style="75" customWidth="1"/>
    <col min="103" max="103" width="15.5703125" style="75" bestFit="1" customWidth="1"/>
    <col min="104" max="106" width="11.42578125" style="75"/>
    <col min="107" max="107" width="12.85546875" style="75" bestFit="1" customWidth="1"/>
    <col min="108" max="108" width="11.42578125" style="75"/>
    <col min="109" max="109" width="15.5703125" style="497" bestFit="1" customWidth="1"/>
    <col min="110" max="110" width="11.42578125" style="75"/>
    <col min="111" max="111" width="27.85546875" style="75" customWidth="1"/>
    <col min="112" max="112" width="19.7109375" style="75" customWidth="1"/>
    <col min="113" max="113" width="13.5703125" style="75" customWidth="1"/>
    <col min="114" max="114" width="11.42578125" style="75" customWidth="1"/>
    <col min="115" max="115" width="12" style="75" customWidth="1"/>
    <col min="116" max="116" width="10.5703125" style="75" bestFit="1" customWidth="1"/>
    <col min="117" max="117" width="12.85546875" style="75" bestFit="1" customWidth="1"/>
    <col min="118" max="118" width="9.5703125" style="75" bestFit="1" customWidth="1"/>
    <col min="119" max="119" width="15.5703125" style="497" bestFit="1" customWidth="1"/>
    <col min="120" max="120" width="11.42578125" style="75"/>
    <col min="121" max="121" width="33" style="75" customWidth="1"/>
    <col min="122" max="122" width="18.42578125" style="75" customWidth="1"/>
    <col min="123" max="123" width="13.28515625" style="75" bestFit="1" customWidth="1"/>
    <col min="124" max="124" width="11.42578125" style="75"/>
    <col min="125" max="125" width="13" style="75" bestFit="1" customWidth="1"/>
    <col min="126" max="126" width="11.42578125" style="75"/>
    <col min="127" max="127" width="13.5703125" style="75" bestFit="1" customWidth="1"/>
    <col min="128" max="128" width="11.42578125" style="75"/>
    <col min="129" max="129" width="17.85546875" style="497" customWidth="1"/>
    <col min="130" max="130" width="11.42578125" style="75"/>
    <col min="131" max="131" width="29.140625" style="75" bestFit="1" customWidth="1"/>
    <col min="132" max="132" width="18.28515625" style="75" customWidth="1"/>
    <col min="133" max="133" width="13.7109375" style="75" bestFit="1" customWidth="1"/>
    <col min="134" max="134" width="11.42578125" style="75"/>
    <col min="135" max="135" width="13" style="75" bestFit="1" customWidth="1"/>
    <col min="136" max="136" width="11.42578125" style="75"/>
    <col min="137" max="137" width="13.5703125" style="75" bestFit="1" customWidth="1"/>
    <col min="138" max="138" width="11.42578125" style="75"/>
    <col min="139" max="139" width="15.5703125" style="497" bestFit="1" customWidth="1"/>
    <col min="140" max="140" width="11.42578125" style="75"/>
    <col min="141" max="141" width="31.28515625" style="75" bestFit="1" customWidth="1"/>
    <col min="142" max="142" width="19.7109375" style="75" customWidth="1"/>
    <col min="143" max="143" width="15.5703125" style="75" bestFit="1" customWidth="1"/>
    <col min="144" max="146" width="11.28515625" style="75" customWidth="1"/>
    <col min="147" max="147" width="13.140625" style="75" bestFit="1" customWidth="1"/>
    <col min="148" max="148" width="11.42578125" style="75"/>
    <col min="149" max="149" width="16" style="497" customWidth="1"/>
    <col min="150" max="150" width="11.42578125" style="75"/>
    <col min="151" max="151" width="28.5703125" style="75" bestFit="1" customWidth="1"/>
    <col min="152" max="152" width="19.7109375" style="75" customWidth="1"/>
    <col min="153" max="153" width="15.5703125" style="75" bestFit="1" customWidth="1"/>
    <col min="154" max="155" width="11.28515625" style="75" customWidth="1"/>
    <col min="156" max="156" width="10.5703125" style="75" customWidth="1"/>
    <col min="157" max="157" width="11.28515625" style="75" customWidth="1"/>
    <col min="158" max="158" width="11.42578125" style="75"/>
    <col min="159" max="159" width="15.5703125" style="497" customWidth="1"/>
    <col min="160" max="160" width="11.42578125" style="75"/>
    <col min="161" max="161" width="31" style="75" customWidth="1"/>
    <col min="162" max="162" width="18.42578125" style="75" customWidth="1"/>
    <col min="163" max="163" width="13.28515625" style="75" bestFit="1" customWidth="1"/>
    <col min="164" max="166" width="11.42578125" style="75"/>
    <col min="167" max="167" width="12.85546875" style="75" bestFit="1" customWidth="1"/>
    <col min="168" max="168" width="11.42578125" style="75"/>
    <col min="169" max="169" width="15.5703125" style="497" customWidth="1"/>
    <col min="170" max="170" width="11.42578125" style="75"/>
    <col min="171" max="171" width="30.42578125" style="75" bestFit="1" customWidth="1"/>
    <col min="172" max="172" width="18.42578125" style="75" customWidth="1"/>
    <col min="173" max="173" width="13.28515625" style="75" bestFit="1" customWidth="1"/>
    <col min="174" max="176" width="11.42578125" style="75"/>
    <col min="177" max="177" width="12.85546875" style="75" bestFit="1" customWidth="1"/>
    <col min="178" max="178" width="11.42578125" style="75"/>
    <col min="179" max="179" width="15.5703125" style="497" bestFit="1" customWidth="1"/>
    <col min="180" max="180" width="12.42578125" style="75" bestFit="1" customWidth="1"/>
    <col min="181" max="181" width="27.28515625" style="75" customWidth="1"/>
    <col min="182" max="182" width="18.5703125" style="75" customWidth="1"/>
    <col min="183" max="183" width="16.140625" style="75" customWidth="1"/>
    <col min="184" max="184" width="11.42578125" style="75"/>
    <col min="185" max="185" width="14.140625" style="75" bestFit="1" customWidth="1"/>
    <col min="186" max="186" width="11.42578125" style="75"/>
    <col min="187" max="187" width="12.85546875" style="75" bestFit="1" customWidth="1"/>
    <col min="188" max="188" width="11.42578125" style="75"/>
    <col min="189" max="189" width="16" style="497" customWidth="1"/>
    <col min="190" max="190" width="11.42578125" style="75"/>
    <col min="191" max="191" width="28.5703125" style="75" bestFit="1" customWidth="1"/>
    <col min="192" max="192" width="18.42578125" style="75" customWidth="1"/>
    <col min="193" max="193" width="13.42578125" style="75" customWidth="1"/>
    <col min="194" max="196" width="11.42578125" style="75"/>
    <col min="197" max="197" width="12.85546875" style="75" bestFit="1" customWidth="1"/>
    <col min="198" max="198" width="11.42578125" style="75"/>
    <col min="199" max="199" width="16" style="497" customWidth="1"/>
    <col min="200" max="200" width="11.42578125" style="75"/>
    <col min="201" max="201" width="31.28515625" style="75" bestFit="1" customWidth="1"/>
    <col min="202" max="202" width="18.140625" style="75" customWidth="1"/>
    <col min="203" max="203" width="14.42578125" style="75" bestFit="1" customWidth="1"/>
    <col min="204" max="206" width="11.42578125" style="75"/>
    <col min="207" max="207" width="13" style="75" bestFit="1" customWidth="1"/>
    <col min="208" max="208" width="11.42578125" style="75"/>
    <col min="209" max="209" width="16.5703125" style="497" customWidth="1"/>
    <col min="210" max="210" width="11.42578125" style="75"/>
    <col min="211" max="211" width="28.5703125" style="75" bestFit="1" customWidth="1"/>
    <col min="212" max="212" width="18.5703125" style="75" customWidth="1"/>
    <col min="213" max="213" width="13.28515625" style="75" bestFit="1" customWidth="1"/>
    <col min="214" max="218" width="11.42578125" style="75"/>
    <col min="219" max="219" width="17.28515625" style="497" customWidth="1"/>
    <col min="220" max="220" width="11.42578125" style="75"/>
    <col min="221" max="221" width="31.28515625" style="75" bestFit="1" customWidth="1"/>
    <col min="222" max="222" width="17.7109375" style="75" bestFit="1" customWidth="1"/>
    <col min="223" max="223" width="14.42578125" style="75" bestFit="1" customWidth="1"/>
    <col min="224" max="224" width="11.28515625" style="75" customWidth="1"/>
    <col min="225" max="228" width="11.42578125" style="75"/>
    <col min="229" max="229" width="15.5703125" style="497" bestFit="1" customWidth="1"/>
    <col min="230" max="230" width="11.42578125" style="75"/>
    <col min="231" max="231" width="29.140625" style="75" bestFit="1" customWidth="1"/>
    <col min="232" max="232" width="18.7109375" style="75" customWidth="1"/>
    <col min="233" max="233" width="15.5703125" style="75" bestFit="1" customWidth="1"/>
    <col min="234" max="234" width="11.28515625" style="75" customWidth="1"/>
    <col min="235" max="238" width="11.42578125" style="75"/>
    <col min="239" max="239" width="15.5703125" style="497" bestFit="1" customWidth="1"/>
    <col min="240" max="240" width="11.42578125" style="75"/>
    <col min="241" max="241" width="28.5703125" style="75" bestFit="1" customWidth="1"/>
    <col min="242" max="242" width="16.28515625" style="75" bestFit="1" customWidth="1"/>
    <col min="243" max="243" width="15.5703125" style="75" bestFit="1" customWidth="1"/>
    <col min="244" max="244" width="11.28515625" style="75" customWidth="1"/>
    <col min="245" max="245" width="11.7109375" style="75" customWidth="1"/>
    <col min="246" max="246" width="11.42578125" style="75"/>
    <col min="247" max="247" width="13.140625" style="75" bestFit="1" customWidth="1"/>
    <col min="248" max="248" width="11.42578125" style="75"/>
    <col min="249" max="249" width="16.28515625" style="497" customWidth="1"/>
    <col min="250" max="250" width="11.42578125" style="75"/>
    <col min="251" max="251" width="28.5703125" style="75" bestFit="1" customWidth="1"/>
    <col min="252" max="252" width="17.42578125" style="75" bestFit="1" customWidth="1"/>
    <col min="253" max="253" width="15.5703125" style="75" bestFit="1" customWidth="1"/>
    <col min="254" max="254" width="11.28515625" style="75" customWidth="1"/>
    <col min="255" max="258" width="11.42578125" style="75"/>
    <col min="259" max="259" width="15.5703125" style="497" bestFit="1" customWidth="1"/>
    <col min="260" max="260" width="12.5703125" style="75" customWidth="1"/>
    <col min="261" max="261" width="32.42578125" style="75" customWidth="1"/>
    <col min="262" max="262" width="18.28515625" style="75" customWidth="1"/>
    <col min="263" max="263" width="14.42578125" style="75" bestFit="1" customWidth="1"/>
    <col min="264" max="265" width="11.5703125" style="75" customWidth="1"/>
    <col min="266" max="267" width="12.42578125" style="75" customWidth="1"/>
    <col min="268" max="268" width="9.5703125" style="75" bestFit="1" customWidth="1"/>
    <col min="269" max="269" width="16.28515625" style="497" customWidth="1"/>
    <col min="270" max="270" width="10.5703125" style="75" customWidth="1"/>
    <col min="271" max="271" width="33.42578125" style="75" bestFit="1" customWidth="1"/>
    <col min="272" max="272" width="17.7109375" style="75" bestFit="1" customWidth="1"/>
    <col min="273" max="273" width="14.42578125" style="75" bestFit="1" customWidth="1"/>
    <col min="274" max="274" width="11.28515625" style="75" bestFit="1" customWidth="1"/>
    <col min="275" max="275" width="11.42578125" style="75" customWidth="1"/>
    <col min="276" max="276" width="10.5703125" style="75" bestFit="1" customWidth="1"/>
    <col min="277" max="277" width="12.85546875" style="75" bestFit="1" customWidth="1"/>
    <col min="278" max="278" width="9.5703125" style="75" bestFit="1" customWidth="1"/>
    <col min="279" max="279" width="15.7109375" style="497" customWidth="1"/>
    <col min="280" max="280" width="13.28515625" style="75" customWidth="1"/>
    <col min="281" max="281" width="31.28515625" style="75" bestFit="1" customWidth="1"/>
    <col min="282" max="282" width="18" style="75" customWidth="1"/>
    <col min="283" max="283" width="14.7109375" style="75" customWidth="1"/>
    <col min="284" max="284" width="11.140625" style="75" customWidth="1"/>
    <col min="285" max="285" width="11.5703125" style="75" customWidth="1"/>
    <col min="286" max="286" width="10.5703125" style="75" bestFit="1" customWidth="1"/>
    <col min="287" max="287" width="11.85546875" style="75" bestFit="1" customWidth="1"/>
    <col min="288" max="288" width="11.42578125" style="75" customWidth="1"/>
    <col min="289" max="289" width="16.5703125" style="497" customWidth="1"/>
    <col min="290" max="290" width="8.5703125" style="75" customWidth="1"/>
    <col min="291" max="291" width="29.140625" style="75" bestFit="1" customWidth="1"/>
    <col min="292" max="292" width="18.28515625" style="75" customWidth="1"/>
    <col min="293" max="293" width="14.42578125" style="75" bestFit="1" customWidth="1"/>
    <col min="294" max="294" width="12" style="75" customWidth="1"/>
    <col min="295" max="295" width="12.42578125" style="75" customWidth="1"/>
    <col min="296" max="296" width="10.5703125" style="75" bestFit="1" customWidth="1"/>
    <col min="297" max="297" width="12.85546875" style="75" bestFit="1" customWidth="1"/>
    <col min="298" max="298" width="9.5703125" style="75" bestFit="1" customWidth="1"/>
    <col min="299" max="299" width="15.5703125" style="497" customWidth="1"/>
    <col min="300" max="300" width="16.42578125" style="75" customWidth="1"/>
    <col min="301" max="301" width="30" style="75" bestFit="1" customWidth="1"/>
    <col min="302" max="302" width="18.42578125" style="75" customWidth="1"/>
    <col min="303" max="303" width="15.5703125" style="75" bestFit="1" customWidth="1"/>
    <col min="304" max="304" width="14.85546875" style="75" bestFit="1" customWidth="1"/>
    <col min="305" max="306" width="10.7109375" style="75" bestFit="1" customWidth="1"/>
    <col min="307" max="307" width="13.140625" style="75" bestFit="1" customWidth="1"/>
    <col min="308" max="308" width="13.85546875" style="75" customWidth="1"/>
    <col min="309" max="309" width="18.85546875" style="497" customWidth="1"/>
    <col min="310" max="310" width="12.42578125" style="75" customWidth="1"/>
    <col min="311" max="311" width="31.28515625" style="75" bestFit="1" customWidth="1"/>
    <col min="312" max="312" width="17.7109375" style="75" bestFit="1" customWidth="1"/>
    <col min="313" max="313" width="15.5703125" style="75" bestFit="1" customWidth="1"/>
    <col min="314" max="314" width="12.28515625" style="75" customWidth="1"/>
    <col min="315" max="315" width="11.5703125" style="75" customWidth="1"/>
    <col min="316" max="316" width="10.5703125" style="75" bestFit="1" customWidth="1"/>
    <col min="317" max="317" width="12.85546875" style="75" bestFit="1" customWidth="1"/>
    <col min="318" max="318" width="9.5703125" style="75" bestFit="1" customWidth="1"/>
    <col min="319" max="319" width="16.42578125" style="497" customWidth="1"/>
    <col min="320" max="320" width="11.140625" style="75" customWidth="1"/>
    <col min="321" max="321" width="28.5703125" style="75" bestFit="1" customWidth="1"/>
    <col min="322" max="322" width="16.28515625" style="75" bestFit="1" customWidth="1"/>
    <col min="323" max="323" width="16.42578125" style="75" customWidth="1"/>
    <col min="324" max="324" width="11.140625" style="75" bestFit="1" customWidth="1"/>
    <col min="325" max="325" width="11.7109375" style="75" customWidth="1"/>
    <col min="326" max="326" width="10.5703125" style="75" bestFit="1" customWidth="1"/>
    <col min="327" max="327" width="12.85546875" style="75" bestFit="1" customWidth="1"/>
    <col min="328" max="328" width="9.5703125" style="75" bestFit="1" customWidth="1"/>
    <col min="329" max="329" width="15.28515625" style="497" customWidth="1"/>
    <col min="330" max="330" width="12.42578125" style="75" customWidth="1"/>
    <col min="331" max="331" width="31.28515625" style="75" bestFit="1" customWidth="1"/>
    <col min="332" max="332" width="18" style="75" customWidth="1"/>
    <col min="333" max="333" width="13.28515625" style="75" customWidth="1"/>
    <col min="334" max="334" width="11.85546875" style="75" customWidth="1"/>
    <col min="335" max="335" width="11.5703125" style="75" customWidth="1"/>
    <col min="336" max="336" width="10.5703125" style="75" bestFit="1" customWidth="1"/>
    <col min="337" max="337" width="12.85546875" style="75" bestFit="1" customWidth="1"/>
    <col min="338" max="338" width="9.5703125" style="75" bestFit="1" customWidth="1"/>
    <col min="339" max="339" width="15.5703125" style="75" bestFit="1" customWidth="1"/>
    <col min="340" max="340" width="13.85546875" style="75" customWidth="1"/>
    <col min="341" max="341" width="27.85546875" style="75" bestFit="1" customWidth="1"/>
    <col min="342" max="342" width="18.5703125" style="75" customWidth="1"/>
    <col min="343" max="343" width="13.28515625" style="75" bestFit="1" customWidth="1"/>
    <col min="344" max="344" width="11" style="75" bestFit="1" customWidth="1"/>
    <col min="345" max="345" width="11.42578125" style="75" customWidth="1"/>
    <col min="346" max="346" width="10.5703125" style="75" bestFit="1" customWidth="1"/>
    <col min="347" max="347" width="12.85546875" style="75" bestFit="1" customWidth="1"/>
    <col min="348" max="348" width="9.5703125" style="75" bestFit="1" customWidth="1"/>
    <col min="349" max="349" width="15.5703125" style="75" customWidth="1"/>
    <col min="350" max="350" width="11" style="75" customWidth="1"/>
    <col min="351" max="351" width="28.5703125" style="75" bestFit="1" customWidth="1"/>
    <col min="352" max="352" width="18.28515625" style="75" customWidth="1"/>
    <col min="353" max="353" width="13.28515625" style="75" bestFit="1" customWidth="1"/>
    <col min="354" max="358" width="11.42578125" style="75"/>
    <col min="359" max="359" width="17.140625" style="75" customWidth="1"/>
    <col min="360" max="360" width="11.42578125" style="75"/>
    <col min="361" max="361" width="31.28515625" style="75" bestFit="1" customWidth="1"/>
    <col min="362" max="362" width="17.7109375" style="75" bestFit="1" customWidth="1"/>
    <col min="363" max="363" width="13.28515625" style="75" bestFit="1" customWidth="1"/>
    <col min="364" max="368" width="11.42578125" style="75"/>
    <col min="369" max="369" width="15.7109375" style="75" customWidth="1"/>
    <col min="370" max="370" width="11.42578125" style="75"/>
    <col min="371" max="371" width="28.5703125" style="75" bestFit="1" customWidth="1"/>
    <col min="372" max="372" width="17.7109375" style="75" bestFit="1" customWidth="1"/>
    <col min="373" max="373" width="12.28515625" style="75" bestFit="1" customWidth="1"/>
    <col min="374" max="376" width="11.42578125" style="75"/>
    <col min="377" max="377" width="11.85546875" style="75" bestFit="1" customWidth="1"/>
    <col min="378" max="378" width="11.42578125" style="75"/>
    <col min="379" max="379" width="16" style="75" customWidth="1"/>
    <col min="380" max="380" width="11.42578125" style="75"/>
    <col min="381" max="381" width="28.5703125" style="75" bestFit="1" customWidth="1"/>
    <col min="382" max="382" width="17.7109375" style="75" bestFit="1" customWidth="1"/>
    <col min="383" max="383" width="13" style="75" customWidth="1"/>
    <col min="384" max="388" width="11.42578125" style="75"/>
    <col min="389" max="389" width="13.85546875" style="75" customWidth="1"/>
    <col min="390" max="390" width="11.42578125" style="75"/>
    <col min="391" max="391" width="28.5703125" style="75" bestFit="1" customWidth="1"/>
    <col min="392" max="392" width="16.28515625" style="75" bestFit="1" customWidth="1"/>
    <col min="393" max="393" width="13.28515625" style="75" bestFit="1" customWidth="1"/>
    <col min="394" max="396" width="11.42578125" style="75"/>
    <col min="397" max="397" width="11.85546875" style="75" bestFit="1" customWidth="1"/>
    <col min="398" max="398" width="11.42578125" style="75"/>
    <col min="399" max="399" width="16.5703125" style="75" customWidth="1"/>
    <col min="400" max="400" width="11.42578125" style="75"/>
    <col min="401" max="401" width="28.5703125" style="75" bestFit="1" customWidth="1"/>
    <col min="402" max="402" width="16.28515625" style="75" bestFit="1" customWidth="1"/>
    <col min="403" max="403" width="11.42578125" style="75"/>
    <col min="404" max="404" width="11.28515625" style="75" customWidth="1"/>
    <col min="405" max="408" width="11.42578125" style="75"/>
    <col min="409" max="409" width="16.85546875" style="75" customWidth="1"/>
    <col min="410" max="410" width="11.42578125" style="75"/>
    <col min="411" max="411" width="28.5703125" style="75" bestFit="1" customWidth="1"/>
    <col min="412" max="412" width="17" style="75" customWidth="1"/>
    <col min="413" max="413" width="14.7109375" style="75" customWidth="1"/>
    <col min="414" max="414" width="11.28515625" style="75" customWidth="1"/>
    <col min="415" max="416" width="11.42578125" style="75"/>
    <col min="417" max="417" width="13.5703125" style="75" bestFit="1" customWidth="1"/>
    <col min="418" max="418" width="11.42578125" style="75"/>
    <col min="419" max="419" width="15.85546875" style="75" customWidth="1"/>
    <col min="420" max="420" width="11.42578125" style="75"/>
    <col min="421" max="421" width="28.5703125" style="75" bestFit="1" customWidth="1"/>
    <col min="422" max="422" width="17.7109375" style="75" bestFit="1" customWidth="1"/>
    <col min="423" max="423" width="12.28515625" style="75" bestFit="1" customWidth="1"/>
    <col min="424" max="424" width="11.28515625" style="75" customWidth="1"/>
    <col min="425" max="430" width="11.42578125" style="75"/>
    <col min="431" max="431" width="25.28515625" style="75" bestFit="1" customWidth="1"/>
    <col min="432" max="432" width="16.28515625" style="75" bestFit="1" customWidth="1"/>
    <col min="433" max="433" width="11.42578125" style="75"/>
    <col min="434" max="434" width="11.28515625" style="75" customWidth="1"/>
    <col min="435" max="436" width="11.42578125" style="75"/>
    <col min="437" max="437" width="11.85546875" style="75" bestFit="1" customWidth="1"/>
    <col min="438" max="439" width="11.42578125" style="75"/>
    <col min="440" max="440" width="28.5703125" style="75" bestFit="1" customWidth="1"/>
    <col min="441" max="441" width="16.28515625" style="75" bestFit="1" customWidth="1"/>
    <col min="442" max="442" width="11.42578125" style="75"/>
    <col min="443" max="443" width="11.28515625" style="75" customWidth="1"/>
    <col min="444" max="448" width="11.42578125" style="75"/>
    <col min="449" max="449" width="25.28515625" style="75" bestFit="1" customWidth="1"/>
    <col min="450" max="450" width="16.28515625" style="75" bestFit="1" customWidth="1"/>
    <col min="451" max="451" width="11.42578125" style="75"/>
    <col min="452" max="452" width="11.28515625" style="75" customWidth="1"/>
    <col min="453" max="457" width="11.42578125" style="75"/>
    <col min="458" max="458" width="25.28515625" style="75" bestFit="1" customWidth="1"/>
    <col min="459" max="459" width="16.28515625" style="75" bestFit="1" customWidth="1"/>
    <col min="460" max="460" width="14.42578125" style="75" customWidth="1"/>
    <col min="461" max="461" width="11.28515625" style="75" customWidth="1"/>
    <col min="462" max="466" width="11.42578125" style="75"/>
    <col min="467" max="467" width="25.28515625" style="75" bestFit="1" customWidth="1"/>
    <col min="468" max="468" width="17.7109375" style="75" bestFit="1" customWidth="1"/>
    <col min="469" max="469" width="11.42578125" style="75"/>
    <col min="470" max="470" width="11.28515625" style="75" customWidth="1"/>
    <col min="471" max="475" width="11.42578125" style="75"/>
    <col min="476" max="476" width="25.28515625" style="75" bestFit="1" customWidth="1"/>
    <col min="477" max="477" width="16.28515625" style="75" bestFit="1" customWidth="1"/>
    <col min="478" max="478" width="11.42578125" style="75"/>
    <col min="479" max="479" width="11.28515625" style="75" customWidth="1"/>
    <col min="480" max="484" width="11.42578125" style="75"/>
    <col min="485" max="485" width="25.28515625" style="75" bestFit="1" customWidth="1"/>
    <col min="486" max="486" width="16.28515625" style="75" bestFit="1" customWidth="1"/>
    <col min="487" max="487" width="11.42578125" style="75"/>
    <col min="488" max="488" width="11.28515625" style="75" customWidth="1"/>
    <col min="489" max="493" width="11.42578125" style="75"/>
    <col min="494" max="494" width="25.28515625" style="75" bestFit="1" customWidth="1"/>
    <col min="495" max="495" width="17.7109375" style="75" bestFit="1" customWidth="1"/>
    <col min="496" max="496" width="11.42578125" style="75"/>
    <col min="497" max="497" width="11.28515625" style="75" customWidth="1"/>
    <col min="498" max="499" width="11.42578125" style="75"/>
    <col min="500" max="500" width="11.85546875" style="75" bestFit="1" customWidth="1"/>
    <col min="501" max="502" width="11.42578125" style="75"/>
    <col min="503" max="503" width="26.7109375" style="75" customWidth="1"/>
    <col min="504" max="504" width="16.28515625" style="75" bestFit="1" customWidth="1"/>
    <col min="505" max="505" width="11.42578125" style="75"/>
    <col min="506" max="506" width="11.28515625" style="75" customWidth="1"/>
    <col min="507" max="511" width="11.42578125" style="75"/>
    <col min="512" max="512" width="25.28515625" style="75" bestFit="1" customWidth="1"/>
    <col min="513" max="513" width="16.28515625" style="75" bestFit="1" customWidth="1"/>
    <col min="514" max="514" width="11.42578125" style="75"/>
    <col min="515" max="515" width="11.28515625" style="75" customWidth="1"/>
    <col min="516" max="520" width="11.42578125" style="75"/>
    <col min="521" max="521" width="25.28515625" style="75" bestFit="1" customWidth="1"/>
    <col min="522" max="522" width="16.28515625" style="75" bestFit="1" customWidth="1"/>
    <col min="523" max="523" width="11.42578125" style="75"/>
    <col min="524" max="524" width="11.28515625" style="75" customWidth="1"/>
    <col min="525" max="529" width="11.42578125" style="75"/>
    <col min="530" max="530" width="28.5703125" style="75" bestFit="1" customWidth="1"/>
    <col min="531" max="531" width="16.28515625" style="75" bestFit="1" customWidth="1"/>
    <col min="532" max="532" width="11.42578125" style="75"/>
    <col min="533" max="533" width="11.28515625" style="75" customWidth="1"/>
    <col min="534" max="538" width="11.42578125" style="75"/>
    <col min="539" max="539" width="25.28515625" style="75" bestFit="1" customWidth="1"/>
    <col min="540" max="540" width="16.28515625" style="75" bestFit="1" customWidth="1"/>
    <col min="541" max="541" width="11.42578125" style="75"/>
    <col min="542" max="542" width="11.28515625" style="75" customWidth="1"/>
    <col min="543" max="547" width="11.42578125" style="75"/>
    <col min="548" max="548" width="25.28515625" style="75" bestFit="1" customWidth="1"/>
    <col min="549" max="549" width="16.28515625" style="75" bestFit="1" customWidth="1"/>
    <col min="550" max="550" width="11.42578125" style="75"/>
    <col min="551" max="551" width="11.28515625" style="75" customWidth="1"/>
    <col min="552" max="556" width="11.42578125" style="75"/>
    <col min="557" max="557" width="28.5703125" style="75" bestFit="1" customWidth="1"/>
    <col min="558" max="558" width="16.28515625" style="75" bestFit="1" customWidth="1"/>
    <col min="559" max="559" width="11.42578125" style="75"/>
    <col min="560" max="560" width="11.28515625" style="75" customWidth="1"/>
    <col min="561" max="565" width="11.42578125" style="75"/>
    <col min="566" max="566" width="25.28515625" style="75" bestFit="1" customWidth="1"/>
    <col min="567" max="567" width="16.28515625" style="75" bestFit="1" customWidth="1"/>
    <col min="568" max="568" width="11.42578125" style="75"/>
    <col min="569" max="569" width="11.28515625" style="75" customWidth="1"/>
    <col min="570" max="574" width="11.42578125" style="75"/>
    <col min="575" max="575" width="28.42578125" style="75" customWidth="1"/>
    <col min="576" max="576" width="16.28515625" style="75" bestFit="1" customWidth="1"/>
    <col min="577" max="577" width="11.42578125" style="75"/>
    <col min="578" max="578" width="11.28515625" style="75" customWidth="1"/>
    <col min="579" max="583" width="11.42578125" style="75"/>
    <col min="584" max="584" width="25.28515625" style="75" bestFit="1" customWidth="1"/>
    <col min="585" max="585" width="16.28515625" style="75" bestFit="1" customWidth="1"/>
    <col min="586" max="586" width="11.42578125" style="75"/>
    <col min="587" max="587" width="11.28515625" style="75" customWidth="1"/>
    <col min="588" max="592" width="11.42578125" style="75"/>
    <col min="593" max="593" width="25.28515625" style="75" bestFit="1" customWidth="1"/>
    <col min="594" max="594" width="16.28515625" style="75" bestFit="1" customWidth="1"/>
    <col min="595" max="595" width="11.42578125" style="75"/>
    <col min="596" max="596" width="11.28515625" style="75" customWidth="1"/>
    <col min="597" max="601" width="11.42578125" style="75"/>
    <col min="602" max="602" width="25.28515625" style="75" bestFit="1" customWidth="1"/>
    <col min="603" max="603" width="16.28515625" style="75" bestFit="1" customWidth="1"/>
    <col min="604" max="604" width="11.42578125" style="75"/>
    <col min="605" max="605" width="11.28515625" style="75" customWidth="1"/>
    <col min="606" max="610" width="11.42578125" style="75"/>
    <col min="611" max="611" width="25.28515625" style="75" bestFit="1" customWidth="1"/>
    <col min="612" max="612" width="16.28515625" style="75" bestFit="1" customWidth="1"/>
    <col min="613" max="613" width="11.42578125" style="75"/>
    <col min="614" max="614" width="11.28515625" style="75" customWidth="1"/>
    <col min="615" max="619" width="11.42578125" style="75"/>
    <col min="620" max="620" width="25.28515625" style="75" bestFit="1" customWidth="1"/>
    <col min="621" max="621" width="16.28515625" style="75" bestFit="1" customWidth="1"/>
    <col min="622" max="622" width="11.42578125" style="75"/>
    <col min="623" max="623" width="11.28515625" style="75" customWidth="1"/>
    <col min="624" max="628" width="11.42578125" style="75"/>
    <col min="629" max="629" width="25.28515625" style="75" bestFit="1" customWidth="1"/>
    <col min="630" max="630" width="16.28515625" style="75" bestFit="1" customWidth="1"/>
    <col min="631" max="631" width="11.42578125" style="75"/>
    <col min="632" max="632" width="11.28515625" style="75" customWidth="1"/>
    <col min="633" max="637" width="11.42578125" style="75"/>
    <col min="638" max="638" width="25.28515625" style="75" bestFit="1" customWidth="1"/>
    <col min="639" max="639" width="16.28515625" style="75" bestFit="1" customWidth="1"/>
    <col min="640" max="640" width="11.42578125" style="75"/>
    <col min="641" max="641" width="11.28515625" style="75" customWidth="1"/>
    <col min="642" max="646" width="11.42578125" style="75"/>
    <col min="647" max="647" width="25.28515625" style="75" bestFit="1" customWidth="1"/>
    <col min="648" max="648" width="16.28515625" style="75" bestFit="1" customWidth="1"/>
    <col min="649" max="649" width="11.42578125" style="75"/>
    <col min="650" max="650" width="11.28515625" style="75" customWidth="1"/>
    <col min="651" max="655" width="11.42578125" style="75"/>
    <col min="656" max="656" width="29.42578125" style="75" customWidth="1"/>
    <col min="657" max="657" width="16.28515625" style="75" bestFit="1" customWidth="1"/>
    <col min="658" max="658" width="11.42578125" style="75"/>
    <col min="659" max="659" width="11.28515625" style="75" customWidth="1"/>
    <col min="660" max="664" width="11.42578125" style="75"/>
    <col min="665" max="665" width="25.28515625" style="75" bestFit="1" customWidth="1"/>
    <col min="666" max="666" width="16.28515625" style="75" bestFit="1" customWidth="1"/>
    <col min="667" max="667" width="11.42578125" style="75"/>
    <col min="668" max="668" width="11.28515625" style="75" customWidth="1"/>
    <col min="669" max="673" width="11.42578125" style="75"/>
    <col min="674" max="674" width="25.28515625" style="75" bestFit="1" customWidth="1"/>
    <col min="675" max="675" width="16.28515625" style="75" bestFit="1" customWidth="1"/>
    <col min="676" max="676" width="11.42578125" style="75"/>
    <col min="677" max="677" width="11.28515625" style="75" customWidth="1"/>
    <col min="678" max="682" width="11.42578125" style="75"/>
    <col min="683" max="683" width="25.28515625" style="75" bestFit="1" customWidth="1"/>
    <col min="684" max="684" width="16.28515625" style="75" bestFit="1" customWidth="1"/>
    <col min="685" max="685" width="11.42578125" style="75"/>
    <col min="686" max="686" width="11.28515625" style="75" customWidth="1"/>
    <col min="687" max="691" width="11.42578125" style="75"/>
    <col min="692" max="692" width="25.28515625" style="75" bestFit="1" customWidth="1"/>
    <col min="693" max="693" width="16.28515625" style="75" bestFit="1" customWidth="1"/>
    <col min="694" max="694" width="11.42578125" style="75"/>
    <col min="695" max="695" width="11.28515625" style="75" customWidth="1"/>
    <col min="696" max="700" width="11.42578125" style="75"/>
    <col min="701" max="701" width="25.28515625" style="75" bestFit="1" customWidth="1"/>
    <col min="702" max="702" width="16.28515625" style="75" bestFit="1" customWidth="1"/>
    <col min="703" max="703" width="11.42578125" style="75"/>
    <col min="704" max="704" width="11.28515625" style="75" customWidth="1"/>
    <col min="705" max="709" width="11.42578125" style="75"/>
    <col min="710" max="710" width="25.28515625" style="75" bestFit="1" customWidth="1"/>
    <col min="711" max="711" width="16.28515625" style="75" bestFit="1" customWidth="1"/>
    <col min="712" max="712" width="11.42578125" style="75"/>
    <col min="713" max="713" width="11.28515625" style="75" customWidth="1"/>
    <col min="714" max="718" width="11.42578125" style="75"/>
    <col min="719" max="719" width="25.28515625" style="75" bestFit="1" customWidth="1"/>
    <col min="720" max="720" width="16.28515625" style="75" bestFit="1" customWidth="1"/>
    <col min="721" max="721" width="11.42578125" style="75"/>
    <col min="722" max="722" width="11.28515625" style="75" customWidth="1"/>
    <col min="723" max="727" width="11.42578125" style="75"/>
    <col min="728" max="728" width="25.28515625" style="75" bestFit="1" customWidth="1"/>
    <col min="729" max="729" width="16.28515625" style="75" bestFit="1" customWidth="1"/>
    <col min="730" max="730" width="11.42578125" style="75"/>
    <col min="731" max="731" width="11.28515625" style="75" customWidth="1"/>
    <col min="732" max="736" width="11.42578125" style="75"/>
    <col min="737" max="737" width="25.28515625" style="75" bestFit="1" customWidth="1"/>
    <col min="738" max="738" width="16.28515625" style="75" bestFit="1" customWidth="1"/>
    <col min="739" max="739" width="11.42578125" style="75"/>
    <col min="740" max="740" width="11.28515625" style="75" customWidth="1"/>
    <col min="741" max="745" width="11.42578125" style="75"/>
    <col min="746" max="746" width="25.28515625" style="75" bestFit="1" customWidth="1"/>
    <col min="747" max="747" width="16.28515625" style="75" bestFit="1" customWidth="1"/>
    <col min="748" max="748" width="11.42578125" style="75"/>
    <col min="749" max="749" width="11.28515625" style="75" customWidth="1"/>
    <col min="750" max="754" width="11.42578125" style="75"/>
    <col min="755" max="755" width="25.28515625" style="75" bestFit="1" customWidth="1"/>
    <col min="756" max="756" width="16.28515625" style="75" bestFit="1" customWidth="1"/>
    <col min="757" max="757" width="11.42578125" style="75"/>
    <col min="758" max="758" width="11.28515625" style="75" customWidth="1"/>
    <col min="759" max="763" width="11.42578125" style="75"/>
    <col min="764" max="764" width="25.28515625" style="75" bestFit="1" customWidth="1"/>
    <col min="765" max="765" width="16.28515625" style="75" bestFit="1" customWidth="1"/>
    <col min="766" max="766" width="11.42578125" style="75"/>
    <col min="767" max="767" width="11.28515625" style="75" customWidth="1"/>
    <col min="768" max="772" width="11.42578125" style="75"/>
    <col min="773" max="773" width="25.28515625" style="75" bestFit="1" customWidth="1"/>
    <col min="774" max="774" width="16.28515625" style="75" bestFit="1" customWidth="1"/>
    <col min="775" max="775" width="11.42578125" style="75"/>
    <col min="776" max="776" width="11.28515625" style="75" customWidth="1"/>
    <col min="777" max="781" width="11.42578125" style="75"/>
    <col min="782" max="782" width="25.28515625" style="75" bestFit="1" customWidth="1"/>
    <col min="783" max="783" width="16.28515625" style="75" bestFit="1" customWidth="1"/>
    <col min="784" max="784" width="11.42578125" style="75"/>
    <col min="785" max="785" width="11.28515625" style="75" customWidth="1"/>
    <col min="786" max="790" width="11.42578125" style="75"/>
    <col min="791" max="791" width="25.28515625" style="75" bestFit="1" customWidth="1"/>
    <col min="792" max="792" width="16.28515625" style="75" bestFit="1" customWidth="1"/>
    <col min="793" max="793" width="11.42578125" style="75"/>
    <col min="794" max="794" width="11.28515625" style="75" customWidth="1"/>
    <col min="795" max="799" width="11.42578125" style="75"/>
    <col min="800" max="800" width="25.28515625" style="75" bestFit="1" customWidth="1"/>
    <col min="801" max="801" width="16.28515625" style="75" bestFit="1" customWidth="1"/>
    <col min="802" max="802" width="11.42578125" style="75"/>
    <col min="803" max="803" width="11.28515625" style="75" customWidth="1"/>
    <col min="804" max="808" width="11.42578125" style="75"/>
    <col min="809" max="809" width="25.28515625" style="75" bestFit="1" customWidth="1"/>
    <col min="810" max="810" width="16.28515625" style="75" bestFit="1" customWidth="1"/>
    <col min="811" max="811" width="11.42578125" style="75"/>
    <col min="812" max="812" width="11.28515625" style="75" customWidth="1"/>
    <col min="813" max="817" width="11.42578125" style="75"/>
    <col min="818" max="818" width="25.28515625" style="75" bestFit="1" customWidth="1"/>
    <col min="819" max="819" width="16.28515625" style="75" bestFit="1" customWidth="1"/>
    <col min="820" max="820" width="11.42578125" style="75"/>
    <col min="821" max="821" width="11.28515625" style="75" customWidth="1"/>
    <col min="822" max="16384" width="11.42578125" style="75"/>
  </cols>
  <sheetData>
    <row r="1" spans="1:825" ht="36.75" customHeight="1" thickBot="1" x14ac:dyDescent="0.55000000000000004">
      <c r="B1" s="327" t="s">
        <v>35</v>
      </c>
      <c r="C1" s="328"/>
      <c r="D1" s="328"/>
      <c r="E1" s="320"/>
      <c r="F1" s="329"/>
      <c r="G1" s="330"/>
      <c r="H1" s="330"/>
      <c r="I1" s="330"/>
      <c r="K1" s="1226" t="s">
        <v>278</v>
      </c>
      <c r="L1" s="1226"/>
      <c r="M1" s="1226"/>
      <c r="N1" s="1226"/>
      <c r="O1" s="1226"/>
      <c r="P1" s="1226"/>
      <c r="Q1" s="1226"/>
      <c r="R1" s="331">
        <f>I1+1</f>
        <v>1</v>
      </c>
      <c r="S1" s="331"/>
      <c r="U1" s="1220" t="s">
        <v>279</v>
      </c>
      <c r="V1" s="1220"/>
      <c r="W1" s="1220"/>
      <c r="X1" s="1220"/>
      <c r="Y1" s="1220"/>
      <c r="Z1" s="1220"/>
      <c r="AA1" s="1220"/>
      <c r="AB1" s="331">
        <f>R1+1</f>
        <v>2</v>
      </c>
      <c r="AC1" s="499"/>
      <c r="AE1" s="1220" t="str">
        <f>U1</f>
        <v>ENTRADAS DEL MES DE SEPTIEMBRE   2022</v>
      </c>
      <c r="AF1" s="1220"/>
      <c r="AG1" s="1220"/>
      <c r="AH1" s="1220"/>
      <c r="AI1" s="1220"/>
      <c r="AJ1" s="1220"/>
      <c r="AK1" s="1220"/>
      <c r="AL1" s="331">
        <f>AB1+1</f>
        <v>3</v>
      </c>
      <c r="AM1" s="331"/>
      <c r="AO1" s="1220" t="str">
        <f>AE1</f>
        <v>ENTRADAS DEL MES DE SEPTIEMBRE   2022</v>
      </c>
      <c r="AP1" s="1220"/>
      <c r="AQ1" s="1220"/>
      <c r="AR1" s="1220"/>
      <c r="AS1" s="1220"/>
      <c r="AT1" s="1220"/>
      <c r="AU1" s="1220"/>
      <c r="AV1" s="331">
        <f>AL1+1</f>
        <v>4</v>
      </c>
      <c r="AW1" s="499"/>
      <c r="AY1" s="1220" t="str">
        <f>AO1</f>
        <v>ENTRADAS DEL MES DE SEPTIEMBRE   2022</v>
      </c>
      <c r="AZ1" s="1220"/>
      <c r="BA1" s="1220"/>
      <c r="BB1" s="1220"/>
      <c r="BC1" s="1220"/>
      <c r="BD1" s="1220"/>
      <c r="BE1" s="1220"/>
      <c r="BF1" s="331">
        <f>AV1+1</f>
        <v>5</v>
      </c>
      <c r="BG1" s="526"/>
      <c r="BI1" s="1220" t="str">
        <f>AY1</f>
        <v>ENTRADAS DEL MES DE SEPTIEMBRE   2022</v>
      </c>
      <c r="BJ1" s="1220"/>
      <c r="BK1" s="1220"/>
      <c r="BL1" s="1220"/>
      <c r="BM1" s="1220"/>
      <c r="BN1" s="1220"/>
      <c r="BO1" s="1220"/>
      <c r="BP1" s="331">
        <f>BF1+1</f>
        <v>6</v>
      </c>
      <c r="BQ1" s="499"/>
      <c r="BS1" s="1220" t="str">
        <f>BI1</f>
        <v>ENTRADAS DEL MES DE SEPTIEMBRE   2022</v>
      </c>
      <c r="BT1" s="1220"/>
      <c r="BU1" s="1220"/>
      <c r="BV1" s="1220"/>
      <c r="BW1" s="1220"/>
      <c r="BX1" s="1220"/>
      <c r="BY1" s="1220"/>
      <c r="BZ1" s="331">
        <f>BP1+1</f>
        <v>7</v>
      </c>
      <c r="CC1" s="1220" t="str">
        <f>BS1</f>
        <v>ENTRADAS DEL MES DE SEPTIEMBRE   2022</v>
      </c>
      <c r="CD1" s="1220"/>
      <c r="CE1" s="1220"/>
      <c r="CF1" s="1220"/>
      <c r="CG1" s="1220"/>
      <c r="CH1" s="1220"/>
      <c r="CI1" s="1220"/>
      <c r="CJ1" s="331">
        <f>BZ1+1</f>
        <v>8</v>
      </c>
      <c r="CM1" s="1220" t="str">
        <f>CC1</f>
        <v>ENTRADAS DEL MES DE SEPTIEMBRE   2022</v>
      </c>
      <c r="CN1" s="1220"/>
      <c r="CO1" s="1220"/>
      <c r="CP1" s="1220"/>
      <c r="CQ1" s="1220"/>
      <c r="CR1" s="1220"/>
      <c r="CS1" s="1220"/>
      <c r="CT1" s="331">
        <f>CJ1+1</f>
        <v>9</v>
      </c>
      <c r="CU1" s="499"/>
      <c r="CW1" s="1220" t="str">
        <f>CM1</f>
        <v>ENTRADAS DEL MES DE SEPTIEMBRE   2022</v>
      </c>
      <c r="CX1" s="1220"/>
      <c r="CY1" s="1220"/>
      <c r="CZ1" s="1220"/>
      <c r="DA1" s="1220"/>
      <c r="DB1" s="1220"/>
      <c r="DC1" s="1220"/>
      <c r="DD1" s="331">
        <f>CT1+1</f>
        <v>10</v>
      </c>
      <c r="DE1" s="499"/>
      <c r="DG1" s="1220" t="str">
        <f>CW1</f>
        <v>ENTRADAS DEL MES DE SEPTIEMBRE   2022</v>
      </c>
      <c r="DH1" s="1220"/>
      <c r="DI1" s="1220"/>
      <c r="DJ1" s="1220"/>
      <c r="DK1" s="1220"/>
      <c r="DL1" s="1220"/>
      <c r="DM1" s="1220"/>
      <c r="DN1" s="331">
        <f>DD1+1</f>
        <v>11</v>
      </c>
      <c r="DO1" s="499"/>
      <c r="DQ1" s="1220" t="str">
        <f>DG1</f>
        <v>ENTRADAS DEL MES DE SEPTIEMBRE   2022</v>
      </c>
      <c r="DR1" s="1220"/>
      <c r="DS1" s="1220"/>
      <c r="DT1" s="1220"/>
      <c r="DU1" s="1220"/>
      <c r="DV1" s="1220"/>
      <c r="DW1" s="1220"/>
      <c r="DX1" s="331">
        <f>DN1+1</f>
        <v>12</v>
      </c>
      <c r="EA1" s="1220" t="str">
        <f>DQ1</f>
        <v>ENTRADAS DEL MES DE SEPTIEMBRE   2022</v>
      </c>
      <c r="EB1" s="1220"/>
      <c r="EC1" s="1220"/>
      <c r="ED1" s="1220"/>
      <c r="EE1" s="1220"/>
      <c r="EF1" s="1220"/>
      <c r="EG1" s="1220"/>
      <c r="EH1" s="331">
        <f>DX1+1</f>
        <v>13</v>
      </c>
      <c r="EI1" s="499"/>
      <c r="EK1" s="1220" t="str">
        <f>EA1</f>
        <v>ENTRADAS DEL MES DE SEPTIEMBRE   2022</v>
      </c>
      <c r="EL1" s="1220"/>
      <c r="EM1" s="1220"/>
      <c r="EN1" s="1220"/>
      <c r="EO1" s="1220"/>
      <c r="EP1" s="1220"/>
      <c r="EQ1" s="1220"/>
      <c r="ER1" s="331">
        <f>EH1+1</f>
        <v>14</v>
      </c>
      <c r="ES1" s="499"/>
      <c r="EU1" s="1220" t="str">
        <f>EK1</f>
        <v>ENTRADAS DEL MES DE SEPTIEMBRE   2022</v>
      </c>
      <c r="EV1" s="1220"/>
      <c r="EW1" s="1220"/>
      <c r="EX1" s="1220"/>
      <c r="EY1" s="1220"/>
      <c r="EZ1" s="1220"/>
      <c r="FA1" s="1220"/>
      <c r="FB1" s="331">
        <f>ER1+1</f>
        <v>15</v>
      </c>
      <c r="FC1" s="499"/>
      <c r="FE1" s="1220" t="str">
        <f>EU1</f>
        <v>ENTRADAS DEL MES DE SEPTIEMBRE   2022</v>
      </c>
      <c r="FF1" s="1220"/>
      <c r="FG1" s="1220"/>
      <c r="FH1" s="1220"/>
      <c r="FI1" s="1220"/>
      <c r="FJ1" s="1220"/>
      <c r="FK1" s="1220"/>
      <c r="FL1" s="331">
        <f>FB1+1</f>
        <v>16</v>
      </c>
      <c r="FM1" s="499"/>
      <c r="FO1" s="1220" t="str">
        <f>FE1</f>
        <v>ENTRADAS DEL MES DE SEPTIEMBRE   2022</v>
      </c>
      <c r="FP1" s="1220"/>
      <c r="FQ1" s="1220"/>
      <c r="FR1" s="1220"/>
      <c r="FS1" s="1220"/>
      <c r="FT1" s="1220"/>
      <c r="FU1" s="1220"/>
      <c r="FV1" s="331">
        <f>FL1+1</f>
        <v>17</v>
      </c>
      <c r="FW1" s="499"/>
      <c r="FY1" s="1220" t="str">
        <f>FO1</f>
        <v>ENTRADAS DEL MES DE SEPTIEMBRE   2022</v>
      </c>
      <c r="FZ1" s="1220"/>
      <c r="GA1" s="1220"/>
      <c r="GB1" s="1220"/>
      <c r="GC1" s="1220"/>
      <c r="GD1" s="1220"/>
      <c r="GE1" s="1220"/>
      <c r="GF1" s="331">
        <f>FV1+1</f>
        <v>18</v>
      </c>
      <c r="GG1" s="499"/>
      <c r="GH1" s="75" t="s">
        <v>37</v>
      </c>
      <c r="GI1" s="1220" t="str">
        <f>FY1</f>
        <v>ENTRADAS DEL MES DE SEPTIEMBRE   2022</v>
      </c>
      <c r="GJ1" s="1220"/>
      <c r="GK1" s="1220"/>
      <c r="GL1" s="1220"/>
      <c r="GM1" s="1220"/>
      <c r="GN1" s="1220"/>
      <c r="GO1" s="1220"/>
      <c r="GP1" s="331">
        <f>GF1+1</f>
        <v>19</v>
      </c>
      <c r="GQ1" s="499"/>
      <c r="GS1" s="1220" t="str">
        <f>GI1</f>
        <v>ENTRADAS DEL MES DE SEPTIEMBRE   2022</v>
      </c>
      <c r="GT1" s="1220"/>
      <c r="GU1" s="1220"/>
      <c r="GV1" s="1220"/>
      <c r="GW1" s="1220"/>
      <c r="GX1" s="1220"/>
      <c r="GY1" s="1220"/>
      <c r="GZ1" s="331">
        <f>GP1+1</f>
        <v>20</v>
      </c>
      <c r="HA1" s="499"/>
      <c r="HC1" s="1220" t="str">
        <f>GS1</f>
        <v>ENTRADAS DEL MES DE SEPTIEMBRE   2022</v>
      </c>
      <c r="HD1" s="1220"/>
      <c r="HE1" s="1220"/>
      <c r="HF1" s="1220"/>
      <c r="HG1" s="1220"/>
      <c r="HH1" s="1220"/>
      <c r="HI1" s="1220"/>
      <c r="HJ1" s="331">
        <f>GZ1+1</f>
        <v>21</v>
      </c>
      <c r="HK1" s="499"/>
      <c r="HM1" s="1220" t="str">
        <f>HC1</f>
        <v>ENTRADAS DEL MES DE SEPTIEMBRE   2022</v>
      </c>
      <c r="HN1" s="1220"/>
      <c r="HO1" s="1220"/>
      <c r="HP1" s="1220"/>
      <c r="HQ1" s="1220"/>
      <c r="HR1" s="1220"/>
      <c r="HS1" s="1220"/>
      <c r="HT1" s="331">
        <f>HJ1+1</f>
        <v>22</v>
      </c>
      <c r="HU1" s="499"/>
      <c r="HW1" s="1220" t="str">
        <f>HM1</f>
        <v>ENTRADAS DEL MES DE SEPTIEMBRE   2022</v>
      </c>
      <c r="HX1" s="1220"/>
      <c r="HY1" s="1220"/>
      <c r="HZ1" s="1220"/>
      <c r="IA1" s="1220"/>
      <c r="IB1" s="1220"/>
      <c r="IC1" s="1220"/>
      <c r="ID1" s="331">
        <f>HT1+1</f>
        <v>23</v>
      </c>
      <c r="IE1" s="499"/>
      <c r="IG1" s="1220" t="str">
        <f>HW1</f>
        <v>ENTRADAS DEL MES DE SEPTIEMBRE   2022</v>
      </c>
      <c r="IH1" s="1220"/>
      <c r="II1" s="1220"/>
      <c r="IJ1" s="1220"/>
      <c r="IK1" s="1220"/>
      <c r="IL1" s="1220"/>
      <c r="IM1" s="1220"/>
      <c r="IN1" s="331">
        <f>ID1+1</f>
        <v>24</v>
      </c>
      <c r="IO1" s="499"/>
      <c r="IQ1" s="1220" t="str">
        <f>IG1</f>
        <v>ENTRADAS DEL MES DE SEPTIEMBRE   2022</v>
      </c>
      <c r="IR1" s="1220"/>
      <c r="IS1" s="1220"/>
      <c r="IT1" s="1220"/>
      <c r="IU1" s="1220"/>
      <c r="IV1" s="1220"/>
      <c r="IW1" s="1220"/>
      <c r="IX1" s="331">
        <f>IN1+1</f>
        <v>25</v>
      </c>
      <c r="IY1" s="499"/>
      <c r="JA1" s="1220" t="str">
        <f>IQ1</f>
        <v>ENTRADAS DEL MES DE SEPTIEMBRE   2022</v>
      </c>
      <c r="JB1" s="1220"/>
      <c r="JC1" s="1220"/>
      <c r="JD1" s="1220"/>
      <c r="JE1" s="1220"/>
      <c r="JF1" s="1220"/>
      <c r="JG1" s="1220"/>
      <c r="JH1" s="331">
        <f>IX1+1</f>
        <v>26</v>
      </c>
      <c r="JI1" s="499"/>
      <c r="JK1" s="1221" t="str">
        <f>JA1</f>
        <v>ENTRADAS DEL MES DE SEPTIEMBRE   2022</v>
      </c>
      <c r="JL1" s="1221"/>
      <c r="JM1" s="1221"/>
      <c r="JN1" s="1221"/>
      <c r="JO1" s="1221"/>
      <c r="JP1" s="1221"/>
      <c r="JQ1" s="1221"/>
      <c r="JR1" s="331">
        <f>JH1+1</f>
        <v>27</v>
      </c>
      <c r="JS1" s="499"/>
      <c r="JU1" s="1220" t="str">
        <f>JK1</f>
        <v>ENTRADAS DEL MES DE SEPTIEMBRE   2022</v>
      </c>
      <c r="JV1" s="1220"/>
      <c r="JW1" s="1220"/>
      <c r="JX1" s="1220"/>
      <c r="JY1" s="1220"/>
      <c r="JZ1" s="1220"/>
      <c r="KA1" s="1220"/>
      <c r="KB1" s="331">
        <f>JR1+1</f>
        <v>28</v>
      </c>
      <c r="KC1" s="499"/>
      <c r="KE1" s="1220" t="str">
        <f>JU1</f>
        <v>ENTRADAS DEL MES DE SEPTIEMBRE   2022</v>
      </c>
      <c r="KF1" s="1220"/>
      <c r="KG1" s="1220"/>
      <c r="KH1" s="1220"/>
      <c r="KI1" s="1220"/>
      <c r="KJ1" s="1220"/>
      <c r="KK1" s="1220"/>
      <c r="KL1" s="331">
        <f>KB1+1</f>
        <v>29</v>
      </c>
      <c r="KM1" s="499"/>
      <c r="KO1" s="1220" t="str">
        <f>KE1</f>
        <v>ENTRADAS DEL MES DE SEPTIEMBRE   2022</v>
      </c>
      <c r="KP1" s="1220"/>
      <c r="KQ1" s="1220"/>
      <c r="KR1" s="1220"/>
      <c r="KS1" s="1220"/>
      <c r="KT1" s="1220"/>
      <c r="KU1" s="1220"/>
      <c r="KV1" s="331">
        <f>KL1+1</f>
        <v>30</v>
      </c>
      <c r="KW1" s="499"/>
      <c r="KY1" s="1220" t="str">
        <f>KO1</f>
        <v>ENTRADAS DEL MES DE SEPTIEMBRE   2022</v>
      </c>
      <c r="KZ1" s="1220"/>
      <c r="LA1" s="1220"/>
      <c r="LB1" s="1220"/>
      <c r="LC1" s="1220"/>
      <c r="LD1" s="1220"/>
      <c r="LE1" s="1220"/>
      <c r="LF1" s="331">
        <f>KV1+1</f>
        <v>31</v>
      </c>
      <c r="LG1" s="499"/>
      <c r="LI1" s="1220" t="str">
        <f>KY1</f>
        <v>ENTRADAS DEL MES DE SEPTIEMBRE   2022</v>
      </c>
      <c r="LJ1" s="1220"/>
      <c r="LK1" s="1220"/>
      <c r="LL1" s="1220"/>
      <c r="LM1" s="1220"/>
      <c r="LN1" s="1220"/>
      <c r="LO1" s="1220"/>
      <c r="LP1" s="331">
        <f>LF1+1</f>
        <v>32</v>
      </c>
      <c r="LQ1" s="499"/>
      <c r="LS1" s="1220" t="str">
        <f>LI1</f>
        <v>ENTRADAS DEL MES DE SEPTIEMBRE   2022</v>
      </c>
      <c r="LT1" s="1220"/>
      <c r="LU1" s="1220"/>
      <c r="LV1" s="1220"/>
      <c r="LW1" s="1220"/>
      <c r="LX1" s="1220"/>
      <c r="LY1" s="1220"/>
      <c r="LZ1" s="331">
        <f>LP1+1</f>
        <v>33</v>
      </c>
      <c r="MC1" s="1220" t="str">
        <f>LS1</f>
        <v>ENTRADAS DEL MES DE SEPTIEMBRE   2022</v>
      </c>
      <c r="MD1" s="1220"/>
      <c r="ME1" s="1220"/>
      <c r="MF1" s="1220"/>
      <c r="MG1" s="1220"/>
      <c r="MH1" s="1220"/>
      <c r="MI1" s="1220"/>
      <c r="MJ1" s="331">
        <f>LZ1+1</f>
        <v>34</v>
      </c>
      <c r="MK1" s="331"/>
      <c r="MM1" s="1220" t="str">
        <f>MC1</f>
        <v>ENTRADAS DEL MES DE SEPTIEMBRE   2022</v>
      </c>
      <c r="MN1" s="1220"/>
      <c r="MO1" s="1220"/>
      <c r="MP1" s="1220"/>
      <c r="MQ1" s="1220"/>
      <c r="MR1" s="1220"/>
      <c r="MS1" s="1220"/>
      <c r="MT1" s="331">
        <f>MJ1+1</f>
        <v>35</v>
      </c>
      <c r="MU1" s="331"/>
      <c r="MW1" s="1220" t="str">
        <f>MM1</f>
        <v>ENTRADAS DEL MES DE SEPTIEMBRE   2022</v>
      </c>
      <c r="MX1" s="1220"/>
      <c r="MY1" s="1220"/>
      <c r="MZ1" s="1220"/>
      <c r="NA1" s="1220"/>
      <c r="NB1" s="1220"/>
      <c r="NC1" s="1220"/>
      <c r="ND1" s="331">
        <f>MT1+1</f>
        <v>36</v>
      </c>
      <c r="NE1" s="331"/>
      <c r="NG1" s="1220" t="str">
        <f>MW1</f>
        <v>ENTRADAS DEL MES DE SEPTIEMBRE   2022</v>
      </c>
      <c r="NH1" s="1220"/>
      <c r="NI1" s="1220"/>
      <c r="NJ1" s="1220"/>
      <c r="NK1" s="1220"/>
      <c r="NL1" s="1220"/>
      <c r="NM1" s="1220"/>
      <c r="NN1" s="331">
        <f>ND1+1</f>
        <v>37</v>
      </c>
      <c r="NO1" s="331"/>
      <c r="NQ1" s="1220" t="str">
        <f>NG1</f>
        <v>ENTRADAS DEL MES DE SEPTIEMBRE   2022</v>
      </c>
      <c r="NR1" s="1220"/>
      <c r="NS1" s="1220"/>
      <c r="NT1" s="1220"/>
      <c r="NU1" s="1220"/>
      <c r="NV1" s="1220"/>
      <c r="NW1" s="1220"/>
      <c r="NX1" s="331">
        <f>NN1+1</f>
        <v>38</v>
      </c>
      <c r="NY1" s="331"/>
      <c r="OA1" s="1220" t="str">
        <f>NQ1</f>
        <v>ENTRADAS DEL MES DE SEPTIEMBRE   2022</v>
      </c>
      <c r="OB1" s="1220"/>
      <c r="OC1" s="1220"/>
      <c r="OD1" s="1220"/>
      <c r="OE1" s="1220"/>
      <c r="OF1" s="1220"/>
      <c r="OG1" s="1220"/>
      <c r="OH1" s="331">
        <f>NX1+1</f>
        <v>39</v>
      </c>
      <c r="OI1" s="331"/>
      <c r="OK1" s="1220" t="str">
        <f>OA1</f>
        <v>ENTRADAS DEL MES DE SEPTIEMBRE   2022</v>
      </c>
      <c r="OL1" s="1220"/>
      <c r="OM1" s="1220"/>
      <c r="ON1" s="1220"/>
      <c r="OO1" s="1220"/>
      <c r="OP1" s="1220"/>
      <c r="OQ1" s="1220"/>
      <c r="OR1" s="331">
        <f>OH1+1</f>
        <v>40</v>
      </c>
      <c r="OS1" s="331"/>
      <c r="OU1" s="1220" t="str">
        <f>OK1</f>
        <v>ENTRADAS DEL MES DE SEPTIEMBRE   2022</v>
      </c>
      <c r="OV1" s="1220"/>
      <c r="OW1" s="1220"/>
      <c r="OX1" s="1220"/>
      <c r="OY1" s="1220"/>
      <c r="OZ1" s="1220"/>
      <c r="PA1" s="1220"/>
      <c r="PB1" s="331">
        <f>OR1+1</f>
        <v>41</v>
      </c>
      <c r="PC1" s="331"/>
      <c r="PE1" s="1220" t="str">
        <f>OU1</f>
        <v>ENTRADAS DEL MES DE SEPTIEMBRE   2022</v>
      </c>
      <c r="PF1" s="1220"/>
      <c r="PG1" s="1220"/>
      <c r="PH1" s="1220"/>
      <c r="PI1" s="1220"/>
      <c r="PJ1" s="1220"/>
      <c r="PK1" s="1220"/>
      <c r="PL1" s="331">
        <f>PB1+1</f>
        <v>42</v>
      </c>
      <c r="PM1" s="331"/>
      <c r="PO1" s="1220" t="str">
        <f>PE1</f>
        <v>ENTRADAS DEL MES DE SEPTIEMBRE   2022</v>
      </c>
      <c r="PP1" s="1220"/>
      <c r="PQ1" s="1220"/>
      <c r="PR1" s="1220"/>
      <c r="PS1" s="1220"/>
      <c r="PT1" s="1220"/>
      <c r="PU1" s="1220"/>
      <c r="PV1" s="331">
        <f>PL1+1</f>
        <v>43</v>
      </c>
      <c r="PX1" s="1220" t="str">
        <f>PO1</f>
        <v>ENTRADAS DEL MES DE SEPTIEMBRE   2022</v>
      </c>
      <c r="PY1" s="1220"/>
      <c r="PZ1" s="1220"/>
      <c r="QA1" s="1220"/>
      <c r="QB1" s="1220"/>
      <c r="QC1" s="1220"/>
      <c r="QD1" s="1220"/>
      <c r="QE1" s="331">
        <f>PV1+1</f>
        <v>44</v>
      </c>
      <c r="QG1" s="1220" t="str">
        <f>PX1</f>
        <v>ENTRADAS DEL MES DE SEPTIEMBRE   2022</v>
      </c>
      <c r="QH1" s="1220"/>
      <c r="QI1" s="1220"/>
      <c r="QJ1" s="1220"/>
      <c r="QK1" s="1220"/>
      <c r="QL1" s="1220"/>
      <c r="QM1" s="1220"/>
      <c r="QN1" s="331">
        <f>QE1+1</f>
        <v>45</v>
      </c>
      <c r="QP1" s="1220" t="str">
        <f>QG1</f>
        <v>ENTRADAS DEL MES DE SEPTIEMBRE   2022</v>
      </c>
      <c r="QQ1" s="1220"/>
      <c r="QR1" s="1220"/>
      <c r="QS1" s="1220"/>
      <c r="QT1" s="1220"/>
      <c r="QU1" s="1220"/>
      <c r="QV1" s="1220"/>
      <c r="QW1" s="331">
        <f>QN1+1</f>
        <v>46</v>
      </c>
      <c r="QY1" s="1220" t="str">
        <f>QP1</f>
        <v>ENTRADAS DEL MES DE SEPTIEMBRE   2022</v>
      </c>
      <c r="QZ1" s="1220"/>
      <c r="RA1" s="1220"/>
      <c r="RB1" s="1220"/>
      <c r="RC1" s="1220"/>
      <c r="RD1" s="1220"/>
      <c r="RE1" s="1220"/>
      <c r="RF1" s="331">
        <f>QW1+1</f>
        <v>47</v>
      </c>
      <c r="RH1" s="1220" t="str">
        <f>QY1</f>
        <v>ENTRADAS DEL MES DE SEPTIEMBRE   2022</v>
      </c>
      <c r="RI1" s="1220"/>
      <c r="RJ1" s="1220"/>
      <c r="RK1" s="1220"/>
      <c r="RL1" s="1220"/>
      <c r="RM1" s="1220"/>
      <c r="RN1" s="1220"/>
      <c r="RO1" s="331">
        <f>RF1+1</f>
        <v>48</v>
      </c>
      <c r="RQ1" s="1220" t="str">
        <f>RH1</f>
        <v>ENTRADAS DEL MES DE SEPTIEMBRE   2022</v>
      </c>
      <c r="RR1" s="1220"/>
      <c r="RS1" s="1220"/>
      <c r="RT1" s="1220"/>
      <c r="RU1" s="1220"/>
      <c r="RV1" s="1220"/>
      <c r="RW1" s="1220"/>
      <c r="RX1" s="331">
        <f>RO1+1</f>
        <v>49</v>
      </c>
      <c r="RZ1" s="1220" t="str">
        <f>RQ1</f>
        <v>ENTRADAS DEL MES DE SEPTIEMBRE   2022</v>
      </c>
      <c r="SA1" s="1220"/>
      <c r="SB1" s="1220"/>
      <c r="SC1" s="1220"/>
      <c r="SD1" s="1220"/>
      <c r="SE1" s="1220"/>
      <c r="SF1" s="1220"/>
      <c r="SG1" s="331">
        <f>RX1+1</f>
        <v>50</v>
      </c>
      <c r="SI1" s="1220" t="str">
        <f>RZ1</f>
        <v>ENTRADAS DEL MES DE SEPTIEMBRE   2022</v>
      </c>
      <c r="SJ1" s="1220"/>
      <c r="SK1" s="1220"/>
      <c r="SL1" s="1220"/>
      <c r="SM1" s="1220"/>
      <c r="SN1" s="1220"/>
      <c r="SO1" s="1220"/>
      <c r="SP1" s="331">
        <f>SG1+1</f>
        <v>51</v>
      </c>
      <c r="SR1" s="1220" t="str">
        <f>SI1</f>
        <v>ENTRADAS DEL MES DE SEPTIEMBRE   2022</v>
      </c>
      <c r="SS1" s="1220"/>
      <c r="ST1" s="1220"/>
      <c r="SU1" s="1220"/>
      <c r="SV1" s="1220"/>
      <c r="SW1" s="1220"/>
      <c r="SX1" s="1220"/>
      <c r="SY1" s="331">
        <f>SP1+1</f>
        <v>52</v>
      </c>
      <c r="TA1" s="1220" t="str">
        <f>SR1</f>
        <v>ENTRADAS DEL MES DE SEPTIEMBRE   2022</v>
      </c>
      <c r="TB1" s="1220"/>
      <c r="TC1" s="1220"/>
      <c r="TD1" s="1220"/>
      <c r="TE1" s="1220"/>
      <c r="TF1" s="1220"/>
      <c r="TG1" s="1220"/>
      <c r="TH1" s="331">
        <f>SY1+1</f>
        <v>53</v>
      </c>
      <c r="TJ1" s="1220" t="str">
        <f>TA1</f>
        <v>ENTRADAS DEL MES DE SEPTIEMBRE   2022</v>
      </c>
      <c r="TK1" s="1220"/>
      <c r="TL1" s="1220"/>
      <c r="TM1" s="1220"/>
      <c r="TN1" s="1220"/>
      <c r="TO1" s="1220"/>
      <c r="TP1" s="1220"/>
      <c r="TQ1" s="331">
        <f>TH1+1</f>
        <v>54</v>
      </c>
      <c r="TS1" s="1220" t="str">
        <f>TJ1</f>
        <v>ENTRADAS DEL MES DE SEPTIEMBRE   2022</v>
      </c>
      <c r="TT1" s="1220"/>
      <c r="TU1" s="1220"/>
      <c r="TV1" s="1220"/>
      <c r="TW1" s="1220"/>
      <c r="TX1" s="1220"/>
      <c r="TY1" s="1220"/>
      <c r="TZ1" s="331">
        <f>TQ1+1</f>
        <v>55</v>
      </c>
      <c r="UB1" s="1220" t="str">
        <f>TS1</f>
        <v>ENTRADAS DEL MES DE SEPTIEMBRE   2022</v>
      </c>
      <c r="UC1" s="1220"/>
      <c r="UD1" s="1220"/>
      <c r="UE1" s="1220"/>
      <c r="UF1" s="1220"/>
      <c r="UG1" s="1220"/>
      <c r="UH1" s="1220"/>
      <c r="UI1" s="331">
        <f>TZ1+1</f>
        <v>56</v>
      </c>
      <c r="UK1" s="1220" t="str">
        <f>UB1</f>
        <v>ENTRADAS DEL MES DE SEPTIEMBRE   2022</v>
      </c>
      <c r="UL1" s="1220"/>
      <c r="UM1" s="1220"/>
      <c r="UN1" s="1220"/>
      <c r="UO1" s="1220"/>
      <c r="UP1" s="1220"/>
      <c r="UQ1" s="1220"/>
      <c r="UR1" s="331">
        <f>UI1+1</f>
        <v>57</v>
      </c>
      <c r="UT1" s="1220" t="str">
        <f>UK1</f>
        <v>ENTRADAS DEL MES DE SEPTIEMBRE   2022</v>
      </c>
      <c r="UU1" s="1220"/>
      <c r="UV1" s="1220"/>
      <c r="UW1" s="1220"/>
      <c r="UX1" s="1220"/>
      <c r="UY1" s="1220"/>
      <c r="UZ1" s="1220"/>
      <c r="VA1" s="331">
        <f>UR1+1</f>
        <v>58</v>
      </c>
      <c r="VC1" s="1220" t="str">
        <f>UT1</f>
        <v>ENTRADAS DEL MES DE SEPTIEMBRE   2022</v>
      </c>
      <c r="VD1" s="1220"/>
      <c r="VE1" s="1220"/>
      <c r="VF1" s="1220"/>
      <c r="VG1" s="1220"/>
      <c r="VH1" s="1220"/>
      <c r="VI1" s="1220"/>
      <c r="VJ1" s="331">
        <f>VA1+1</f>
        <v>59</v>
      </c>
      <c r="VL1" s="1220" t="str">
        <f>VC1</f>
        <v>ENTRADAS DEL MES DE SEPTIEMBRE   2022</v>
      </c>
      <c r="VM1" s="1220"/>
      <c r="VN1" s="1220"/>
      <c r="VO1" s="1220"/>
      <c r="VP1" s="1220"/>
      <c r="VQ1" s="1220"/>
      <c r="VR1" s="1220"/>
      <c r="VS1" s="331">
        <f>VJ1+1</f>
        <v>60</v>
      </c>
      <c r="VU1" s="1220" t="str">
        <f>VL1</f>
        <v>ENTRADAS DEL MES DE SEPTIEMBRE   2022</v>
      </c>
      <c r="VV1" s="1220"/>
      <c r="VW1" s="1220"/>
      <c r="VX1" s="1220"/>
      <c r="VY1" s="1220"/>
      <c r="VZ1" s="1220"/>
      <c r="WA1" s="1220"/>
      <c r="WB1" s="331">
        <f>VS1+1</f>
        <v>61</v>
      </c>
      <c r="WD1" s="1220" t="str">
        <f>VU1</f>
        <v>ENTRADAS DEL MES DE SEPTIEMBRE   2022</v>
      </c>
      <c r="WE1" s="1220"/>
      <c r="WF1" s="1220"/>
      <c r="WG1" s="1220"/>
      <c r="WH1" s="1220"/>
      <c r="WI1" s="1220"/>
      <c r="WJ1" s="1220"/>
      <c r="WK1" s="331">
        <f>WB1+1</f>
        <v>62</v>
      </c>
      <c r="WM1" s="1220" t="str">
        <f>WD1</f>
        <v>ENTRADAS DEL MES DE SEPTIEMBRE   2022</v>
      </c>
      <c r="WN1" s="1220"/>
      <c r="WO1" s="1220"/>
      <c r="WP1" s="1220"/>
      <c r="WQ1" s="1220"/>
      <c r="WR1" s="1220"/>
      <c r="WS1" s="1220"/>
      <c r="WT1" s="331">
        <f>WK1+1</f>
        <v>63</v>
      </c>
      <c r="WV1" s="1220" t="str">
        <f>WM1</f>
        <v>ENTRADAS DEL MES DE SEPTIEMBRE   2022</v>
      </c>
      <c r="WW1" s="1220"/>
      <c r="WX1" s="1220"/>
      <c r="WY1" s="1220"/>
      <c r="WZ1" s="1220"/>
      <c r="XA1" s="1220"/>
      <c r="XB1" s="1220"/>
      <c r="XC1" s="331">
        <f>WT1+1</f>
        <v>64</v>
      </c>
      <c r="XE1" s="1220" t="str">
        <f>WV1</f>
        <v>ENTRADAS DEL MES DE SEPTIEMBRE   2022</v>
      </c>
      <c r="XF1" s="1220"/>
      <c r="XG1" s="1220"/>
      <c r="XH1" s="1220"/>
      <c r="XI1" s="1220"/>
      <c r="XJ1" s="1220"/>
      <c r="XK1" s="1220"/>
      <c r="XL1" s="331">
        <f>XC1+1</f>
        <v>65</v>
      </c>
      <c r="XN1" s="1220" t="str">
        <f>XE1</f>
        <v>ENTRADAS DEL MES DE SEPTIEMBRE   2022</v>
      </c>
      <c r="XO1" s="1220"/>
      <c r="XP1" s="1220"/>
      <c r="XQ1" s="1220"/>
      <c r="XR1" s="1220"/>
      <c r="XS1" s="1220"/>
      <c r="XT1" s="1220"/>
      <c r="XU1" s="331">
        <f>XL1+1</f>
        <v>66</v>
      </c>
      <c r="XW1" s="1220" t="str">
        <f>XN1</f>
        <v>ENTRADAS DEL MES DE SEPTIEMBRE   2022</v>
      </c>
      <c r="XX1" s="1220"/>
      <c r="XY1" s="1220"/>
      <c r="XZ1" s="1220"/>
      <c r="YA1" s="1220"/>
      <c r="YB1" s="1220"/>
      <c r="YC1" s="1220"/>
      <c r="YD1" s="331">
        <f>XU1+1</f>
        <v>67</v>
      </c>
      <c r="YF1" s="1220" t="str">
        <f>XW1</f>
        <v>ENTRADAS DEL MES DE SEPTIEMBRE   2022</v>
      </c>
      <c r="YG1" s="1220"/>
      <c r="YH1" s="1220"/>
      <c r="YI1" s="1220"/>
      <c r="YJ1" s="1220"/>
      <c r="YK1" s="1220"/>
      <c r="YL1" s="1220"/>
      <c r="YM1" s="331">
        <f>YD1+1</f>
        <v>68</v>
      </c>
      <c r="YO1" s="1220" t="str">
        <f>YF1</f>
        <v>ENTRADAS DEL MES DE SEPTIEMBRE   2022</v>
      </c>
      <c r="YP1" s="1220"/>
      <c r="YQ1" s="1220"/>
      <c r="YR1" s="1220"/>
      <c r="YS1" s="1220"/>
      <c r="YT1" s="1220"/>
      <c r="YU1" s="1220"/>
      <c r="YV1" s="331">
        <f>YM1+1</f>
        <v>69</v>
      </c>
      <c r="YX1" s="1220" t="str">
        <f>YO1</f>
        <v>ENTRADAS DEL MES DE SEPTIEMBRE   2022</v>
      </c>
      <c r="YY1" s="1220"/>
      <c r="YZ1" s="1220"/>
      <c r="ZA1" s="1220"/>
      <c r="ZB1" s="1220"/>
      <c r="ZC1" s="1220"/>
      <c r="ZD1" s="1220"/>
      <c r="ZE1" s="331">
        <f>YV1+1</f>
        <v>70</v>
      </c>
      <c r="ZG1" s="1220" t="str">
        <f>YX1</f>
        <v>ENTRADAS DEL MES DE SEPTIEMBRE   2022</v>
      </c>
      <c r="ZH1" s="1220"/>
      <c r="ZI1" s="1220"/>
      <c r="ZJ1" s="1220"/>
      <c r="ZK1" s="1220"/>
      <c r="ZL1" s="1220"/>
      <c r="ZM1" s="1220"/>
      <c r="ZN1" s="331">
        <f>ZE1+1</f>
        <v>71</v>
      </c>
      <c r="ZP1" s="1220" t="str">
        <f>ZG1</f>
        <v>ENTRADAS DEL MES DE SEPTIEMBRE   2022</v>
      </c>
      <c r="ZQ1" s="1220"/>
      <c r="ZR1" s="1220"/>
      <c r="ZS1" s="1220"/>
      <c r="ZT1" s="1220"/>
      <c r="ZU1" s="1220"/>
      <c r="ZV1" s="1220"/>
      <c r="ZW1" s="331">
        <f>ZN1+1</f>
        <v>72</v>
      </c>
      <c r="ZY1" s="1220" t="str">
        <f>ZP1</f>
        <v>ENTRADAS DEL MES DE SEPTIEMBRE   2022</v>
      </c>
      <c r="ZZ1" s="1220"/>
      <c r="AAA1" s="1220"/>
      <c r="AAB1" s="1220"/>
      <c r="AAC1" s="1220"/>
      <c r="AAD1" s="1220"/>
      <c r="AAE1" s="1220"/>
      <c r="AAF1" s="331">
        <f>ZW1+1</f>
        <v>73</v>
      </c>
      <c r="AAH1" s="1220" t="str">
        <f>ZY1</f>
        <v>ENTRADAS DEL MES DE SEPTIEMBRE   2022</v>
      </c>
      <c r="AAI1" s="1220"/>
      <c r="AAJ1" s="1220"/>
      <c r="AAK1" s="1220"/>
      <c r="AAL1" s="1220"/>
      <c r="AAM1" s="1220"/>
      <c r="AAN1" s="1220"/>
      <c r="AAO1" s="331">
        <f>AAF1+1</f>
        <v>74</v>
      </c>
      <c r="AAQ1" s="1220" t="str">
        <f>AAH1</f>
        <v>ENTRADAS DEL MES DE SEPTIEMBRE   2022</v>
      </c>
      <c r="AAR1" s="1220"/>
      <c r="AAS1" s="1220"/>
      <c r="AAT1" s="1220"/>
      <c r="AAU1" s="1220"/>
      <c r="AAV1" s="1220"/>
      <c r="AAW1" s="1220"/>
      <c r="AAX1" s="331">
        <f>AAO1+1</f>
        <v>75</v>
      </c>
      <c r="AAZ1" s="1220" t="str">
        <f>AAQ1</f>
        <v>ENTRADAS DEL MES DE SEPTIEMBRE   2022</v>
      </c>
      <c r="ABA1" s="1220"/>
      <c r="ABB1" s="1220"/>
      <c r="ABC1" s="1220"/>
      <c r="ABD1" s="1220"/>
      <c r="ABE1" s="1220"/>
      <c r="ABF1" s="1220"/>
      <c r="ABG1" s="331">
        <f>AAX1+1</f>
        <v>76</v>
      </c>
      <c r="ABI1" s="1220" t="str">
        <f>AAZ1</f>
        <v>ENTRADAS DEL MES DE SEPTIEMBRE   2022</v>
      </c>
      <c r="ABJ1" s="1220"/>
      <c r="ABK1" s="1220"/>
      <c r="ABL1" s="1220"/>
      <c r="ABM1" s="1220"/>
      <c r="ABN1" s="1220"/>
      <c r="ABO1" s="1220"/>
      <c r="ABP1" s="331">
        <f>ABG1+1</f>
        <v>77</v>
      </c>
      <c r="ABR1" s="1220" t="str">
        <f>ABI1</f>
        <v>ENTRADAS DEL MES DE SEPTIEMBRE   2022</v>
      </c>
      <c r="ABS1" s="1220"/>
      <c r="ABT1" s="1220"/>
      <c r="ABU1" s="1220"/>
      <c r="ABV1" s="1220"/>
      <c r="ABW1" s="1220"/>
      <c r="ABX1" s="1220"/>
      <c r="ABY1" s="331">
        <f>ABP1+1</f>
        <v>78</v>
      </c>
      <c r="ACA1" s="1220" t="str">
        <f>ABR1</f>
        <v>ENTRADAS DEL MES DE SEPTIEMBRE   2022</v>
      </c>
      <c r="ACB1" s="1220"/>
      <c r="ACC1" s="1220"/>
      <c r="ACD1" s="1220"/>
      <c r="ACE1" s="1220"/>
      <c r="ACF1" s="1220"/>
      <c r="ACG1" s="1220"/>
      <c r="ACH1" s="331">
        <f>ABY1+1</f>
        <v>79</v>
      </c>
      <c r="ACJ1" s="1220" t="str">
        <f>ACA1</f>
        <v>ENTRADAS DEL MES DE SEPTIEMBRE   2022</v>
      </c>
      <c r="ACK1" s="1220"/>
      <c r="ACL1" s="1220"/>
      <c r="ACM1" s="1220"/>
      <c r="ACN1" s="1220"/>
      <c r="ACO1" s="1220"/>
      <c r="ACP1" s="1220"/>
      <c r="ACQ1" s="331">
        <f>ACH1+1</f>
        <v>80</v>
      </c>
      <c r="ACS1" s="1220" t="str">
        <f>ACJ1</f>
        <v>ENTRADAS DEL MES DE SEPTIEMBRE   2022</v>
      </c>
      <c r="ACT1" s="1220"/>
      <c r="ACU1" s="1220"/>
      <c r="ACV1" s="1220"/>
      <c r="ACW1" s="1220"/>
      <c r="ACX1" s="1220"/>
      <c r="ACY1" s="1220"/>
      <c r="ACZ1" s="331">
        <f>ACQ1+1</f>
        <v>81</v>
      </c>
      <c r="ADB1" s="1220" t="str">
        <f>ACS1</f>
        <v>ENTRADAS DEL MES DE SEPTIEMBRE   2022</v>
      </c>
      <c r="ADC1" s="1220"/>
      <c r="ADD1" s="1220"/>
      <c r="ADE1" s="1220"/>
      <c r="ADF1" s="1220"/>
      <c r="ADG1" s="1220"/>
      <c r="ADH1" s="1220"/>
      <c r="ADI1" s="331">
        <f>ACZ1+1</f>
        <v>82</v>
      </c>
      <c r="ADK1" s="1220" t="str">
        <f>ADB1</f>
        <v>ENTRADAS DEL MES DE SEPTIEMBRE   2022</v>
      </c>
      <c r="ADL1" s="1220"/>
      <c r="ADM1" s="1220"/>
      <c r="ADN1" s="1220"/>
      <c r="ADO1" s="1220"/>
      <c r="ADP1" s="1220"/>
      <c r="ADQ1" s="1220"/>
      <c r="ADR1" s="331">
        <f>ADI1+1</f>
        <v>83</v>
      </c>
      <c r="ADT1" s="1220" t="str">
        <f>ADK1</f>
        <v>ENTRADAS DEL MES DE SEPTIEMBRE   2022</v>
      </c>
      <c r="ADU1" s="1220"/>
      <c r="ADV1" s="1220"/>
      <c r="ADW1" s="1220"/>
      <c r="ADX1" s="1220"/>
      <c r="ADY1" s="1220"/>
      <c r="ADZ1" s="1220"/>
      <c r="AEA1" s="331">
        <f>ADR1+1</f>
        <v>84</v>
      </c>
      <c r="AEC1" s="1220" t="str">
        <f>ADT1</f>
        <v>ENTRADAS DEL MES DE SEPTIEMBRE   2022</v>
      </c>
      <c r="AED1" s="1220"/>
      <c r="AEE1" s="1220"/>
      <c r="AEF1" s="1220"/>
      <c r="AEG1" s="1220"/>
      <c r="AEH1" s="1220"/>
      <c r="AEI1" s="1220"/>
      <c r="AEJ1" s="331">
        <f>AEA1+1</f>
        <v>85</v>
      </c>
      <c r="AEL1" s="1220" t="str">
        <f>AEC1</f>
        <v>ENTRADAS DEL MES DE SEPTIEMBRE   2022</v>
      </c>
      <c r="AEM1" s="1220"/>
      <c r="AEN1" s="1220"/>
      <c r="AEO1" s="1220"/>
      <c r="AEP1" s="1220"/>
      <c r="AEQ1" s="1220"/>
      <c r="AER1" s="1220"/>
      <c r="AES1" s="331">
        <f>AEJ1+1</f>
        <v>86</v>
      </c>
    </row>
    <row r="2" spans="1:825" ht="17.25" thickTop="1" thickBot="1" x14ac:dyDescent="0.3">
      <c r="A2" s="332" t="s">
        <v>14</v>
      </c>
      <c r="B2" s="333" t="s">
        <v>0</v>
      </c>
      <c r="C2" s="334" t="s">
        <v>10</v>
      </c>
      <c r="D2" s="335"/>
      <c r="E2" s="321" t="s">
        <v>25</v>
      </c>
      <c r="F2" s="336" t="s">
        <v>3</v>
      </c>
      <c r="G2" s="337" t="s">
        <v>8</v>
      </c>
      <c r="H2" s="338" t="s">
        <v>5</v>
      </c>
      <c r="I2" s="333" t="s">
        <v>6</v>
      </c>
      <c r="CC2" s="75" t="s">
        <v>41</v>
      </c>
      <c r="QO2" s="75">
        <v>0</v>
      </c>
    </row>
    <row r="3" spans="1:825" ht="17.25" thickTop="1" thickBot="1" x14ac:dyDescent="0.3">
      <c r="D3" s="102"/>
      <c r="F3" s="86"/>
      <c r="G3" s="73"/>
      <c r="H3" s="48"/>
      <c r="I3" s="105">
        <v>0</v>
      </c>
      <c r="K3" s="72" t="s">
        <v>0</v>
      </c>
      <c r="L3" s="72" t="s">
        <v>1</v>
      </c>
      <c r="M3" s="72"/>
      <c r="N3" s="72" t="s">
        <v>2</v>
      </c>
      <c r="O3" s="72" t="s">
        <v>3</v>
      </c>
      <c r="P3" s="72" t="s">
        <v>4</v>
      </c>
      <c r="Q3" s="339" t="s">
        <v>20</v>
      </c>
      <c r="R3" s="340" t="s">
        <v>6</v>
      </c>
      <c r="S3" s="496"/>
      <c r="U3" s="72" t="s">
        <v>0</v>
      </c>
      <c r="V3" s="72" t="s">
        <v>1</v>
      </c>
      <c r="W3" s="72"/>
      <c r="X3" s="72" t="s">
        <v>2</v>
      </c>
      <c r="Y3" s="72" t="s">
        <v>3</v>
      </c>
      <c r="Z3" s="72" t="s">
        <v>4</v>
      </c>
      <c r="AA3" s="339" t="s">
        <v>20</v>
      </c>
      <c r="AB3" s="340" t="s">
        <v>6</v>
      </c>
      <c r="AC3" s="500"/>
      <c r="AE3" s="72" t="s">
        <v>0</v>
      </c>
      <c r="AF3" s="72" t="s">
        <v>1</v>
      </c>
      <c r="AG3" s="72"/>
      <c r="AH3" s="72" t="s">
        <v>2</v>
      </c>
      <c r="AI3" s="72" t="s">
        <v>3</v>
      </c>
      <c r="AJ3" s="72" t="s">
        <v>4</v>
      </c>
      <c r="AK3" s="339" t="s">
        <v>20</v>
      </c>
      <c r="AL3" s="340" t="s">
        <v>6</v>
      </c>
      <c r="AM3" s="496"/>
      <c r="AO3" s="72" t="s">
        <v>0</v>
      </c>
      <c r="AP3" s="72" t="s">
        <v>1</v>
      </c>
      <c r="AQ3" s="72"/>
      <c r="AR3" s="72" t="s">
        <v>2</v>
      </c>
      <c r="AS3" s="72" t="s">
        <v>3</v>
      </c>
      <c r="AT3" s="72" t="s">
        <v>4</v>
      </c>
      <c r="AU3" s="339" t="s">
        <v>20</v>
      </c>
      <c r="AV3" s="340" t="s">
        <v>6</v>
      </c>
      <c r="AW3" s="500"/>
      <c r="AY3" s="72" t="s">
        <v>0</v>
      </c>
      <c r="AZ3" s="117" t="s">
        <v>1</v>
      </c>
      <c r="BA3" s="72"/>
      <c r="BB3" s="72" t="s">
        <v>2</v>
      </c>
      <c r="BC3" s="72" t="s">
        <v>3</v>
      </c>
      <c r="BD3" s="72" t="s">
        <v>4</v>
      </c>
      <c r="BE3" s="339" t="s">
        <v>20</v>
      </c>
      <c r="BF3" s="340" t="s">
        <v>6</v>
      </c>
      <c r="BG3" s="500"/>
      <c r="BI3" s="72" t="s">
        <v>0</v>
      </c>
      <c r="BJ3" s="72" t="s">
        <v>1</v>
      </c>
      <c r="BK3" s="72"/>
      <c r="BL3" s="72" t="s">
        <v>2</v>
      </c>
      <c r="BM3" s="72" t="s">
        <v>3</v>
      </c>
      <c r="BN3" s="72" t="s">
        <v>4</v>
      </c>
      <c r="BO3" s="339" t="s">
        <v>20</v>
      </c>
      <c r="BP3" s="340" t="s">
        <v>6</v>
      </c>
      <c r="BQ3" s="500"/>
      <c r="BS3" s="72" t="s">
        <v>0</v>
      </c>
      <c r="BT3" s="72" t="s">
        <v>1</v>
      </c>
      <c r="BU3" s="72"/>
      <c r="BV3" s="72" t="s">
        <v>2</v>
      </c>
      <c r="BW3" s="72" t="s">
        <v>3</v>
      </c>
      <c r="BX3" s="72" t="s">
        <v>4</v>
      </c>
      <c r="BY3" s="339" t="s">
        <v>20</v>
      </c>
      <c r="BZ3" s="340" t="s">
        <v>6</v>
      </c>
      <c r="CC3" s="72" t="s">
        <v>0</v>
      </c>
      <c r="CD3" s="72" t="s">
        <v>1</v>
      </c>
      <c r="CE3" s="72"/>
      <c r="CF3" s="72" t="s">
        <v>2</v>
      </c>
      <c r="CG3" s="72" t="s">
        <v>3</v>
      </c>
      <c r="CH3" s="72" t="s">
        <v>4</v>
      </c>
      <c r="CI3" s="339" t="s">
        <v>20</v>
      </c>
      <c r="CJ3" s="340" t="s">
        <v>6</v>
      </c>
      <c r="CM3" s="72" t="s">
        <v>0</v>
      </c>
      <c r="CN3" s="72" t="s">
        <v>1</v>
      </c>
      <c r="CO3" s="72"/>
      <c r="CP3" s="72" t="s">
        <v>2</v>
      </c>
      <c r="CQ3" s="72" t="s">
        <v>3</v>
      </c>
      <c r="CR3" s="72" t="s">
        <v>4</v>
      </c>
      <c r="CS3" s="339" t="s">
        <v>20</v>
      </c>
      <c r="CT3" s="340" t="s">
        <v>6</v>
      </c>
      <c r="CU3" s="500"/>
      <c r="CW3" s="72" t="s">
        <v>0</v>
      </c>
      <c r="CX3" s="72" t="s">
        <v>1</v>
      </c>
      <c r="CY3" s="72"/>
      <c r="CZ3" s="72" t="s">
        <v>2</v>
      </c>
      <c r="DA3" s="72" t="s">
        <v>3</v>
      </c>
      <c r="DB3" s="72" t="s">
        <v>4</v>
      </c>
      <c r="DC3" s="339" t="s">
        <v>20</v>
      </c>
      <c r="DD3" s="340" t="s">
        <v>6</v>
      </c>
      <c r="DE3" s="500"/>
      <c r="DG3" s="72" t="s">
        <v>0</v>
      </c>
      <c r="DH3" s="72" t="s">
        <v>1</v>
      </c>
      <c r="DI3" s="72"/>
      <c r="DJ3" s="72" t="s">
        <v>2</v>
      </c>
      <c r="DK3" s="72" t="s">
        <v>3</v>
      </c>
      <c r="DL3" s="72" t="s">
        <v>4</v>
      </c>
      <c r="DM3" s="339" t="s">
        <v>20</v>
      </c>
      <c r="DN3" s="340" t="s">
        <v>6</v>
      </c>
      <c r="DO3" s="500"/>
      <c r="DQ3" s="72" t="s">
        <v>0</v>
      </c>
      <c r="DR3" s="72" t="s">
        <v>1</v>
      </c>
      <c r="DS3" s="72"/>
      <c r="DT3" s="72" t="s">
        <v>2</v>
      </c>
      <c r="DU3" s="72" t="s">
        <v>3</v>
      </c>
      <c r="DV3" s="72" t="s">
        <v>4</v>
      </c>
      <c r="DW3" s="339" t="s">
        <v>20</v>
      </c>
      <c r="DX3" s="340" t="s">
        <v>6</v>
      </c>
      <c r="EA3" s="72" t="s">
        <v>0</v>
      </c>
      <c r="EB3" s="72" t="s">
        <v>1</v>
      </c>
      <c r="EC3" s="72"/>
      <c r="ED3" s="72" t="s">
        <v>2</v>
      </c>
      <c r="EE3" s="72" t="s">
        <v>3</v>
      </c>
      <c r="EF3" s="72" t="s">
        <v>4</v>
      </c>
      <c r="EG3" s="339" t="s">
        <v>20</v>
      </c>
      <c r="EH3" s="340" t="s">
        <v>6</v>
      </c>
      <c r="EI3" s="500"/>
      <c r="EK3" s="72" t="s">
        <v>0</v>
      </c>
      <c r="EL3" s="72" t="s">
        <v>1</v>
      </c>
      <c r="EM3" s="72"/>
      <c r="EN3" s="72" t="s">
        <v>2</v>
      </c>
      <c r="EO3" s="72" t="s">
        <v>3</v>
      </c>
      <c r="EP3" s="72" t="s">
        <v>4</v>
      </c>
      <c r="EQ3" s="339" t="s">
        <v>20</v>
      </c>
      <c r="ER3" s="340" t="s">
        <v>6</v>
      </c>
      <c r="ES3" s="500"/>
      <c r="EU3" s="72" t="s">
        <v>0</v>
      </c>
      <c r="EV3" s="72" t="s">
        <v>1</v>
      </c>
      <c r="EW3" s="72"/>
      <c r="EX3" s="72" t="s">
        <v>2</v>
      </c>
      <c r="EY3" s="72" t="s">
        <v>3</v>
      </c>
      <c r="EZ3" s="72" t="s">
        <v>4</v>
      </c>
      <c r="FA3" s="339" t="s">
        <v>20</v>
      </c>
      <c r="FB3" s="340" t="s">
        <v>6</v>
      </c>
      <c r="FC3" s="500"/>
      <c r="FE3" s="72" t="s">
        <v>0</v>
      </c>
      <c r="FF3" s="72" t="s">
        <v>1</v>
      </c>
      <c r="FG3" s="72"/>
      <c r="FH3" s="72" t="s">
        <v>2</v>
      </c>
      <c r="FI3" s="72" t="s">
        <v>3</v>
      </c>
      <c r="FJ3" s="72" t="s">
        <v>4</v>
      </c>
      <c r="FK3" s="339" t="s">
        <v>20</v>
      </c>
      <c r="FL3" s="340" t="s">
        <v>6</v>
      </c>
      <c r="FM3" s="500"/>
      <c r="FO3" s="72" t="s">
        <v>0</v>
      </c>
      <c r="FP3" s="72" t="s">
        <v>1</v>
      </c>
      <c r="FQ3" s="72"/>
      <c r="FR3" s="72" t="s">
        <v>2</v>
      </c>
      <c r="FS3" s="72" t="s">
        <v>3</v>
      </c>
      <c r="FT3" s="72" t="s">
        <v>4</v>
      </c>
      <c r="FU3" s="339" t="s">
        <v>20</v>
      </c>
      <c r="FV3" s="340" t="s">
        <v>6</v>
      </c>
      <c r="FW3" s="500"/>
      <c r="FY3" s="72" t="s">
        <v>0</v>
      </c>
      <c r="FZ3" s="72" t="s">
        <v>1</v>
      </c>
      <c r="GA3" s="72"/>
      <c r="GB3" s="72" t="s">
        <v>2</v>
      </c>
      <c r="GC3" s="72" t="s">
        <v>3</v>
      </c>
      <c r="GD3" s="72" t="s">
        <v>4</v>
      </c>
      <c r="GE3" s="339" t="s">
        <v>20</v>
      </c>
      <c r="GF3" s="340" t="s">
        <v>6</v>
      </c>
      <c r="GG3" s="500"/>
      <c r="GI3" s="72" t="s">
        <v>0</v>
      </c>
      <c r="GJ3" s="72" t="s">
        <v>1</v>
      </c>
      <c r="GK3" s="72"/>
      <c r="GL3" s="72" t="s">
        <v>2</v>
      </c>
      <c r="GM3" s="72" t="s">
        <v>3</v>
      </c>
      <c r="GN3" s="72" t="s">
        <v>4</v>
      </c>
      <c r="GO3" s="339" t="s">
        <v>20</v>
      </c>
      <c r="GP3" s="340" t="s">
        <v>6</v>
      </c>
      <c r="GQ3" s="500"/>
      <c r="GS3" s="72" t="s">
        <v>0</v>
      </c>
      <c r="GT3" s="72" t="s">
        <v>1</v>
      </c>
      <c r="GU3" s="72"/>
      <c r="GV3" s="72" t="s">
        <v>2</v>
      </c>
      <c r="GW3" s="72" t="s">
        <v>3</v>
      </c>
      <c r="GX3" s="72" t="s">
        <v>4</v>
      </c>
      <c r="GY3" s="339" t="s">
        <v>20</v>
      </c>
      <c r="GZ3" s="340" t="s">
        <v>6</v>
      </c>
      <c r="HA3" s="500"/>
      <c r="HC3" s="72" t="s">
        <v>0</v>
      </c>
      <c r="HD3" s="72" t="s">
        <v>1</v>
      </c>
      <c r="HE3" s="72"/>
      <c r="HF3" s="72" t="s">
        <v>2</v>
      </c>
      <c r="HG3" s="72" t="s">
        <v>3</v>
      </c>
      <c r="HH3" s="72" t="s">
        <v>4</v>
      </c>
      <c r="HI3" s="341" t="s">
        <v>20</v>
      </c>
      <c r="HJ3" s="340" t="s">
        <v>6</v>
      </c>
      <c r="HK3" s="500"/>
      <c r="HM3" s="72" t="s">
        <v>0</v>
      </c>
      <c r="HN3" s="72" t="s">
        <v>1</v>
      </c>
      <c r="HO3" s="72"/>
      <c r="HP3" s="72" t="s">
        <v>2</v>
      </c>
      <c r="HQ3" s="72" t="s">
        <v>3</v>
      </c>
      <c r="HR3" s="72" t="s">
        <v>4</v>
      </c>
      <c r="HS3" s="339" t="s">
        <v>20</v>
      </c>
      <c r="HT3" s="340" t="s">
        <v>6</v>
      </c>
      <c r="HU3" s="500"/>
      <c r="HW3" s="72" t="s">
        <v>0</v>
      </c>
      <c r="HX3" s="72" t="s">
        <v>1</v>
      </c>
      <c r="HY3" s="72"/>
      <c r="HZ3" s="72" t="s">
        <v>2</v>
      </c>
      <c r="IA3" s="72" t="s">
        <v>3</v>
      </c>
      <c r="IB3" s="72" t="s">
        <v>4</v>
      </c>
      <c r="IC3" s="339" t="s">
        <v>20</v>
      </c>
      <c r="ID3" s="340" t="s">
        <v>6</v>
      </c>
      <c r="IE3" s="500"/>
      <c r="IG3" s="72" t="s">
        <v>0</v>
      </c>
      <c r="IH3" s="72" t="s">
        <v>1</v>
      </c>
      <c r="II3" s="72"/>
      <c r="IJ3" s="72" t="s">
        <v>2</v>
      </c>
      <c r="IK3" s="72" t="s">
        <v>3</v>
      </c>
      <c r="IL3" s="72" t="s">
        <v>4</v>
      </c>
      <c r="IM3" s="339" t="s">
        <v>20</v>
      </c>
      <c r="IN3" s="340" t="s">
        <v>6</v>
      </c>
      <c r="IO3" s="500"/>
      <c r="IQ3" s="72" t="s">
        <v>0</v>
      </c>
      <c r="IR3" s="72" t="s">
        <v>1</v>
      </c>
      <c r="IS3" s="72"/>
      <c r="IT3" s="72" t="s">
        <v>2</v>
      </c>
      <c r="IU3" s="72" t="s">
        <v>3</v>
      </c>
      <c r="IV3" s="72" t="s">
        <v>4</v>
      </c>
      <c r="IW3" s="339" t="s">
        <v>20</v>
      </c>
      <c r="IX3" s="340" t="s">
        <v>6</v>
      </c>
      <c r="IY3" s="500"/>
      <c r="JA3" s="72" t="s">
        <v>0</v>
      </c>
      <c r="JB3" s="72" t="s">
        <v>1</v>
      </c>
      <c r="JC3" s="72"/>
      <c r="JD3" s="72" t="s">
        <v>2</v>
      </c>
      <c r="JE3" s="72" t="s">
        <v>3</v>
      </c>
      <c r="JF3" s="72" t="s">
        <v>4</v>
      </c>
      <c r="JG3" s="339" t="s">
        <v>20</v>
      </c>
      <c r="JH3" s="340" t="s">
        <v>6</v>
      </c>
      <c r="JI3" s="500"/>
      <c r="JK3" s="72" t="s">
        <v>0</v>
      </c>
      <c r="JL3" s="72" t="s">
        <v>1</v>
      </c>
      <c r="JM3" s="72"/>
      <c r="JN3" s="72" t="s">
        <v>2</v>
      </c>
      <c r="JO3" s="72" t="s">
        <v>3</v>
      </c>
      <c r="JP3" s="72" t="s">
        <v>4</v>
      </c>
      <c r="JQ3" s="339" t="s">
        <v>20</v>
      </c>
      <c r="JR3" s="340" t="s">
        <v>6</v>
      </c>
      <c r="JS3" s="500"/>
      <c r="JU3" s="72" t="s">
        <v>0</v>
      </c>
      <c r="JV3" s="72" t="s">
        <v>1</v>
      </c>
      <c r="JW3" s="72"/>
      <c r="JX3" s="72" t="s">
        <v>2</v>
      </c>
      <c r="JY3" s="72" t="s">
        <v>3</v>
      </c>
      <c r="JZ3" s="72" t="s">
        <v>4</v>
      </c>
      <c r="KA3" s="341" t="s">
        <v>20</v>
      </c>
      <c r="KB3" s="340" t="s">
        <v>6</v>
      </c>
      <c r="KC3" s="500"/>
      <c r="KE3" s="72" t="s">
        <v>0</v>
      </c>
      <c r="KF3" s="72" t="s">
        <v>1</v>
      </c>
      <c r="KG3" s="72"/>
      <c r="KH3" s="72" t="s">
        <v>2</v>
      </c>
      <c r="KI3" s="72" t="s">
        <v>3</v>
      </c>
      <c r="KJ3" s="72" t="s">
        <v>4</v>
      </c>
      <c r="KK3" s="339" t="s">
        <v>20</v>
      </c>
      <c r="KL3" s="340" t="s">
        <v>6</v>
      </c>
      <c r="KM3" s="500"/>
      <c r="KO3" s="72" t="s">
        <v>0</v>
      </c>
      <c r="KP3" s="72" t="s">
        <v>1</v>
      </c>
      <c r="KQ3" s="72"/>
      <c r="KR3" s="72" t="s">
        <v>2</v>
      </c>
      <c r="KS3" s="72" t="s">
        <v>3</v>
      </c>
      <c r="KT3" s="72" t="s">
        <v>4</v>
      </c>
      <c r="KU3" s="339" t="s">
        <v>20</v>
      </c>
      <c r="KV3" s="340" t="s">
        <v>6</v>
      </c>
      <c r="KW3" s="500"/>
      <c r="KY3" s="72" t="s">
        <v>0</v>
      </c>
      <c r="KZ3" s="72" t="s">
        <v>1</v>
      </c>
      <c r="LA3" s="72"/>
      <c r="LB3" s="72" t="s">
        <v>2</v>
      </c>
      <c r="LC3" s="72" t="s">
        <v>3</v>
      </c>
      <c r="LD3" s="72" t="s">
        <v>4</v>
      </c>
      <c r="LE3" s="339" t="s">
        <v>20</v>
      </c>
      <c r="LF3" s="340" t="s">
        <v>6</v>
      </c>
      <c r="LG3" s="500"/>
      <c r="LI3" s="72" t="s">
        <v>0</v>
      </c>
      <c r="LJ3" s="72" t="s">
        <v>1</v>
      </c>
      <c r="LK3" s="72"/>
      <c r="LL3" s="72" t="s">
        <v>2</v>
      </c>
      <c r="LM3" s="72" t="s">
        <v>3</v>
      </c>
      <c r="LN3" s="72" t="s">
        <v>4</v>
      </c>
      <c r="LO3" s="339" t="s">
        <v>20</v>
      </c>
      <c r="LP3" s="340" t="s">
        <v>6</v>
      </c>
      <c r="LQ3" s="500"/>
      <c r="LS3" s="72" t="s">
        <v>0</v>
      </c>
      <c r="LT3" s="72" t="s">
        <v>1</v>
      </c>
      <c r="LU3" s="72"/>
      <c r="LV3" s="72" t="s">
        <v>2</v>
      </c>
      <c r="LW3" s="72" t="s">
        <v>3</v>
      </c>
      <c r="LX3" s="72" t="s">
        <v>4</v>
      </c>
      <c r="LY3" s="339" t="s">
        <v>20</v>
      </c>
      <c r="LZ3" s="340" t="s">
        <v>6</v>
      </c>
      <c r="MC3" s="72" t="s">
        <v>0</v>
      </c>
      <c r="MD3" s="72" t="s">
        <v>1</v>
      </c>
      <c r="ME3" s="72"/>
      <c r="MF3" s="72" t="s">
        <v>2</v>
      </c>
      <c r="MG3" s="72" t="s">
        <v>3</v>
      </c>
      <c r="MH3" s="72" t="s">
        <v>4</v>
      </c>
      <c r="MI3" s="339" t="s">
        <v>20</v>
      </c>
      <c r="MJ3" s="340" t="s">
        <v>6</v>
      </c>
      <c r="MK3" s="496"/>
      <c r="MM3" s="72" t="s">
        <v>0</v>
      </c>
      <c r="MN3" s="72" t="s">
        <v>1</v>
      </c>
      <c r="MO3" s="72"/>
      <c r="MP3" s="72" t="s">
        <v>2</v>
      </c>
      <c r="MQ3" s="72" t="s">
        <v>3</v>
      </c>
      <c r="MR3" s="72" t="s">
        <v>4</v>
      </c>
      <c r="MS3" s="339" t="s">
        <v>20</v>
      </c>
      <c r="MT3" s="340" t="s">
        <v>6</v>
      </c>
      <c r="MU3" s="496"/>
      <c r="MW3" s="72" t="s">
        <v>0</v>
      </c>
      <c r="MX3" s="72" t="s">
        <v>1</v>
      </c>
      <c r="MY3" s="72"/>
      <c r="MZ3" s="72" t="s">
        <v>2</v>
      </c>
      <c r="NA3" s="72" t="s">
        <v>3</v>
      </c>
      <c r="NB3" s="72" t="s">
        <v>4</v>
      </c>
      <c r="NC3" s="339" t="s">
        <v>20</v>
      </c>
      <c r="ND3" s="340" t="s">
        <v>6</v>
      </c>
      <c r="NE3" s="496"/>
      <c r="NG3" s="72" t="s">
        <v>0</v>
      </c>
      <c r="NH3" s="72" t="s">
        <v>1</v>
      </c>
      <c r="NI3" s="72"/>
      <c r="NJ3" s="72" t="s">
        <v>2</v>
      </c>
      <c r="NK3" s="72" t="s">
        <v>3</v>
      </c>
      <c r="NL3" s="72" t="s">
        <v>4</v>
      </c>
      <c r="NM3" s="339" t="s">
        <v>20</v>
      </c>
      <c r="NN3" s="340" t="s">
        <v>6</v>
      </c>
      <c r="NO3" s="496"/>
      <c r="NQ3" s="72" t="s">
        <v>0</v>
      </c>
      <c r="NR3" s="72" t="s">
        <v>1</v>
      </c>
      <c r="NS3" s="72"/>
      <c r="NT3" s="72" t="s">
        <v>2</v>
      </c>
      <c r="NU3" s="72" t="s">
        <v>3</v>
      </c>
      <c r="NV3" s="72" t="s">
        <v>4</v>
      </c>
      <c r="NW3" s="339" t="s">
        <v>20</v>
      </c>
      <c r="NX3" s="340" t="s">
        <v>6</v>
      </c>
      <c r="NY3" s="496"/>
      <c r="OA3" s="72" t="s">
        <v>0</v>
      </c>
      <c r="OB3" s="72" t="s">
        <v>1</v>
      </c>
      <c r="OC3" s="72"/>
      <c r="OD3" s="72" t="s">
        <v>2</v>
      </c>
      <c r="OE3" s="72" t="s">
        <v>3</v>
      </c>
      <c r="OF3" s="72" t="s">
        <v>4</v>
      </c>
      <c r="OG3" s="339" t="s">
        <v>20</v>
      </c>
      <c r="OH3" s="340" t="s">
        <v>6</v>
      </c>
      <c r="OI3" s="496"/>
      <c r="OK3" s="72" t="s">
        <v>0</v>
      </c>
      <c r="OL3" s="72" t="s">
        <v>1</v>
      </c>
      <c r="OM3" s="72"/>
      <c r="ON3" s="72" t="s">
        <v>2</v>
      </c>
      <c r="OO3" s="72" t="s">
        <v>3</v>
      </c>
      <c r="OP3" s="72" t="s">
        <v>4</v>
      </c>
      <c r="OQ3" s="339" t="s">
        <v>20</v>
      </c>
      <c r="OR3" s="340" t="s">
        <v>6</v>
      </c>
      <c r="OS3" s="496"/>
      <c r="OU3" s="72" t="s">
        <v>0</v>
      </c>
      <c r="OV3" s="72" t="s">
        <v>1</v>
      </c>
      <c r="OW3" s="72"/>
      <c r="OX3" s="72" t="s">
        <v>2</v>
      </c>
      <c r="OY3" s="72" t="s">
        <v>3</v>
      </c>
      <c r="OZ3" s="72" t="s">
        <v>4</v>
      </c>
      <c r="PA3" s="339" t="s">
        <v>20</v>
      </c>
      <c r="PB3" s="340" t="s">
        <v>6</v>
      </c>
      <c r="PC3" s="496"/>
      <c r="PE3" s="72" t="s">
        <v>0</v>
      </c>
      <c r="PF3" s="72" t="s">
        <v>1</v>
      </c>
      <c r="PG3" s="72"/>
      <c r="PH3" s="72" t="s">
        <v>2</v>
      </c>
      <c r="PI3" s="72" t="s">
        <v>3</v>
      </c>
      <c r="PJ3" s="72" t="s">
        <v>4</v>
      </c>
      <c r="PK3" s="339" t="s">
        <v>20</v>
      </c>
      <c r="PL3" s="340" t="s">
        <v>6</v>
      </c>
      <c r="PM3" s="496"/>
      <c r="PO3" s="72" t="s">
        <v>0</v>
      </c>
      <c r="PP3" s="72" t="s">
        <v>1</v>
      </c>
      <c r="PQ3" s="72"/>
      <c r="PR3" s="72" t="s">
        <v>2</v>
      </c>
      <c r="PS3" s="72" t="s">
        <v>3</v>
      </c>
      <c r="PT3" s="72" t="s">
        <v>4</v>
      </c>
      <c r="PU3" s="339" t="s">
        <v>20</v>
      </c>
      <c r="PV3" s="340" t="s">
        <v>6</v>
      </c>
      <c r="PX3" s="72" t="s">
        <v>0</v>
      </c>
      <c r="PY3" s="72" t="s">
        <v>1</v>
      </c>
      <c r="PZ3" s="72"/>
      <c r="QA3" s="72" t="s">
        <v>2</v>
      </c>
      <c r="QB3" s="72" t="s">
        <v>3</v>
      </c>
      <c r="QC3" s="72" t="s">
        <v>4</v>
      </c>
      <c r="QD3" s="339" t="s">
        <v>20</v>
      </c>
      <c r="QE3" s="340" t="s">
        <v>6</v>
      </c>
      <c r="QG3" s="72" t="s">
        <v>0</v>
      </c>
      <c r="QH3" s="72" t="s">
        <v>1</v>
      </c>
      <c r="QI3" s="72"/>
      <c r="QJ3" s="72" t="s">
        <v>2</v>
      </c>
      <c r="QK3" s="72" t="s">
        <v>3</v>
      </c>
      <c r="QL3" s="72" t="s">
        <v>4</v>
      </c>
      <c r="QM3" s="339" t="s">
        <v>20</v>
      </c>
      <c r="QN3" s="340" t="s">
        <v>6</v>
      </c>
      <c r="QP3" s="72" t="s">
        <v>0</v>
      </c>
      <c r="QQ3" s="72" t="s">
        <v>1</v>
      </c>
      <c r="QR3" s="72"/>
      <c r="QS3" s="72" t="s">
        <v>2</v>
      </c>
      <c r="QT3" s="72" t="s">
        <v>3</v>
      </c>
      <c r="QU3" s="72" t="s">
        <v>4</v>
      </c>
      <c r="QV3" s="339" t="s">
        <v>20</v>
      </c>
      <c r="QW3" s="340" t="s">
        <v>6</v>
      </c>
      <c r="QY3" s="72" t="s">
        <v>0</v>
      </c>
      <c r="QZ3" s="72" t="s">
        <v>1</v>
      </c>
      <c r="RA3" s="72"/>
      <c r="RB3" s="72" t="s">
        <v>2</v>
      </c>
      <c r="RC3" s="72" t="s">
        <v>3</v>
      </c>
      <c r="RD3" s="72" t="s">
        <v>4</v>
      </c>
      <c r="RE3" s="339" t="s">
        <v>20</v>
      </c>
      <c r="RF3" s="340" t="s">
        <v>6</v>
      </c>
      <c r="RH3" s="72" t="s">
        <v>0</v>
      </c>
      <c r="RI3" s="72" t="s">
        <v>1</v>
      </c>
      <c r="RJ3" s="72"/>
      <c r="RK3" s="72" t="s">
        <v>2</v>
      </c>
      <c r="RL3" s="72" t="s">
        <v>3</v>
      </c>
      <c r="RM3" s="72" t="s">
        <v>4</v>
      </c>
      <c r="RN3" s="339" t="s">
        <v>20</v>
      </c>
      <c r="RO3" s="340" t="s">
        <v>6</v>
      </c>
      <c r="RQ3" s="72" t="s">
        <v>0</v>
      </c>
      <c r="RR3" s="72" t="s">
        <v>1</v>
      </c>
      <c r="RS3" s="72"/>
      <c r="RT3" s="72" t="s">
        <v>2</v>
      </c>
      <c r="RU3" s="72" t="s">
        <v>3</v>
      </c>
      <c r="RV3" s="72" t="s">
        <v>4</v>
      </c>
      <c r="RW3" s="339" t="s">
        <v>20</v>
      </c>
      <c r="RX3" s="340" t="s">
        <v>6</v>
      </c>
      <c r="RZ3" s="72" t="s">
        <v>0</v>
      </c>
      <c r="SA3" s="72" t="s">
        <v>1</v>
      </c>
      <c r="SB3" s="72"/>
      <c r="SC3" s="72" t="s">
        <v>2</v>
      </c>
      <c r="SD3" s="72" t="s">
        <v>3</v>
      </c>
      <c r="SE3" s="72" t="s">
        <v>4</v>
      </c>
      <c r="SF3" s="339" t="s">
        <v>20</v>
      </c>
      <c r="SG3" s="340" t="s">
        <v>6</v>
      </c>
      <c r="SI3" s="72" t="s">
        <v>0</v>
      </c>
      <c r="SJ3" s="72" t="s">
        <v>1</v>
      </c>
      <c r="SK3" s="72"/>
      <c r="SL3" s="72" t="s">
        <v>2</v>
      </c>
      <c r="SM3" s="72" t="s">
        <v>3</v>
      </c>
      <c r="SN3" s="72" t="s">
        <v>4</v>
      </c>
      <c r="SO3" s="339" t="s">
        <v>20</v>
      </c>
      <c r="SP3" s="340" t="s">
        <v>6</v>
      </c>
      <c r="SR3" s="72" t="s">
        <v>0</v>
      </c>
      <c r="SS3" s="72" t="s">
        <v>1</v>
      </c>
      <c r="ST3" s="72"/>
      <c r="SU3" s="72" t="s">
        <v>2</v>
      </c>
      <c r="SV3" s="72" t="s">
        <v>3</v>
      </c>
      <c r="SW3" s="72" t="s">
        <v>4</v>
      </c>
      <c r="SX3" s="339" t="s">
        <v>20</v>
      </c>
      <c r="SY3" s="340" t="s">
        <v>6</v>
      </c>
      <c r="TA3" s="72" t="s">
        <v>0</v>
      </c>
      <c r="TB3" s="72" t="s">
        <v>1</v>
      </c>
      <c r="TC3" s="72"/>
      <c r="TD3" s="72" t="s">
        <v>2</v>
      </c>
      <c r="TE3" s="72" t="s">
        <v>3</v>
      </c>
      <c r="TF3" s="72" t="s">
        <v>4</v>
      </c>
      <c r="TG3" s="339" t="s">
        <v>20</v>
      </c>
      <c r="TH3" s="340" t="s">
        <v>6</v>
      </c>
      <c r="TJ3" s="72" t="s">
        <v>0</v>
      </c>
      <c r="TK3" s="72" t="s">
        <v>1</v>
      </c>
      <c r="TL3" s="72"/>
      <c r="TM3" s="72" t="s">
        <v>2</v>
      </c>
      <c r="TN3" s="72" t="s">
        <v>3</v>
      </c>
      <c r="TO3" s="72" t="s">
        <v>4</v>
      </c>
      <c r="TP3" s="339" t="s">
        <v>20</v>
      </c>
      <c r="TQ3" s="340" t="s">
        <v>6</v>
      </c>
      <c r="TS3" s="72" t="s">
        <v>0</v>
      </c>
      <c r="TT3" s="72" t="s">
        <v>1</v>
      </c>
      <c r="TU3" s="72"/>
      <c r="TV3" s="72" t="s">
        <v>2</v>
      </c>
      <c r="TW3" s="72" t="s">
        <v>3</v>
      </c>
      <c r="TX3" s="72" t="s">
        <v>4</v>
      </c>
      <c r="TY3" s="339" t="s">
        <v>20</v>
      </c>
      <c r="TZ3" s="340" t="s">
        <v>6</v>
      </c>
      <c r="UB3" s="72" t="s">
        <v>0</v>
      </c>
      <c r="UC3" s="72" t="s">
        <v>1</v>
      </c>
      <c r="UD3" s="72"/>
      <c r="UE3" s="72" t="s">
        <v>2</v>
      </c>
      <c r="UF3" s="72" t="s">
        <v>3</v>
      </c>
      <c r="UG3" s="72" t="s">
        <v>4</v>
      </c>
      <c r="UH3" s="339" t="s">
        <v>20</v>
      </c>
      <c r="UI3" s="340" t="s">
        <v>6</v>
      </c>
      <c r="UK3" s="72" t="s">
        <v>0</v>
      </c>
      <c r="UL3" s="72" t="s">
        <v>1</v>
      </c>
      <c r="UM3" s="72"/>
      <c r="UN3" s="72" t="s">
        <v>2</v>
      </c>
      <c r="UO3" s="72" t="s">
        <v>3</v>
      </c>
      <c r="UP3" s="72" t="s">
        <v>4</v>
      </c>
      <c r="UQ3" s="339" t="s">
        <v>20</v>
      </c>
      <c r="UR3" s="340" t="s">
        <v>6</v>
      </c>
      <c r="UT3" s="72" t="s">
        <v>0</v>
      </c>
      <c r="UU3" s="72" t="s">
        <v>1</v>
      </c>
      <c r="UV3" s="72"/>
      <c r="UW3" s="72" t="s">
        <v>2</v>
      </c>
      <c r="UX3" s="72" t="s">
        <v>3</v>
      </c>
      <c r="UY3" s="72" t="s">
        <v>4</v>
      </c>
      <c r="UZ3" s="339" t="s">
        <v>20</v>
      </c>
      <c r="VA3" s="340" t="s">
        <v>6</v>
      </c>
      <c r="VC3" s="72" t="s">
        <v>0</v>
      </c>
      <c r="VD3" s="72" t="s">
        <v>1</v>
      </c>
      <c r="VE3" s="72"/>
      <c r="VF3" s="72" t="s">
        <v>2</v>
      </c>
      <c r="VG3" s="72" t="s">
        <v>3</v>
      </c>
      <c r="VH3" s="72" t="s">
        <v>4</v>
      </c>
      <c r="VI3" s="339" t="s">
        <v>20</v>
      </c>
      <c r="VJ3" s="340" t="s">
        <v>6</v>
      </c>
      <c r="VL3" s="72" t="s">
        <v>0</v>
      </c>
      <c r="VM3" s="72" t="s">
        <v>1</v>
      </c>
      <c r="VN3" s="72"/>
      <c r="VO3" s="72" t="s">
        <v>2</v>
      </c>
      <c r="VP3" s="72" t="s">
        <v>3</v>
      </c>
      <c r="VQ3" s="72" t="s">
        <v>4</v>
      </c>
      <c r="VR3" s="339" t="s">
        <v>20</v>
      </c>
      <c r="VS3" s="340" t="s">
        <v>6</v>
      </c>
      <c r="VU3" s="72" t="s">
        <v>0</v>
      </c>
      <c r="VV3" s="72" t="s">
        <v>1</v>
      </c>
      <c r="VW3" s="72"/>
      <c r="VX3" s="72" t="s">
        <v>2</v>
      </c>
      <c r="VY3" s="72" t="s">
        <v>3</v>
      </c>
      <c r="VZ3" s="72" t="s">
        <v>4</v>
      </c>
      <c r="WA3" s="339" t="s">
        <v>20</v>
      </c>
      <c r="WB3" s="340" t="s">
        <v>6</v>
      </c>
      <c r="WD3" s="72" t="s">
        <v>0</v>
      </c>
      <c r="WE3" s="72" t="s">
        <v>1</v>
      </c>
      <c r="WF3" s="72"/>
      <c r="WG3" s="72" t="s">
        <v>2</v>
      </c>
      <c r="WH3" s="72" t="s">
        <v>3</v>
      </c>
      <c r="WI3" s="72" t="s">
        <v>4</v>
      </c>
      <c r="WJ3" s="339" t="s">
        <v>20</v>
      </c>
      <c r="WK3" s="340" t="s">
        <v>6</v>
      </c>
      <c r="WM3" s="72" t="s">
        <v>0</v>
      </c>
      <c r="WN3" s="72" t="s">
        <v>1</v>
      </c>
      <c r="WO3" s="72"/>
      <c r="WP3" s="72" t="s">
        <v>2</v>
      </c>
      <c r="WQ3" s="72" t="s">
        <v>3</v>
      </c>
      <c r="WR3" s="72" t="s">
        <v>4</v>
      </c>
      <c r="WS3" s="339" t="s">
        <v>20</v>
      </c>
      <c r="WT3" s="340" t="s">
        <v>6</v>
      </c>
      <c r="WV3" s="72" t="s">
        <v>0</v>
      </c>
      <c r="WW3" s="72" t="s">
        <v>1</v>
      </c>
      <c r="WX3" s="72"/>
      <c r="WY3" s="72" t="s">
        <v>2</v>
      </c>
      <c r="WZ3" s="72" t="s">
        <v>3</v>
      </c>
      <c r="XA3" s="72" t="s">
        <v>4</v>
      </c>
      <c r="XB3" s="339" t="s">
        <v>20</v>
      </c>
      <c r="XC3" s="340" t="s">
        <v>6</v>
      </c>
      <c r="XE3" s="72" t="s">
        <v>0</v>
      </c>
      <c r="XF3" s="72" t="s">
        <v>1</v>
      </c>
      <c r="XG3" s="72"/>
      <c r="XH3" s="72" t="s">
        <v>2</v>
      </c>
      <c r="XI3" s="72" t="s">
        <v>3</v>
      </c>
      <c r="XJ3" s="72" t="s">
        <v>4</v>
      </c>
      <c r="XK3" s="339" t="s">
        <v>20</v>
      </c>
      <c r="XL3" s="340" t="s">
        <v>6</v>
      </c>
      <c r="XN3" s="72" t="s">
        <v>0</v>
      </c>
      <c r="XO3" s="72" t="s">
        <v>1</v>
      </c>
      <c r="XP3" s="72"/>
      <c r="XQ3" s="72" t="s">
        <v>2</v>
      </c>
      <c r="XR3" s="72" t="s">
        <v>3</v>
      </c>
      <c r="XS3" s="72" t="s">
        <v>4</v>
      </c>
      <c r="XT3" s="339" t="s">
        <v>20</v>
      </c>
      <c r="XU3" s="340" t="s">
        <v>6</v>
      </c>
      <c r="XW3" s="72" t="s">
        <v>0</v>
      </c>
      <c r="XX3" s="72" t="s">
        <v>1</v>
      </c>
      <c r="XY3" s="72"/>
      <c r="XZ3" s="72" t="s">
        <v>2</v>
      </c>
      <c r="YA3" s="72" t="s">
        <v>3</v>
      </c>
      <c r="YB3" s="72" t="s">
        <v>4</v>
      </c>
      <c r="YC3" s="339" t="s">
        <v>20</v>
      </c>
      <c r="YD3" s="340" t="s">
        <v>6</v>
      </c>
      <c r="YF3" s="72" t="s">
        <v>0</v>
      </c>
      <c r="YG3" s="72" t="s">
        <v>1</v>
      </c>
      <c r="YH3" s="72"/>
      <c r="YI3" s="72" t="s">
        <v>2</v>
      </c>
      <c r="YJ3" s="72" t="s">
        <v>3</v>
      </c>
      <c r="YK3" s="72" t="s">
        <v>4</v>
      </c>
      <c r="YL3" s="339" t="s">
        <v>20</v>
      </c>
      <c r="YM3" s="340" t="s">
        <v>6</v>
      </c>
      <c r="YO3" s="72" t="s">
        <v>0</v>
      </c>
      <c r="YP3" s="72" t="s">
        <v>1</v>
      </c>
      <c r="YQ3" s="72"/>
      <c r="YR3" s="72" t="s">
        <v>2</v>
      </c>
      <c r="YS3" s="72" t="s">
        <v>3</v>
      </c>
      <c r="YT3" s="72" t="s">
        <v>4</v>
      </c>
      <c r="YU3" s="339" t="s">
        <v>20</v>
      </c>
      <c r="YV3" s="340" t="s">
        <v>6</v>
      </c>
      <c r="YX3" s="72" t="s">
        <v>0</v>
      </c>
      <c r="YY3" s="72" t="s">
        <v>1</v>
      </c>
      <c r="YZ3" s="72"/>
      <c r="ZA3" s="72" t="s">
        <v>2</v>
      </c>
      <c r="ZB3" s="72" t="s">
        <v>3</v>
      </c>
      <c r="ZC3" s="72" t="s">
        <v>4</v>
      </c>
      <c r="ZD3" s="339" t="s">
        <v>20</v>
      </c>
      <c r="ZE3" s="340" t="s">
        <v>6</v>
      </c>
      <c r="ZG3" s="72" t="s">
        <v>0</v>
      </c>
      <c r="ZH3" s="72" t="s">
        <v>1</v>
      </c>
      <c r="ZI3" s="72"/>
      <c r="ZJ3" s="72" t="s">
        <v>2</v>
      </c>
      <c r="ZK3" s="72" t="s">
        <v>3</v>
      </c>
      <c r="ZL3" s="72" t="s">
        <v>4</v>
      </c>
      <c r="ZM3" s="339" t="s">
        <v>20</v>
      </c>
      <c r="ZN3" s="340" t="s">
        <v>6</v>
      </c>
      <c r="ZP3" s="72" t="s">
        <v>0</v>
      </c>
      <c r="ZQ3" s="72" t="s">
        <v>1</v>
      </c>
      <c r="ZR3" s="72"/>
      <c r="ZS3" s="72" t="s">
        <v>2</v>
      </c>
      <c r="ZT3" s="72" t="s">
        <v>3</v>
      </c>
      <c r="ZU3" s="72" t="s">
        <v>4</v>
      </c>
      <c r="ZV3" s="339" t="s">
        <v>20</v>
      </c>
      <c r="ZW3" s="340" t="s">
        <v>6</v>
      </c>
      <c r="ZY3" s="72" t="s">
        <v>0</v>
      </c>
      <c r="ZZ3" s="72" t="s">
        <v>1</v>
      </c>
      <c r="AAA3" s="72"/>
      <c r="AAB3" s="72" t="s">
        <v>2</v>
      </c>
      <c r="AAC3" s="72" t="s">
        <v>3</v>
      </c>
      <c r="AAD3" s="72" t="s">
        <v>4</v>
      </c>
      <c r="AAE3" s="339" t="s">
        <v>20</v>
      </c>
      <c r="AAF3" s="340" t="s">
        <v>6</v>
      </c>
      <c r="AAH3" s="72" t="s">
        <v>0</v>
      </c>
      <c r="AAI3" s="72" t="s">
        <v>1</v>
      </c>
      <c r="AAJ3" s="72"/>
      <c r="AAK3" s="72" t="s">
        <v>2</v>
      </c>
      <c r="AAL3" s="72" t="s">
        <v>3</v>
      </c>
      <c r="AAM3" s="72" t="s">
        <v>4</v>
      </c>
      <c r="AAN3" s="339" t="s">
        <v>20</v>
      </c>
      <c r="AAO3" s="340" t="s">
        <v>6</v>
      </c>
      <c r="AAQ3" s="72" t="s">
        <v>0</v>
      </c>
      <c r="AAR3" s="72" t="s">
        <v>1</v>
      </c>
      <c r="AAS3" s="72"/>
      <c r="AAT3" s="72" t="s">
        <v>2</v>
      </c>
      <c r="AAU3" s="72" t="s">
        <v>3</v>
      </c>
      <c r="AAV3" s="72" t="s">
        <v>4</v>
      </c>
      <c r="AAW3" s="339" t="s">
        <v>20</v>
      </c>
      <c r="AAX3" s="340" t="s">
        <v>6</v>
      </c>
      <c r="AAZ3" s="72" t="s">
        <v>0</v>
      </c>
      <c r="ABA3" s="72" t="s">
        <v>1</v>
      </c>
      <c r="ABB3" s="72"/>
      <c r="ABC3" s="72" t="s">
        <v>2</v>
      </c>
      <c r="ABD3" s="72" t="s">
        <v>3</v>
      </c>
      <c r="ABE3" s="72" t="s">
        <v>4</v>
      </c>
      <c r="ABF3" s="339" t="s">
        <v>20</v>
      </c>
      <c r="ABG3" s="340" t="s">
        <v>6</v>
      </c>
      <c r="ABI3" s="72" t="s">
        <v>0</v>
      </c>
      <c r="ABJ3" s="72" t="s">
        <v>1</v>
      </c>
      <c r="ABK3" s="72"/>
      <c r="ABL3" s="72" t="s">
        <v>2</v>
      </c>
      <c r="ABM3" s="72" t="s">
        <v>3</v>
      </c>
      <c r="ABN3" s="72" t="s">
        <v>4</v>
      </c>
      <c r="ABO3" s="339" t="s">
        <v>20</v>
      </c>
      <c r="ABP3" s="340" t="s">
        <v>6</v>
      </c>
      <c r="ABR3" s="72" t="s">
        <v>0</v>
      </c>
      <c r="ABS3" s="72" t="s">
        <v>1</v>
      </c>
      <c r="ABT3" s="72"/>
      <c r="ABU3" s="72" t="s">
        <v>2</v>
      </c>
      <c r="ABV3" s="72" t="s">
        <v>3</v>
      </c>
      <c r="ABW3" s="72" t="s">
        <v>4</v>
      </c>
      <c r="ABX3" s="339" t="s">
        <v>20</v>
      </c>
      <c r="ABY3" s="340" t="s">
        <v>6</v>
      </c>
      <c r="ACA3" s="72" t="s">
        <v>0</v>
      </c>
      <c r="ACB3" s="72" t="s">
        <v>1</v>
      </c>
      <c r="ACC3" s="72"/>
      <c r="ACD3" s="72" t="s">
        <v>2</v>
      </c>
      <c r="ACE3" s="72" t="s">
        <v>3</v>
      </c>
      <c r="ACF3" s="72" t="s">
        <v>4</v>
      </c>
      <c r="ACG3" s="339" t="s">
        <v>20</v>
      </c>
      <c r="ACH3" s="340" t="s">
        <v>6</v>
      </c>
      <c r="ACJ3" s="72" t="s">
        <v>0</v>
      </c>
      <c r="ACK3" s="72" t="s">
        <v>1</v>
      </c>
      <c r="ACL3" s="72"/>
      <c r="ACM3" s="72" t="s">
        <v>2</v>
      </c>
      <c r="ACN3" s="72" t="s">
        <v>3</v>
      </c>
      <c r="ACO3" s="72" t="s">
        <v>4</v>
      </c>
      <c r="ACP3" s="339" t="s">
        <v>20</v>
      </c>
      <c r="ACQ3" s="340" t="s">
        <v>6</v>
      </c>
      <c r="ACS3" s="72" t="s">
        <v>0</v>
      </c>
      <c r="ACT3" s="72" t="s">
        <v>1</v>
      </c>
      <c r="ACU3" s="72"/>
      <c r="ACV3" s="72" t="s">
        <v>2</v>
      </c>
      <c r="ACW3" s="72" t="s">
        <v>3</v>
      </c>
      <c r="ACX3" s="72" t="s">
        <v>4</v>
      </c>
      <c r="ACY3" s="339" t="s">
        <v>20</v>
      </c>
      <c r="ACZ3" s="340" t="s">
        <v>6</v>
      </c>
      <c r="ADB3" s="72" t="s">
        <v>0</v>
      </c>
      <c r="ADC3" s="72" t="s">
        <v>1</v>
      </c>
      <c r="ADD3" s="72"/>
      <c r="ADE3" s="72" t="s">
        <v>2</v>
      </c>
      <c r="ADF3" s="72" t="s">
        <v>3</v>
      </c>
      <c r="ADG3" s="72" t="s">
        <v>4</v>
      </c>
      <c r="ADH3" s="339" t="s">
        <v>20</v>
      </c>
      <c r="ADI3" s="340" t="s">
        <v>6</v>
      </c>
      <c r="ADK3" s="72" t="s">
        <v>0</v>
      </c>
      <c r="ADL3" s="72" t="s">
        <v>1</v>
      </c>
      <c r="ADM3" s="72"/>
      <c r="ADN3" s="72" t="s">
        <v>2</v>
      </c>
      <c r="ADO3" s="72" t="s">
        <v>3</v>
      </c>
      <c r="ADP3" s="72" t="s">
        <v>4</v>
      </c>
      <c r="ADQ3" s="339" t="s">
        <v>20</v>
      </c>
      <c r="ADR3" s="340" t="s">
        <v>6</v>
      </c>
      <c r="ADT3" s="72" t="s">
        <v>0</v>
      </c>
      <c r="ADU3" s="72" t="s">
        <v>1</v>
      </c>
      <c r="ADV3" s="72"/>
      <c r="ADW3" s="72" t="s">
        <v>2</v>
      </c>
      <c r="ADX3" s="72" t="s">
        <v>3</v>
      </c>
      <c r="ADY3" s="72" t="s">
        <v>4</v>
      </c>
      <c r="ADZ3" s="339" t="s">
        <v>20</v>
      </c>
      <c r="AEA3" s="340" t="s">
        <v>6</v>
      </c>
      <c r="AEC3" s="72" t="s">
        <v>0</v>
      </c>
      <c r="AED3" s="72" t="s">
        <v>1</v>
      </c>
      <c r="AEE3" s="72"/>
      <c r="AEF3" s="72" t="s">
        <v>2</v>
      </c>
      <c r="AEG3" s="72" t="s">
        <v>3</v>
      </c>
      <c r="AEH3" s="72" t="s">
        <v>4</v>
      </c>
      <c r="AEI3" s="339" t="s">
        <v>20</v>
      </c>
      <c r="AEJ3" s="340" t="s">
        <v>6</v>
      </c>
      <c r="AEL3" s="72" t="s">
        <v>0</v>
      </c>
      <c r="AEM3" s="72" t="s">
        <v>1</v>
      </c>
      <c r="AEN3" s="72"/>
      <c r="AEO3" s="72" t="s">
        <v>2</v>
      </c>
      <c r="AEP3" s="72" t="s">
        <v>3</v>
      </c>
      <c r="AEQ3" s="72" t="s">
        <v>4</v>
      </c>
      <c r="AER3" s="339" t="s">
        <v>20</v>
      </c>
      <c r="AES3" s="340" t="s">
        <v>6</v>
      </c>
    </row>
    <row r="4" spans="1:825" ht="16.5" customHeight="1" thickTop="1" x14ac:dyDescent="0.25">
      <c r="A4" s="137">
        <v>1</v>
      </c>
      <c r="B4" s="228" t="str">
        <f t="shared" ref="B4:I4" si="0">K5</f>
        <v>SEABOARD FOODS</v>
      </c>
      <c r="C4" s="1124" t="str">
        <f t="shared" si="0"/>
        <v>Seaboard</v>
      </c>
      <c r="D4" s="230" t="str">
        <f t="shared" si="0"/>
        <v>PED. 86440438</v>
      </c>
      <c r="E4" s="135">
        <f t="shared" si="0"/>
        <v>44799</v>
      </c>
      <c r="F4" s="86">
        <f t="shared" si="0"/>
        <v>18986.52</v>
      </c>
      <c r="G4" s="73">
        <f t="shared" si="0"/>
        <v>21</v>
      </c>
      <c r="H4" s="48">
        <f t="shared" si="0"/>
        <v>18968.2</v>
      </c>
      <c r="I4" s="105">
        <f t="shared" si="0"/>
        <v>18.319999999999709</v>
      </c>
      <c r="L4" s="75" t="s">
        <v>23</v>
      </c>
      <c r="Q4" s="326"/>
      <c r="V4" s="75" t="s">
        <v>23</v>
      </c>
      <c r="AA4" s="326"/>
      <c r="AF4" s="75" t="s">
        <v>23</v>
      </c>
      <c r="AK4" s="326"/>
      <c r="AP4" s="75" t="s">
        <v>23</v>
      </c>
      <c r="AU4" s="73"/>
      <c r="AZ4" s="75" t="s">
        <v>23</v>
      </c>
      <c r="BE4" s="326"/>
      <c r="BJ4" s="75" t="s">
        <v>23</v>
      </c>
      <c r="BO4" s="73"/>
      <c r="BT4" s="229" t="s">
        <v>90</v>
      </c>
      <c r="BY4" s="326"/>
      <c r="CD4" s="75" t="s">
        <v>23</v>
      </c>
      <c r="CI4" s="326"/>
      <c r="CN4" s="75" t="s">
        <v>23</v>
      </c>
      <c r="CS4" s="73"/>
      <c r="CX4" s="75" t="s">
        <v>23</v>
      </c>
      <c r="DC4" s="326"/>
      <c r="DH4" s="75" t="s">
        <v>23</v>
      </c>
      <c r="DM4" s="326"/>
      <c r="DR4" s="75" t="s">
        <v>23</v>
      </c>
      <c r="DW4" s="326"/>
      <c r="EB4" s="75" t="s">
        <v>23</v>
      </c>
      <c r="EG4" s="126"/>
      <c r="EK4" s="228"/>
      <c r="EL4" s="228" t="s">
        <v>92</v>
      </c>
      <c r="EM4" s="228"/>
      <c r="EN4" s="228"/>
      <c r="EO4" s="228"/>
      <c r="EP4" s="228"/>
      <c r="EQ4" s="655"/>
      <c r="EV4" s="73" t="s">
        <v>54</v>
      </c>
      <c r="FA4" s="73"/>
      <c r="FF4" s="73" t="s">
        <v>23</v>
      </c>
      <c r="FI4" s="95"/>
      <c r="FJ4" s="132"/>
      <c r="FK4" s="326"/>
      <c r="FP4" s="75" t="s">
        <v>23</v>
      </c>
      <c r="FU4" s="73"/>
      <c r="FZ4" s="75" t="s">
        <v>23</v>
      </c>
      <c r="GE4" s="73"/>
      <c r="GF4" s="148"/>
      <c r="GG4" s="504"/>
      <c r="GJ4" s="75" t="s">
        <v>23</v>
      </c>
      <c r="GO4" s="326"/>
      <c r="GT4" s="75" t="s">
        <v>23</v>
      </c>
      <c r="GY4" s="326"/>
      <c r="HD4" s="75" t="s">
        <v>23</v>
      </c>
      <c r="HI4" s="326"/>
      <c r="HJ4" s="73"/>
      <c r="HK4" s="506"/>
      <c r="HN4" s="75" t="s">
        <v>23</v>
      </c>
      <c r="HS4" s="285"/>
      <c r="HX4" s="75" t="s">
        <v>23</v>
      </c>
      <c r="IC4" s="326"/>
      <c r="IF4" s="75" t="s">
        <v>44</v>
      </c>
      <c r="IG4" s="228"/>
      <c r="IH4" s="228" t="s">
        <v>23</v>
      </c>
      <c r="II4" s="228"/>
      <c r="IJ4" s="228"/>
      <c r="IK4" s="228"/>
      <c r="IL4" s="228"/>
      <c r="IM4" s="285"/>
      <c r="IQ4" s="228"/>
      <c r="IR4" s="228" t="s">
        <v>54</v>
      </c>
      <c r="IS4" s="228"/>
      <c r="IT4" s="228"/>
      <c r="IU4" s="228"/>
      <c r="IV4" s="228"/>
      <c r="IW4" s="285"/>
      <c r="JB4" s="75" t="s">
        <v>23</v>
      </c>
      <c r="JG4" s="285"/>
      <c r="JH4" s="105"/>
      <c r="JK4" s="228"/>
      <c r="JL4" s="75" t="s">
        <v>23</v>
      </c>
      <c r="JM4" s="228"/>
      <c r="JN4" s="228"/>
      <c r="JO4" s="228"/>
      <c r="JP4" s="228"/>
      <c r="JQ4" s="285"/>
      <c r="JV4" s="75" t="s">
        <v>23</v>
      </c>
      <c r="JY4" s="75" t="s">
        <v>46</v>
      </c>
      <c r="KA4" s="285"/>
      <c r="KB4" s="148"/>
      <c r="KC4" s="504"/>
      <c r="KF4" s="75" t="s">
        <v>23</v>
      </c>
      <c r="KK4" s="326"/>
      <c r="KO4" s="73"/>
      <c r="KP4" s="73" t="s">
        <v>23</v>
      </c>
      <c r="KU4" s="73"/>
      <c r="KV4" s="130"/>
      <c r="KW4" s="509"/>
      <c r="KZ4" s="75" t="s">
        <v>23</v>
      </c>
      <c r="LB4" s="134"/>
      <c r="LE4" s="189"/>
      <c r="LJ4" s="75" t="s">
        <v>23</v>
      </c>
      <c r="LO4" s="326"/>
      <c r="LP4" s="105"/>
      <c r="LT4" s="75" t="s">
        <v>23</v>
      </c>
      <c r="LY4" s="326"/>
      <c r="MD4" s="75" t="s">
        <v>23</v>
      </c>
      <c r="MI4" s="326"/>
      <c r="MN4" s="75" t="s">
        <v>23</v>
      </c>
      <c r="MS4" s="326"/>
      <c r="MX4" s="75" t="s">
        <v>23</v>
      </c>
      <c r="NC4" s="326"/>
      <c r="NH4" s="75" t="s">
        <v>23</v>
      </c>
      <c r="NM4" s="326"/>
      <c r="NR4" s="75" t="s">
        <v>23</v>
      </c>
      <c r="NW4" s="326"/>
      <c r="OB4" s="75" t="s">
        <v>23</v>
      </c>
      <c r="OG4" s="326"/>
      <c r="OL4" s="75" t="s">
        <v>23</v>
      </c>
      <c r="OQ4" s="189"/>
      <c r="OV4" s="75" t="s">
        <v>23</v>
      </c>
      <c r="PA4" s="326"/>
      <c r="PF4" s="75" t="s">
        <v>23</v>
      </c>
      <c r="PK4" s="326"/>
      <c r="PP4" s="75" t="s">
        <v>23</v>
      </c>
      <c r="PU4" s="326"/>
      <c r="PY4" s="75" t="s">
        <v>23</v>
      </c>
      <c r="QD4" s="326"/>
      <c r="QH4" s="75" t="s">
        <v>23</v>
      </c>
      <c r="QM4" s="326"/>
      <c r="QQ4" s="75" t="s">
        <v>23</v>
      </c>
      <c r="QV4" s="326"/>
      <c r="QZ4" s="75" t="s">
        <v>23</v>
      </c>
      <c r="RE4" s="326"/>
      <c r="RI4" s="75" t="s">
        <v>23</v>
      </c>
      <c r="RN4" s="326"/>
      <c r="RR4" s="75" t="s">
        <v>23</v>
      </c>
      <c r="RW4" s="326"/>
      <c r="SA4" s="75" t="s">
        <v>23</v>
      </c>
      <c r="SF4" s="326"/>
      <c r="SJ4" s="75" t="s">
        <v>23</v>
      </c>
      <c r="SO4" s="326"/>
      <c r="SS4" s="75" t="s">
        <v>23</v>
      </c>
      <c r="SX4" s="326"/>
      <c r="TB4" s="75" t="s">
        <v>23</v>
      </c>
      <c r="TG4" s="326"/>
      <c r="TK4" s="75" t="s">
        <v>23</v>
      </c>
      <c r="TP4" s="326"/>
      <c r="TT4" s="75" t="s">
        <v>23</v>
      </c>
      <c r="TY4" s="326"/>
      <c r="UC4" s="75" t="s">
        <v>23</v>
      </c>
      <c r="UH4" s="326"/>
      <c r="UL4" s="75" t="s">
        <v>23</v>
      </c>
      <c r="UQ4" s="326"/>
      <c r="UU4" s="75" t="s">
        <v>23</v>
      </c>
      <c r="UZ4" s="326"/>
      <c r="VD4" s="75" t="s">
        <v>23</v>
      </c>
      <c r="VI4" s="326"/>
      <c r="VM4" s="75" t="s">
        <v>23</v>
      </c>
      <c r="VR4" s="326"/>
      <c r="VV4" s="75" t="s">
        <v>23</v>
      </c>
      <c r="WA4" s="326"/>
      <c r="WE4" s="75" t="s">
        <v>23</v>
      </c>
      <c r="WJ4" s="326"/>
      <c r="WN4" s="75" t="s">
        <v>23</v>
      </c>
      <c r="WS4" s="326"/>
      <c r="WW4" s="75" t="s">
        <v>23</v>
      </c>
      <c r="XB4" s="326"/>
      <c r="XF4" s="75" t="s">
        <v>23</v>
      </c>
      <c r="XK4" s="326"/>
      <c r="XO4" s="75" t="s">
        <v>23</v>
      </c>
      <c r="XT4" s="326"/>
      <c r="XX4" s="75" t="s">
        <v>23</v>
      </c>
      <c r="YC4" s="326"/>
      <c r="YG4" s="75" t="s">
        <v>23</v>
      </c>
      <c r="YL4" s="326"/>
      <c r="YP4" s="75" t="s">
        <v>23</v>
      </c>
      <c r="YU4" s="326"/>
      <c r="YY4" s="75" t="s">
        <v>23</v>
      </c>
      <c r="ZD4" s="326"/>
      <c r="ZH4" s="75" t="s">
        <v>23</v>
      </c>
      <c r="ZM4" s="326"/>
      <c r="ZQ4" s="75" t="s">
        <v>23</v>
      </c>
      <c r="ZV4" s="326"/>
      <c r="ZZ4" s="75" t="s">
        <v>23</v>
      </c>
      <c r="AAE4" s="326"/>
      <c r="AAI4" s="75" t="s">
        <v>23</v>
      </c>
      <c r="AAN4" s="326"/>
      <c r="AAR4" s="75" t="s">
        <v>23</v>
      </c>
      <c r="AAW4" s="326"/>
      <c r="ABA4" s="75" t="s">
        <v>23</v>
      </c>
      <c r="ABF4" s="326"/>
      <c r="ABJ4" s="75" t="s">
        <v>23</v>
      </c>
      <c r="ABO4" s="326"/>
      <c r="ABS4" s="75" t="s">
        <v>23</v>
      </c>
      <c r="ABX4" s="326"/>
      <c r="ACB4" s="75" t="s">
        <v>23</v>
      </c>
      <c r="ACG4" s="326"/>
      <c r="ACK4" s="75" t="s">
        <v>23</v>
      </c>
      <c r="ACP4" s="326"/>
      <c r="ACT4" s="75" t="s">
        <v>23</v>
      </c>
      <c r="ACY4" s="326"/>
      <c r="ADC4" s="75" t="s">
        <v>23</v>
      </c>
      <c r="ADH4" s="326"/>
      <c r="ADL4" s="75" t="s">
        <v>23</v>
      </c>
      <c r="ADQ4" s="326"/>
      <c r="ADU4" s="75" t="s">
        <v>23</v>
      </c>
      <c r="ADZ4" s="326"/>
      <c r="AED4" s="75" t="s">
        <v>23</v>
      </c>
      <c r="AEI4" s="326"/>
      <c r="AEM4" s="75" t="s">
        <v>23</v>
      </c>
      <c r="AER4" s="326"/>
    </row>
    <row r="5" spans="1:825" x14ac:dyDescent="0.25">
      <c r="A5" s="137">
        <v>2</v>
      </c>
      <c r="B5" s="228" t="str">
        <f t="shared" ref="B5:H5" si="1">U5</f>
        <v>SEABOARD FOODS</v>
      </c>
      <c r="C5" s="228" t="str">
        <f t="shared" si="1"/>
        <v>Seaboard</v>
      </c>
      <c r="D5" s="230" t="str">
        <f t="shared" si="1"/>
        <v>PED. 8601429</v>
      </c>
      <c r="E5" s="135">
        <f t="shared" si="1"/>
        <v>44803</v>
      </c>
      <c r="F5" s="86">
        <f t="shared" si="1"/>
        <v>19029.82</v>
      </c>
      <c r="G5" s="73">
        <f t="shared" si="1"/>
        <v>21</v>
      </c>
      <c r="H5" s="48">
        <f t="shared" si="1"/>
        <v>18971.599999999999</v>
      </c>
      <c r="I5" s="105">
        <f>AB5</f>
        <v>58.220000000001164</v>
      </c>
      <c r="K5" s="236" t="s">
        <v>131</v>
      </c>
      <c r="L5" s="865" t="s">
        <v>132</v>
      </c>
      <c r="M5" s="235" t="s">
        <v>183</v>
      </c>
      <c r="N5" s="234">
        <v>44799</v>
      </c>
      <c r="O5" s="232">
        <v>18986.52</v>
      </c>
      <c r="P5" s="229">
        <v>21</v>
      </c>
      <c r="Q5" s="227">
        <v>18968.2</v>
      </c>
      <c r="R5" s="138">
        <f>O5-Q5</f>
        <v>18.319999999999709</v>
      </c>
      <c r="S5" s="501"/>
      <c r="T5" s="228"/>
      <c r="U5" s="236" t="s">
        <v>131</v>
      </c>
      <c r="V5" s="865" t="s">
        <v>132</v>
      </c>
      <c r="W5" s="235" t="s">
        <v>298</v>
      </c>
      <c r="X5" s="234">
        <v>44803</v>
      </c>
      <c r="Y5" s="232">
        <v>19029.82</v>
      </c>
      <c r="Z5" s="229">
        <v>21</v>
      </c>
      <c r="AA5" s="227">
        <v>18971.599999999999</v>
      </c>
      <c r="AB5" s="138">
        <f>Y5-AA5</f>
        <v>58.220000000001164</v>
      </c>
      <c r="AC5" s="501"/>
      <c r="AD5" s="228"/>
      <c r="AE5" s="236" t="s">
        <v>131</v>
      </c>
      <c r="AF5" s="865" t="s">
        <v>132</v>
      </c>
      <c r="AG5" s="235" t="s">
        <v>299</v>
      </c>
      <c r="AH5" s="231">
        <v>44803</v>
      </c>
      <c r="AI5" s="232">
        <v>19151.18</v>
      </c>
      <c r="AJ5" s="229">
        <v>21</v>
      </c>
      <c r="AK5" s="227">
        <v>19228.599999999999</v>
      </c>
      <c r="AL5" s="138">
        <f>AI5-AK5</f>
        <v>-77.419999999998254</v>
      </c>
      <c r="AM5" s="501"/>
      <c r="AN5" s="228" t="s">
        <v>41</v>
      </c>
      <c r="AO5" s="228" t="s">
        <v>302</v>
      </c>
      <c r="AP5" s="1125" t="s">
        <v>300</v>
      </c>
      <c r="AQ5" s="233" t="s">
        <v>301</v>
      </c>
      <c r="AR5" s="234">
        <v>44803</v>
      </c>
      <c r="AS5" s="232">
        <v>18675.16</v>
      </c>
      <c r="AT5" s="229">
        <v>20</v>
      </c>
      <c r="AU5" s="227">
        <v>18731.419999999998</v>
      </c>
      <c r="AV5" s="138">
        <f>AS5-AU5</f>
        <v>-56.259999999998399</v>
      </c>
      <c r="AW5" s="501"/>
      <c r="AY5" s="228" t="s">
        <v>303</v>
      </c>
      <c r="AZ5" s="865" t="s">
        <v>304</v>
      </c>
      <c r="BA5" s="233" t="s">
        <v>305</v>
      </c>
      <c r="BB5" s="234">
        <v>44803</v>
      </c>
      <c r="BC5" s="232">
        <v>18558.53</v>
      </c>
      <c r="BD5" s="229">
        <v>20</v>
      </c>
      <c r="BE5" s="227">
        <v>18747.34</v>
      </c>
      <c r="BF5" s="138">
        <f>BC5-BE5</f>
        <v>-188.81000000000131</v>
      </c>
      <c r="BG5" s="501"/>
      <c r="BH5" s="228"/>
      <c r="BI5" s="1223" t="s">
        <v>131</v>
      </c>
      <c r="BJ5" s="865" t="s">
        <v>132</v>
      </c>
      <c r="BK5" s="230" t="s">
        <v>306</v>
      </c>
      <c r="BL5" s="231">
        <v>44804</v>
      </c>
      <c r="BM5" s="232">
        <v>19088.099999999999</v>
      </c>
      <c r="BN5" s="229">
        <v>21</v>
      </c>
      <c r="BO5" s="227">
        <v>19032.7</v>
      </c>
      <c r="BP5" s="138">
        <f>BM5-BO5</f>
        <v>55.399999999997817</v>
      </c>
      <c r="BQ5" s="501"/>
      <c r="BR5" s="228"/>
      <c r="BS5" s="1222" t="s">
        <v>131</v>
      </c>
      <c r="BT5" s="1126" t="s">
        <v>132</v>
      </c>
      <c r="BU5" s="233" t="s">
        <v>307</v>
      </c>
      <c r="BV5" s="234">
        <v>44806</v>
      </c>
      <c r="BW5" s="232">
        <v>19139.939999999999</v>
      </c>
      <c r="BX5" s="229">
        <v>21</v>
      </c>
      <c r="BY5" s="227">
        <v>19155.2</v>
      </c>
      <c r="BZ5" s="138">
        <f>BW5-BY5</f>
        <v>-15.260000000002037</v>
      </c>
      <c r="CA5" s="299"/>
      <c r="CB5" s="299"/>
      <c r="CC5" s="236" t="s">
        <v>131</v>
      </c>
      <c r="CD5" s="1126" t="s">
        <v>132</v>
      </c>
      <c r="CE5" s="233" t="s">
        <v>347</v>
      </c>
      <c r="CF5" s="234">
        <v>44811</v>
      </c>
      <c r="CG5" s="232">
        <v>18888.43</v>
      </c>
      <c r="CH5" s="229">
        <v>21</v>
      </c>
      <c r="CI5" s="227">
        <v>18972.599999999999</v>
      </c>
      <c r="CJ5" s="138">
        <f>CG5-CI5</f>
        <v>-84.169999999998254</v>
      </c>
      <c r="CK5" s="299"/>
      <c r="CL5" s="299"/>
      <c r="CM5" s="1223" t="s">
        <v>131</v>
      </c>
      <c r="CN5" s="1164" t="s">
        <v>132</v>
      </c>
      <c r="CO5" s="235" t="s">
        <v>348</v>
      </c>
      <c r="CP5" s="234">
        <v>44811</v>
      </c>
      <c r="CQ5" s="232">
        <v>19117.32</v>
      </c>
      <c r="CR5" s="229">
        <v>21</v>
      </c>
      <c r="CS5" s="227">
        <v>19111.5</v>
      </c>
      <c r="CT5" s="138">
        <f>CQ5-CS5</f>
        <v>5.819999999999709</v>
      </c>
      <c r="CU5" s="501"/>
      <c r="CV5" s="228"/>
      <c r="CW5" s="236" t="s">
        <v>131</v>
      </c>
      <c r="CX5" s="865" t="s">
        <v>132</v>
      </c>
      <c r="CY5" s="235" t="s">
        <v>349</v>
      </c>
      <c r="CZ5" s="234">
        <v>44812</v>
      </c>
      <c r="DA5" s="232">
        <v>19027.88</v>
      </c>
      <c r="DB5" s="229">
        <v>21</v>
      </c>
      <c r="DC5" s="227">
        <v>18978.3</v>
      </c>
      <c r="DD5" s="138">
        <f>DA5-DC5</f>
        <v>49.580000000001746</v>
      </c>
      <c r="DE5" s="501"/>
      <c r="DF5" s="228"/>
      <c r="DG5" s="228" t="s">
        <v>131</v>
      </c>
      <c r="DH5" s="1126" t="s">
        <v>132</v>
      </c>
      <c r="DI5" s="233" t="s">
        <v>350</v>
      </c>
      <c r="DJ5" s="234">
        <v>44814</v>
      </c>
      <c r="DK5" s="232">
        <v>19234.439999999999</v>
      </c>
      <c r="DL5" s="229">
        <v>21</v>
      </c>
      <c r="DM5" s="227">
        <v>19288.400000000001</v>
      </c>
      <c r="DN5" s="138">
        <f>DK5-DM5</f>
        <v>-53.960000000002765</v>
      </c>
      <c r="DO5" s="501"/>
      <c r="DP5" s="228"/>
      <c r="DQ5" s="1225" t="s">
        <v>131</v>
      </c>
      <c r="DR5" s="1126" t="s">
        <v>132</v>
      </c>
      <c r="DS5" s="233" t="s">
        <v>351</v>
      </c>
      <c r="DT5" s="234">
        <v>44814</v>
      </c>
      <c r="DU5" s="232">
        <v>18891.63</v>
      </c>
      <c r="DV5" s="229">
        <v>21</v>
      </c>
      <c r="DW5" s="227">
        <v>18933.8</v>
      </c>
      <c r="DX5" s="138">
        <f>DU5-DW5</f>
        <v>-42.169999999998254</v>
      </c>
      <c r="DY5" s="299"/>
      <c r="DZ5" s="228"/>
      <c r="EA5" s="228" t="s">
        <v>352</v>
      </c>
      <c r="EB5" s="1125" t="s">
        <v>300</v>
      </c>
      <c r="EC5" s="233" t="s">
        <v>353</v>
      </c>
      <c r="ED5" s="234">
        <v>44814</v>
      </c>
      <c r="EE5" s="232">
        <v>18155.939999999999</v>
      </c>
      <c r="EF5" s="229">
        <v>20</v>
      </c>
      <c r="EG5" s="227">
        <v>18314.13</v>
      </c>
      <c r="EH5" s="138">
        <f>EE5-EG5</f>
        <v>-158.19000000000233</v>
      </c>
      <c r="EI5" s="501"/>
      <c r="EJ5" s="228" t="s">
        <v>49</v>
      </c>
      <c r="EK5" s="228" t="s">
        <v>131</v>
      </c>
      <c r="EL5" s="865" t="s">
        <v>132</v>
      </c>
      <c r="EM5" s="233" t="s">
        <v>354</v>
      </c>
      <c r="EN5" s="234">
        <v>44817</v>
      </c>
      <c r="EO5" s="232">
        <v>19014.89</v>
      </c>
      <c r="EP5" s="229">
        <v>21</v>
      </c>
      <c r="EQ5" s="227">
        <v>19037.599999999999</v>
      </c>
      <c r="ER5" s="138">
        <f>EO5-EQ5</f>
        <v>-22.709999999999127</v>
      </c>
      <c r="ES5" s="501"/>
      <c r="ET5" s="228" t="s">
        <v>49</v>
      </c>
      <c r="EU5" s="236" t="s">
        <v>131</v>
      </c>
      <c r="EV5" s="865" t="s">
        <v>132</v>
      </c>
      <c r="EW5" s="235" t="s">
        <v>355</v>
      </c>
      <c r="EX5" s="234">
        <v>44817</v>
      </c>
      <c r="EY5" s="232">
        <v>19040.71</v>
      </c>
      <c r="EZ5" s="229">
        <v>21</v>
      </c>
      <c r="FA5" s="254">
        <v>19034.5</v>
      </c>
      <c r="FB5" s="138">
        <f>EY5-FA5</f>
        <v>6.2099999999991269</v>
      </c>
      <c r="FC5" s="501"/>
      <c r="FD5" s="228"/>
      <c r="FE5" s="228" t="s">
        <v>352</v>
      </c>
      <c r="FF5" s="1125" t="s">
        <v>356</v>
      </c>
      <c r="FG5" s="233" t="s">
        <v>357</v>
      </c>
      <c r="FH5" s="234">
        <v>44817</v>
      </c>
      <c r="FI5" s="232">
        <v>18842.21</v>
      </c>
      <c r="FJ5" s="229">
        <v>20</v>
      </c>
      <c r="FK5" s="254">
        <v>18866.189999999999</v>
      </c>
      <c r="FL5" s="138">
        <f>FI5-FK5</f>
        <v>-23.979999999999563</v>
      </c>
      <c r="FM5" s="501"/>
      <c r="FN5" s="228"/>
      <c r="FO5" s="456" t="s">
        <v>352</v>
      </c>
      <c r="FP5" s="1125" t="s">
        <v>356</v>
      </c>
      <c r="FQ5" s="233" t="s">
        <v>359</v>
      </c>
      <c r="FR5" s="234">
        <v>44819</v>
      </c>
      <c r="FS5" s="232">
        <v>18437</v>
      </c>
      <c r="FT5" s="229">
        <v>20</v>
      </c>
      <c r="FU5" s="227">
        <v>18473.8</v>
      </c>
      <c r="FV5" s="138">
        <f>FS5-FU5</f>
        <v>-36.799999999999272</v>
      </c>
      <c r="FW5" s="501"/>
      <c r="FX5" s="228"/>
      <c r="FY5" s="236" t="s">
        <v>360</v>
      </c>
      <c r="FZ5" s="865" t="s">
        <v>132</v>
      </c>
      <c r="GA5" s="235" t="s">
        <v>361</v>
      </c>
      <c r="GB5" s="234">
        <v>44819</v>
      </c>
      <c r="GC5" s="232">
        <v>18904.29</v>
      </c>
      <c r="GD5" s="229">
        <v>21</v>
      </c>
      <c r="GE5" s="227">
        <v>18913.900000000001</v>
      </c>
      <c r="GF5" s="138">
        <f>GC5-GE5</f>
        <v>-9.6100000000005821</v>
      </c>
      <c r="GG5" s="501"/>
      <c r="GH5" s="228"/>
      <c r="GI5" s="1224" t="s">
        <v>131</v>
      </c>
      <c r="GJ5" s="865" t="s">
        <v>132</v>
      </c>
      <c r="GK5" s="233" t="s">
        <v>362</v>
      </c>
      <c r="GL5" s="231">
        <v>44820</v>
      </c>
      <c r="GM5" s="232">
        <v>19085.12</v>
      </c>
      <c r="GN5" s="229">
        <v>21</v>
      </c>
      <c r="GO5" s="227">
        <v>19109</v>
      </c>
      <c r="GP5" s="138">
        <f>GM5-GO5</f>
        <v>-23.880000000001019</v>
      </c>
      <c r="GQ5" s="501"/>
      <c r="GR5" s="228"/>
      <c r="GS5" s="1223"/>
      <c r="GT5" s="229"/>
      <c r="GU5" s="229"/>
      <c r="GV5" s="231"/>
      <c r="GW5" s="232"/>
      <c r="GX5" s="229"/>
      <c r="GY5" s="227"/>
      <c r="GZ5" s="138">
        <f>GW5-GY5</f>
        <v>0</v>
      </c>
      <c r="HA5" s="501"/>
      <c r="HB5" s="228"/>
      <c r="HC5" s="1222"/>
      <c r="HD5" s="229"/>
      <c r="HE5" s="233"/>
      <c r="HF5" s="231"/>
      <c r="HG5" s="232"/>
      <c r="HH5" s="229"/>
      <c r="HI5" s="227"/>
      <c r="HJ5" s="138">
        <f>HG5-HI5</f>
        <v>0</v>
      </c>
      <c r="HK5" s="501"/>
      <c r="HL5" s="228"/>
      <c r="HM5" s="228"/>
      <c r="HN5" s="229"/>
      <c r="HO5" s="233"/>
      <c r="HP5" s="234"/>
      <c r="HQ5" s="232"/>
      <c r="HR5" s="229"/>
      <c r="HS5" s="254"/>
      <c r="HT5" s="138">
        <f>HQ5-HS5</f>
        <v>0</v>
      </c>
      <c r="HU5" s="501"/>
      <c r="HV5" s="228"/>
      <c r="HW5" s="1223"/>
      <c r="HX5" s="229"/>
      <c r="HY5" s="233"/>
      <c r="HZ5" s="234"/>
      <c r="IA5" s="232"/>
      <c r="IB5" s="229"/>
      <c r="IC5" s="227"/>
      <c r="ID5" s="138">
        <f>IA5-IC5</f>
        <v>0</v>
      </c>
      <c r="IE5" s="501"/>
      <c r="IF5" s="228"/>
      <c r="IG5" s="1223"/>
      <c r="IH5" s="229"/>
      <c r="II5" s="233"/>
      <c r="IJ5" s="234"/>
      <c r="IK5" s="232"/>
      <c r="IL5" s="229"/>
      <c r="IM5" s="227"/>
      <c r="IN5" s="138">
        <f>IK5-IM5</f>
        <v>0</v>
      </c>
      <c r="IO5" s="501"/>
      <c r="IP5" s="228"/>
      <c r="IQ5" s="1223"/>
      <c r="IR5" s="1064"/>
      <c r="IS5" s="235"/>
      <c r="IT5" s="231"/>
      <c r="IU5" s="232"/>
      <c r="IV5" s="229"/>
      <c r="IW5" s="227"/>
      <c r="IX5" s="138">
        <f>IU5-IW5</f>
        <v>0</v>
      </c>
      <c r="IY5" s="501"/>
      <c r="IZ5" s="228"/>
      <c r="JA5" s="228"/>
      <c r="JB5" s="229"/>
      <c r="JC5" s="235"/>
      <c r="JD5" s="234"/>
      <c r="JE5" s="232"/>
      <c r="JF5" s="229"/>
      <c r="JG5" s="227"/>
      <c r="JH5" s="138">
        <f>JE5-JG5</f>
        <v>0</v>
      </c>
      <c r="JI5" s="501"/>
      <c r="JJ5" s="228"/>
      <c r="JK5" s="1225"/>
      <c r="JL5" s="447"/>
      <c r="JM5" s="233"/>
      <c r="JN5" s="234"/>
      <c r="JO5" s="232"/>
      <c r="JP5" s="229"/>
      <c r="JQ5" s="254"/>
      <c r="JR5" s="138">
        <f>JO5-JQ5</f>
        <v>0</v>
      </c>
      <c r="JS5" s="501"/>
      <c r="JT5" s="228"/>
      <c r="JU5" s="236"/>
      <c r="JV5" s="229"/>
      <c r="JW5" s="235"/>
      <c r="JX5" s="234"/>
      <c r="JY5" s="232"/>
      <c r="JZ5" s="229"/>
      <c r="KA5" s="227"/>
      <c r="KB5" s="138">
        <f>JY5-KA5</f>
        <v>0</v>
      </c>
      <c r="KC5" s="501"/>
      <c r="KD5" s="228"/>
      <c r="KE5" s="1224"/>
      <c r="KF5" s="229"/>
      <c r="KG5" s="235"/>
      <c r="KH5" s="234"/>
      <c r="KI5" s="232"/>
      <c r="KJ5" s="229"/>
      <c r="KK5" s="227"/>
      <c r="KL5" s="138">
        <f>KI5-KK5</f>
        <v>0</v>
      </c>
      <c r="KM5" s="501"/>
      <c r="KN5" s="228"/>
      <c r="KO5" s="236"/>
      <c r="KP5" s="229"/>
      <c r="KQ5" s="235"/>
      <c r="KR5" s="234"/>
      <c r="KS5" s="232"/>
      <c r="KT5" s="229"/>
      <c r="KU5" s="227"/>
      <c r="KV5" s="138">
        <f>KS5-KU5</f>
        <v>0</v>
      </c>
      <c r="KW5" s="501"/>
      <c r="KX5" s="228"/>
      <c r="KY5" s="236"/>
      <c r="KZ5" s="229"/>
      <c r="LA5" s="235"/>
      <c r="LB5" s="231"/>
      <c r="LC5" s="232"/>
      <c r="LD5" s="229"/>
      <c r="LE5" s="227"/>
      <c r="LF5" s="138">
        <f>LC5-LE5</f>
        <v>0</v>
      </c>
      <c r="LG5" s="501"/>
      <c r="LH5" s="228" t="s">
        <v>41</v>
      </c>
      <c r="LI5" s="228"/>
      <c r="LJ5" s="229"/>
      <c r="LK5" s="233"/>
      <c r="LL5" s="234"/>
      <c r="LM5" s="232"/>
      <c r="LN5" s="229"/>
      <c r="LO5" s="227"/>
      <c r="LP5" s="138">
        <f>LM5-LO5</f>
        <v>0</v>
      </c>
      <c r="LQ5" s="501"/>
      <c r="LS5" s="228"/>
      <c r="LT5" s="229"/>
      <c r="LU5" s="230"/>
      <c r="LV5" s="234"/>
      <c r="LW5" s="232"/>
      <c r="LX5" s="229"/>
      <c r="LY5" s="227"/>
      <c r="LZ5" s="138">
        <f>LW5-LY5</f>
        <v>0</v>
      </c>
      <c r="MA5" s="501"/>
      <c r="MB5" s="299"/>
      <c r="MC5" s="228"/>
      <c r="MD5" s="229"/>
      <c r="ME5" s="230"/>
      <c r="MF5" s="231"/>
      <c r="MG5" s="232"/>
      <c r="MH5" s="229"/>
      <c r="MI5" s="227"/>
      <c r="MJ5" s="138">
        <f>MG5-MI5</f>
        <v>0</v>
      </c>
      <c r="MK5" s="138"/>
      <c r="MM5" s="228"/>
      <c r="MN5" s="229"/>
      <c r="MO5" s="233"/>
      <c r="MP5" s="231"/>
      <c r="MQ5" s="232"/>
      <c r="MR5" s="229"/>
      <c r="MS5" s="227"/>
      <c r="MT5" s="138">
        <f>MQ5-MS5</f>
        <v>0</v>
      </c>
      <c r="MU5" s="138"/>
      <c r="MW5" s="228"/>
      <c r="MX5" s="229"/>
      <c r="MY5" s="233"/>
      <c r="MZ5" s="231"/>
      <c r="NA5" s="232"/>
      <c r="NB5" s="229"/>
      <c r="NC5" s="227"/>
      <c r="ND5" s="138">
        <f>NA5-NC5</f>
        <v>0</v>
      </c>
      <c r="NE5" s="138"/>
      <c r="NG5" s="228"/>
      <c r="NH5" s="229"/>
      <c r="NI5" s="230"/>
      <c r="NJ5" s="231"/>
      <c r="NK5" s="232"/>
      <c r="NL5" s="229"/>
      <c r="NM5" s="227"/>
      <c r="NN5" s="138">
        <f>NK5-NM5</f>
        <v>0</v>
      </c>
      <c r="NO5" s="138"/>
      <c r="NQ5" s="319"/>
      <c r="NR5" s="229"/>
      <c r="NS5" s="230"/>
      <c r="NT5" s="231"/>
      <c r="NU5" s="232"/>
      <c r="NV5" s="229"/>
      <c r="NW5" s="227"/>
      <c r="NX5" s="138">
        <f>NU5-NW5</f>
        <v>0</v>
      </c>
      <c r="NY5" s="138"/>
      <c r="OA5" s="228"/>
      <c r="OB5" s="229"/>
      <c r="OC5" s="233"/>
      <c r="OD5" s="231"/>
      <c r="OE5" s="232"/>
      <c r="OF5" s="229"/>
      <c r="OG5" s="227"/>
      <c r="OH5" s="138">
        <f>OE5-OG5</f>
        <v>0</v>
      </c>
      <c r="OI5" s="138"/>
      <c r="OK5" s="228"/>
      <c r="OL5" s="229"/>
      <c r="OM5" s="230"/>
      <c r="ON5" s="231"/>
      <c r="OO5" s="232"/>
      <c r="OP5" s="229"/>
      <c r="OQ5" s="227"/>
      <c r="OR5" s="138">
        <f>OO5-OQ5</f>
        <v>0</v>
      </c>
      <c r="OS5" s="138"/>
      <c r="OU5" s="228"/>
      <c r="OV5" s="229"/>
      <c r="OW5" s="230"/>
      <c r="OX5" s="234"/>
      <c r="OY5" s="232"/>
      <c r="OZ5" s="229"/>
      <c r="PA5" s="227"/>
      <c r="PB5" s="138">
        <f>OY5-PA5</f>
        <v>0</v>
      </c>
      <c r="PC5" s="138"/>
      <c r="PE5" s="228"/>
      <c r="PF5" s="229"/>
      <c r="PG5" s="233"/>
      <c r="PH5" s="231"/>
      <c r="PI5" s="232"/>
      <c r="PJ5" s="229"/>
      <c r="PK5" s="227"/>
      <c r="PL5" s="138">
        <f>PI5-PK5</f>
        <v>0</v>
      </c>
      <c r="PM5" s="138"/>
      <c r="PO5" s="228"/>
      <c r="PP5" s="229"/>
      <c r="PQ5" s="230"/>
      <c r="PR5" s="234"/>
      <c r="PS5" s="232"/>
      <c r="PT5" s="229"/>
      <c r="PU5" s="227"/>
      <c r="PV5" s="138">
        <f>PS5-PU5</f>
        <v>0</v>
      </c>
      <c r="PX5" s="228"/>
      <c r="PY5" s="229"/>
      <c r="PZ5" s="230"/>
      <c r="QA5" s="231"/>
      <c r="QB5" s="232"/>
      <c r="QC5" s="229"/>
      <c r="QD5" s="227"/>
      <c r="QE5" s="138">
        <f>QB5-QD5</f>
        <v>0</v>
      </c>
      <c r="QG5" s="228"/>
      <c r="QH5" s="229"/>
      <c r="QI5" s="230"/>
      <c r="QJ5" s="234"/>
      <c r="QK5" s="232"/>
      <c r="QL5" s="229"/>
      <c r="QM5" s="227"/>
      <c r="QN5" s="138">
        <f>QK5-QM5</f>
        <v>0</v>
      </c>
      <c r="QP5" s="228"/>
      <c r="QQ5" s="229"/>
      <c r="QR5" s="233"/>
      <c r="QS5" s="234"/>
      <c r="QT5" s="232"/>
      <c r="QU5" s="229"/>
      <c r="QV5" s="227"/>
      <c r="QW5" s="138">
        <f>QT5-QV5</f>
        <v>0</v>
      </c>
      <c r="QY5" s="228"/>
      <c r="QZ5" s="229"/>
      <c r="RA5" s="230"/>
      <c r="RB5" s="234"/>
      <c r="RC5" s="232"/>
      <c r="RD5" s="229"/>
      <c r="RE5" s="227"/>
      <c r="RF5" s="138">
        <f>RC5-RE5</f>
        <v>0</v>
      </c>
      <c r="RH5" s="228"/>
      <c r="RI5" s="318"/>
      <c r="RJ5" s="230"/>
      <c r="RK5" s="231"/>
      <c r="RL5" s="232"/>
      <c r="RM5" s="229"/>
      <c r="RN5" s="227"/>
      <c r="RO5" s="138">
        <f>RL5-RN5</f>
        <v>0</v>
      </c>
      <c r="RQ5" s="228"/>
      <c r="RR5" s="318"/>
      <c r="RS5" s="230"/>
      <c r="RT5" s="234"/>
      <c r="RU5" s="232"/>
      <c r="RV5" s="229"/>
      <c r="RW5" s="227"/>
      <c r="RX5" s="138">
        <f>RU5-RW5</f>
        <v>0</v>
      </c>
      <c r="SA5" s="174"/>
      <c r="SB5" s="102"/>
      <c r="SC5" s="134"/>
      <c r="SD5" s="86"/>
      <c r="SE5" s="73"/>
      <c r="SF5" s="48"/>
      <c r="SG5" s="138">
        <f>SD5-SF5</f>
        <v>0</v>
      </c>
      <c r="SI5" s="131"/>
      <c r="SJ5" s="174"/>
      <c r="SK5" s="102"/>
      <c r="SL5" s="134"/>
      <c r="SM5" s="86"/>
      <c r="SN5" s="73"/>
      <c r="SO5" s="48"/>
      <c r="SP5" s="138">
        <f>SM5-SO5</f>
        <v>0</v>
      </c>
      <c r="SR5" s="131"/>
      <c r="SS5" s="216"/>
      <c r="ST5" s="102"/>
      <c r="SU5" s="134"/>
      <c r="SV5" s="86"/>
      <c r="SW5" s="73"/>
      <c r="SX5" s="48"/>
      <c r="SY5" s="138">
        <f>SV5-SX5</f>
        <v>0</v>
      </c>
      <c r="TA5" s="131"/>
      <c r="TB5" s="174"/>
      <c r="TC5" s="102"/>
      <c r="TD5" s="135"/>
      <c r="TE5" s="86"/>
      <c r="TF5" s="73"/>
      <c r="TG5" s="48"/>
      <c r="TH5" s="138">
        <f>TE5-TG5</f>
        <v>0</v>
      </c>
      <c r="TK5" s="174"/>
      <c r="TL5" s="102"/>
      <c r="TM5" s="134"/>
      <c r="TN5" s="86"/>
      <c r="TO5" s="73"/>
      <c r="TP5" s="48"/>
      <c r="TQ5" s="138">
        <f>TN5-TP5</f>
        <v>0</v>
      </c>
      <c r="TT5" s="165"/>
      <c r="TU5" s="102"/>
      <c r="TV5" s="135"/>
      <c r="TW5" s="86"/>
      <c r="TX5" s="73"/>
      <c r="TY5" s="48"/>
      <c r="TZ5" s="138">
        <f>TW5-TY5</f>
        <v>0</v>
      </c>
      <c r="UC5" s="174"/>
      <c r="UD5" s="102"/>
      <c r="UE5" s="134"/>
      <c r="UF5" s="86"/>
      <c r="UG5" s="73"/>
      <c r="UH5" s="48"/>
      <c r="UI5" s="138">
        <f>UF5-UH5</f>
        <v>0</v>
      </c>
      <c r="UL5" s="165"/>
      <c r="UM5" s="102"/>
      <c r="UN5" s="135"/>
      <c r="UO5" s="86"/>
      <c r="UP5" s="73"/>
      <c r="UQ5" s="48"/>
      <c r="UR5" s="138">
        <f>UO5-UQ5</f>
        <v>0</v>
      </c>
      <c r="UT5" s="131"/>
      <c r="UU5" s="165"/>
      <c r="UV5" s="102"/>
      <c r="UW5" s="134"/>
      <c r="UX5" s="86"/>
      <c r="UY5" s="73"/>
      <c r="UZ5" s="48"/>
      <c r="VA5" s="138">
        <f>UX5-UZ5</f>
        <v>0</v>
      </c>
      <c r="VD5" s="165"/>
      <c r="VE5" s="102"/>
      <c r="VF5" s="134"/>
      <c r="VG5" s="86"/>
      <c r="VH5" s="73"/>
      <c r="VI5" s="48"/>
      <c r="VJ5" s="138">
        <f>VG5-VI5</f>
        <v>0</v>
      </c>
      <c r="VM5" s="165"/>
      <c r="VN5" s="102"/>
      <c r="VO5" s="134"/>
      <c r="VP5" s="86"/>
      <c r="VQ5" s="73"/>
      <c r="VR5" s="48"/>
      <c r="VS5" s="138">
        <f>VP5-VR5</f>
        <v>0</v>
      </c>
      <c r="VV5" s="165"/>
      <c r="VW5" s="102"/>
      <c r="VX5" s="134"/>
      <c r="VY5" s="86"/>
      <c r="VZ5" s="73"/>
      <c r="WA5" s="48"/>
      <c r="WB5" s="138">
        <f>VY5-WA5</f>
        <v>0</v>
      </c>
      <c r="WE5" s="165"/>
      <c r="WF5" s="102"/>
      <c r="WG5" s="134"/>
      <c r="WH5" s="86"/>
      <c r="WI5" s="73"/>
      <c r="WJ5" s="48"/>
      <c r="WK5" s="138">
        <f>WH5-WJ5</f>
        <v>0</v>
      </c>
      <c r="WN5" s="165"/>
      <c r="WO5" s="102"/>
      <c r="WP5" s="134"/>
      <c r="WQ5" s="86"/>
      <c r="WR5" s="73"/>
      <c r="WS5" s="48"/>
      <c r="WT5" s="138">
        <f>WQ5-WS5</f>
        <v>0</v>
      </c>
      <c r="WV5" s="131"/>
      <c r="WW5" s="165"/>
      <c r="WX5" s="102"/>
      <c r="WY5" s="134"/>
      <c r="WZ5" s="86"/>
      <c r="XA5" s="73"/>
      <c r="XB5" s="48"/>
      <c r="XC5" s="138">
        <f>WZ5-XB5</f>
        <v>0</v>
      </c>
      <c r="XF5" s="165"/>
      <c r="XG5" s="102"/>
      <c r="XH5" s="134"/>
      <c r="XI5" s="86"/>
      <c r="XJ5" s="73"/>
      <c r="XK5" s="48"/>
      <c r="XL5" s="138">
        <f>XI5-XK5</f>
        <v>0</v>
      </c>
      <c r="XO5" s="165"/>
      <c r="XP5" s="102"/>
      <c r="XQ5" s="134"/>
      <c r="XR5" s="86"/>
      <c r="XS5" s="73"/>
      <c r="XT5" s="48"/>
      <c r="XU5" s="138">
        <f>XR5-XT5</f>
        <v>0</v>
      </c>
      <c r="XX5" s="165"/>
      <c r="XY5" s="102"/>
      <c r="XZ5" s="134"/>
      <c r="YA5" s="86"/>
      <c r="YB5" s="73"/>
      <c r="YC5" s="48"/>
      <c r="YD5" s="138">
        <f>YA5-YC5</f>
        <v>0</v>
      </c>
      <c r="YF5" s="130"/>
      <c r="YG5" s="174"/>
      <c r="YH5" s="102"/>
      <c r="YI5" s="134"/>
      <c r="YJ5" s="86"/>
      <c r="YK5" s="73"/>
      <c r="YL5" s="48"/>
      <c r="YM5" s="138">
        <f>YJ5-YL5</f>
        <v>0</v>
      </c>
      <c r="YP5" s="165"/>
      <c r="YQ5" s="102"/>
      <c r="YR5" s="134"/>
      <c r="YS5" s="86"/>
      <c r="YT5" s="73"/>
      <c r="YU5" s="48"/>
      <c r="YV5" s="138">
        <f>YS5-YU5</f>
        <v>0</v>
      </c>
      <c r="YY5" s="165"/>
      <c r="YZ5" s="102"/>
      <c r="ZA5" s="134"/>
      <c r="ZB5" s="86"/>
      <c r="ZC5" s="73"/>
      <c r="ZD5" s="48"/>
      <c r="ZE5" s="138">
        <f>ZB5-ZD5</f>
        <v>0</v>
      </c>
      <c r="ZH5" s="165"/>
      <c r="ZI5" s="102"/>
      <c r="ZJ5" s="134"/>
      <c r="ZK5" s="86"/>
      <c r="ZL5" s="73"/>
      <c r="ZM5" s="48"/>
      <c r="ZN5" s="138">
        <f>ZK5-ZM5</f>
        <v>0</v>
      </c>
      <c r="ZQ5" s="165"/>
      <c r="ZR5" s="102"/>
      <c r="ZS5" s="134"/>
      <c r="ZT5" s="86"/>
      <c r="ZU5" s="73"/>
      <c r="ZV5" s="48"/>
      <c r="ZW5" s="138">
        <f>ZT5-ZV5</f>
        <v>0</v>
      </c>
      <c r="ZY5" s="131"/>
      <c r="ZZ5" s="165"/>
      <c r="AAA5" s="102"/>
      <c r="AAB5" s="134"/>
      <c r="AAC5" s="86"/>
      <c r="AAD5" s="73"/>
      <c r="AAE5" s="48"/>
      <c r="AAF5" s="138">
        <f>AAC5-AAE5</f>
        <v>0</v>
      </c>
      <c r="AAI5" s="165"/>
      <c r="AAJ5" s="102"/>
      <c r="AAK5" s="134"/>
      <c r="AAL5" s="86"/>
      <c r="AAM5" s="73"/>
      <c r="AAN5" s="48"/>
      <c r="AAO5" s="138">
        <f>AAL5-AAN5</f>
        <v>0</v>
      </c>
      <c r="AAR5" s="165"/>
      <c r="AAS5" s="102"/>
      <c r="AAT5" s="134"/>
      <c r="AAU5" s="86"/>
      <c r="AAV5" s="73"/>
      <c r="AAW5" s="48"/>
      <c r="AAX5" s="138">
        <f>AAU5-AAW5</f>
        <v>0</v>
      </c>
      <c r="ABA5" s="165"/>
      <c r="ABB5" s="102"/>
      <c r="ABC5" s="134"/>
      <c r="ABD5" s="86"/>
      <c r="ABE5" s="73"/>
      <c r="ABF5" s="48"/>
      <c r="ABG5" s="138">
        <f>ABD5-ABF5</f>
        <v>0</v>
      </c>
      <c r="ABJ5" s="165"/>
      <c r="ABK5" s="102"/>
      <c r="ABL5" s="134"/>
      <c r="ABM5" s="86"/>
      <c r="ABN5" s="73"/>
      <c r="ABO5" s="48"/>
      <c r="ABP5" s="138">
        <f>ABM5-ABO5</f>
        <v>0</v>
      </c>
      <c r="ABS5" s="165"/>
      <c r="ABT5" s="102"/>
      <c r="ABU5" s="134"/>
      <c r="ABV5" s="86"/>
      <c r="ABW5" s="73"/>
      <c r="ABX5" s="48"/>
      <c r="ABY5" s="138">
        <f>ABV5-ABX5</f>
        <v>0</v>
      </c>
      <c r="ACB5" s="165"/>
      <c r="ACC5" s="102"/>
      <c r="ACD5" s="134"/>
      <c r="ACE5" s="86"/>
      <c r="ACF5" s="73"/>
      <c r="ACG5" s="48"/>
      <c r="ACH5" s="138">
        <f>ACE5-ACG5</f>
        <v>0</v>
      </c>
      <c r="ACK5" s="165"/>
      <c r="ACL5" s="102"/>
      <c r="ACM5" s="134"/>
      <c r="ACN5" s="86"/>
      <c r="ACO5" s="73"/>
      <c r="ACP5" s="48"/>
      <c r="ACQ5" s="138">
        <f>ACN5-ACP5</f>
        <v>0</v>
      </c>
      <c r="ACS5" s="131"/>
      <c r="ACT5" s="165"/>
      <c r="ACU5" s="102"/>
      <c r="ACV5" s="134"/>
      <c r="ACW5" s="86"/>
      <c r="ACX5" s="73"/>
      <c r="ACY5" s="48"/>
      <c r="ACZ5" s="138">
        <f>ACW5-ACY5</f>
        <v>0</v>
      </c>
      <c r="ADB5" s="131"/>
      <c r="ADC5" s="165"/>
      <c r="ADD5" s="102"/>
      <c r="ADE5" s="134"/>
      <c r="ADF5" s="86"/>
      <c r="ADG5" s="73"/>
      <c r="ADH5" s="48"/>
      <c r="ADI5" s="138">
        <f>ADF5-ADH5</f>
        <v>0</v>
      </c>
      <c r="ADK5" s="131"/>
      <c r="ADL5" s="165"/>
      <c r="ADM5" s="102"/>
      <c r="ADN5" s="134"/>
      <c r="ADO5" s="86"/>
      <c r="ADP5" s="73"/>
      <c r="ADQ5" s="48"/>
      <c r="ADR5" s="138">
        <f>ADO5-ADQ5</f>
        <v>0</v>
      </c>
      <c r="ADT5" s="131"/>
      <c r="ADU5" s="165"/>
      <c r="ADV5" s="102"/>
      <c r="ADW5" s="134"/>
      <c r="ADX5" s="86"/>
      <c r="ADY5" s="73"/>
      <c r="ADZ5" s="48"/>
      <c r="AEA5" s="138">
        <f>ADX5-ADZ5</f>
        <v>0</v>
      </c>
      <c r="AED5" s="165"/>
      <c r="AEE5" s="102"/>
      <c r="AEF5" s="134"/>
      <c r="AEG5" s="86"/>
      <c r="AEH5" s="73"/>
      <c r="AEI5" s="48"/>
      <c r="AEJ5" s="138">
        <f>AEG5-AEI5</f>
        <v>0</v>
      </c>
      <c r="AEM5" s="165"/>
      <c r="AEN5" s="102"/>
      <c r="AEO5" s="134"/>
      <c r="AEP5" s="86"/>
      <c r="AEQ5" s="73"/>
      <c r="AER5" s="48"/>
      <c r="AES5" s="138">
        <f>AEP5-AER5</f>
        <v>0</v>
      </c>
    </row>
    <row r="6" spans="1:825" ht="16.5" thickBot="1" x14ac:dyDescent="0.3">
      <c r="A6" s="137">
        <v>3</v>
      </c>
      <c r="B6" s="75" t="str">
        <f t="shared" ref="B6:H6" si="2">AE5</f>
        <v>SEABOARD FOODS</v>
      </c>
      <c r="C6" s="75" t="str">
        <f t="shared" si="2"/>
        <v>Seaboard</v>
      </c>
      <c r="D6" s="102" t="str">
        <f t="shared" si="2"/>
        <v>PED. 86601371</v>
      </c>
      <c r="E6" s="135">
        <f t="shared" si="2"/>
        <v>44803</v>
      </c>
      <c r="F6" s="86">
        <f t="shared" si="2"/>
        <v>19151.18</v>
      </c>
      <c r="G6" s="73">
        <f t="shared" si="2"/>
        <v>21</v>
      </c>
      <c r="H6" s="48">
        <f t="shared" si="2"/>
        <v>19228.599999999999</v>
      </c>
      <c r="I6" s="105">
        <f>AL5</f>
        <v>-77.419999999998254</v>
      </c>
      <c r="K6" s="236"/>
      <c r="L6" s="240"/>
      <c r="M6" s="228"/>
      <c r="N6" s="228"/>
      <c r="O6" s="228"/>
      <c r="P6" s="228"/>
      <c r="Q6" s="229"/>
      <c r="R6" s="228"/>
      <c r="S6" s="299"/>
      <c r="T6" s="228"/>
      <c r="U6" s="236"/>
      <c r="V6" s="240"/>
      <c r="W6" s="228"/>
      <c r="X6" s="228"/>
      <c r="Y6" s="228"/>
      <c r="Z6" s="228"/>
      <c r="AA6" s="229"/>
      <c r="AB6" s="228"/>
      <c r="AC6" s="299"/>
      <c r="AD6" s="228"/>
      <c r="AE6" s="236"/>
      <c r="AF6" s="342"/>
      <c r="AG6" s="228"/>
      <c r="AH6" s="228"/>
      <c r="AI6" s="228"/>
      <c r="AJ6" s="228"/>
      <c r="AK6" s="229"/>
      <c r="AL6" s="228"/>
      <c r="AM6" s="299"/>
      <c r="AN6" s="228"/>
      <c r="AO6" s="228"/>
      <c r="AP6" s="240"/>
      <c r="AQ6" s="228"/>
      <c r="AR6" s="228"/>
      <c r="AS6" s="228"/>
      <c r="AT6" s="228"/>
      <c r="AU6" s="229"/>
      <c r="AY6" s="228"/>
      <c r="AZ6" s="240"/>
      <c r="BA6" s="228"/>
      <c r="BB6" s="228"/>
      <c r="BC6" s="228"/>
      <c r="BD6" s="228"/>
      <c r="BE6" s="229"/>
      <c r="BH6" s="228"/>
      <c r="BI6" s="1223"/>
      <c r="BJ6" s="752"/>
      <c r="BK6" s="228"/>
      <c r="BL6" s="228"/>
      <c r="BM6" s="228"/>
      <c r="BN6" s="228"/>
      <c r="BO6" s="229"/>
      <c r="BP6" s="228"/>
      <c r="BQ6" s="299"/>
      <c r="BR6" s="228"/>
      <c r="BS6" s="1222"/>
      <c r="BT6" s="240"/>
      <c r="BU6" s="228"/>
      <c r="BV6" s="228"/>
      <c r="BW6" s="228"/>
      <c r="BX6" s="228"/>
      <c r="BY6" s="229"/>
      <c r="BZ6" s="228"/>
      <c r="CA6" s="299"/>
      <c r="CB6" s="299"/>
      <c r="CC6" s="236"/>
      <c r="CD6" s="240"/>
      <c r="CE6" s="228"/>
      <c r="CF6" s="228"/>
      <c r="CG6" s="228"/>
      <c r="CH6" s="228"/>
      <c r="CI6" s="229"/>
      <c r="CJ6" s="228"/>
      <c r="CK6" s="299"/>
      <c r="CL6" s="299"/>
      <c r="CM6" s="1223"/>
      <c r="CN6" s="534"/>
      <c r="CO6" s="228"/>
      <c r="CP6" s="228"/>
      <c r="CQ6" s="228"/>
      <c r="CR6" s="228"/>
      <c r="CS6" s="229"/>
      <c r="CT6" s="228"/>
      <c r="CU6" s="299"/>
      <c r="CV6" s="228"/>
      <c r="CW6" s="236"/>
      <c r="CX6" s="240"/>
      <c r="CY6" s="228"/>
      <c r="CZ6" s="228"/>
      <c r="DA6" s="228"/>
      <c r="DB6" s="228"/>
      <c r="DC6" s="229"/>
      <c r="DD6" s="228"/>
      <c r="DE6" s="299"/>
      <c r="DF6" s="228"/>
      <c r="DG6" s="239"/>
      <c r="DH6" s="240"/>
      <c r="DI6" s="228"/>
      <c r="DJ6" s="228"/>
      <c r="DK6" s="228"/>
      <c r="DL6" s="228"/>
      <c r="DM6" s="229"/>
      <c r="DN6" s="228"/>
      <c r="DO6" s="299"/>
      <c r="DP6" s="228"/>
      <c r="DQ6" s="1225"/>
      <c r="DR6" s="240"/>
      <c r="DS6" s="228"/>
      <c r="DT6" s="228"/>
      <c r="DU6" s="228"/>
      <c r="DV6" s="228"/>
      <c r="DW6" s="229"/>
      <c r="DX6" s="228"/>
      <c r="DY6" s="299"/>
      <c r="DZ6" s="228"/>
      <c r="EA6" s="228"/>
      <c r="EB6" s="240"/>
      <c r="EC6" s="228"/>
      <c r="ED6" s="228"/>
      <c r="EE6" s="228"/>
      <c r="EF6" s="228"/>
      <c r="EG6" s="229"/>
      <c r="EH6" s="228"/>
      <c r="EI6" s="299"/>
      <c r="EJ6" s="228"/>
      <c r="EK6" s="228"/>
      <c r="EL6" s="240"/>
      <c r="EM6" s="228"/>
      <c r="EN6" s="228"/>
      <c r="EO6" s="228"/>
      <c r="EP6" s="228"/>
      <c r="EQ6" s="229"/>
      <c r="ER6" s="228"/>
      <c r="ES6" s="299"/>
      <c r="ET6" s="228"/>
      <c r="EU6" s="238"/>
      <c r="EV6" s="240"/>
      <c r="EW6" s="228"/>
      <c r="EX6" s="228"/>
      <c r="EY6" s="228"/>
      <c r="EZ6" s="228"/>
      <c r="FA6" s="229"/>
      <c r="FB6" s="228"/>
      <c r="FC6" s="299"/>
      <c r="FD6" s="228"/>
      <c r="FE6" s="238"/>
      <c r="FF6" s="240"/>
      <c r="FG6" s="228"/>
      <c r="FH6" s="228"/>
      <c r="FI6" s="228"/>
      <c r="FJ6" s="228"/>
      <c r="FK6" s="229"/>
      <c r="FL6" s="228"/>
      <c r="FM6" s="299"/>
      <c r="FN6" s="228"/>
      <c r="FO6" s="236"/>
      <c r="FP6" s="240"/>
      <c r="FQ6" s="228"/>
      <c r="FR6" s="228"/>
      <c r="FS6" s="228"/>
      <c r="FT6" s="228"/>
      <c r="FU6" s="229"/>
      <c r="FV6" s="228"/>
      <c r="FW6" s="299"/>
      <c r="FX6" s="228"/>
      <c r="FY6" s="236"/>
      <c r="FZ6" s="240"/>
      <c r="GA6" s="228"/>
      <c r="GB6" s="228"/>
      <c r="GC6" s="228"/>
      <c r="GD6" s="228"/>
      <c r="GE6" s="229"/>
      <c r="GF6" s="228"/>
      <c r="GG6" s="299"/>
      <c r="GH6" s="228"/>
      <c r="GI6" s="1224"/>
      <c r="GJ6" s="240"/>
      <c r="GK6" s="228"/>
      <c r="GL6" s="228"/>
      <c r="GM6" s="228"/>
      <c r="GN6" s="228"/>
      <c r="GO6" s="229"/>
      <c r="GP6" s="228"/>
      <c r="GQ6" s="299"/>
      <c r="GR6" s="228"/>
      <c r="GS6" s="1223"/>
      <c r="GT6" s="237"/>
      <c r="GU6" s="228"/>
      <c r="GV6" s="228"/>
      <c r="GW6" s="228"/>
      <c r="GX6" s="228"/>
      <c r="GY6" s="229"/>
      <c r="GZ6" s="228"/>
      <c r="HA6" s="299"/>
      <c r="HB6" s="228"/>
      <c r="HC6" s="1222"/>
      <c r="HD6" s="240"/>
      <c r="HE6" s="228"/>
      <c r="HF6" s="228"/>
      <c r="HG6" s="228"/>
      <c r="HH6" s="228"/>
      <c r="HI6" s="229"/>
      <c r="HJ6" s="228"/>
      <c r="HK6" s="299"/>
      <c r="HL6" s="228"/>
      <c r="HM6" s="238"/>
      <c r="HN6" s="240"/>
      <c r="HO6" s="228"/>
      <c r="HP6" s="228"/>
      <c r="HQ6" s="228"/>
      <c r="HR6" s="228"/>
      <c r="HS6" s="229"/>
      <c r="HT6" s="228"/>
      <c r="HU6" s="299"/>
      <c r="HV6" s="228"/>
      <c r="HW6" s="1223"/>
      <c r="HX6" s="228"/>
      <c r="HY6" s="228"/>
      <c r="HZ6" s="228"/>
      <c r="IA6" s="228"/>
      <c r="IB6" s="228"/>
      <c r="IC6" s="229"/>
      <c r="ID6" s="228"/>
      <c r="IE6" s="299"/>
      <c r="IF6" s="228"/>
      <c r="IG6" s="1223"/>
      <c r="IH6" s="228"/>
      <c r="II6" s="228"/>
      <c r="IJ6" s="228"/>
      <c r="IK6" s="228"/>
      <c r="IL6" s="228"/>
      <c r="IM6" s="229"/>
      <c r="IN6" s="228"/>
      <c r="IO6" s="299"/>
      <c r="IP6" s="228"/>
      <c r="IQ6" s="1223"/>
      <c r="IR6" s="240"/>
      <c r="IS6" s="228"/>
      <c r="IT6" s="228"/>
      <c r="IU6" s="228"/>
      <c r="IV6" s="228"/>
      <c r="IW6" s="229"/>
      <c r="IX6" s="228"/>
      <c r="IY6" s="299"/>
      <c r="IZ6" s="228"/>
      <c r="JA6" s="228"/>
      <c r="JB6" s="228"/>
      <c r="JC6" s="228"/>
      <c r="JD6" s="228"/>
      <c r="JE6" s="228"/>
      <c r="JF6" s="228"/>
      <c r="JG6" s="229"/>
      <c r="JH6" s="228"/>
      <c r="JI6" s="299"/>
      <c r="JJ6" s="228"/>
      <c r="JK6" s="1225"/>
      <c r="JL6" s="240"/>
      <c r="JM6" s="228"/>
      <c r="JN6" s="228"/>
      <c r="JO6" s="228"/>
      <c r="JP6" s="228"/>
      <c r="JQ6" s="229"/>
      <c r="JR6" s="228"/>
      <c r="JS6" s="299"/>
      <c r="JT6" s="228"/>
      <c r="JU6" s="236"/>
      <c r="JV6" s="240"/>
      <c r="JW6" s="228"/>
      <c r="JX6" s="228"/>
      <c r="JY6" s="228"/>
      <c r="JZ6" s="228"/>
      <c r="KA6" s="229"/>
      <c r="KB6" s="228"/>
      <c r="KC6" s="299"/>
      <c r="KD6" s="228"/>
      <c r="KE6" s="1224"/>
      <c r="KF6" s="240"/>
      <c r="KG6" s="228"/>
      <c r="KH6" s="228"/>
      <c r="KI6" s="228"/>
      <c r="KJ6" s="228"/>
      <c r="KK6" s="229"/>
      <c r="KL6" s="228"/>
      <c r="KM6" s="299"/>
      <c r="KN6" s="228"/>
      <c r="KO6" s="236"/>
      <c r="KP6" s="240"/>
      <c r="KQ6" s="228"/>
      <c r="KR6" s="228"/>
      <c r="KS6" s="228"/>
      <c r="KT6" s="228"/>
      <c r="KU6" s="229"/>
      <c r="KV6" s="228"/>
      <c r="KW6" s="299"/>
      <c r="KX6" s="228"/>
      <c r="KY6" s="236"/>
      <c r="KZ6" s="342"/>
      <c r="LA6" s="228"/>
      <c r="LB6" s="228"/>
      <c r="LC6" s="228"/>
      <c r="LD6" s="228"/>
      <c r="LE6" s="229"/>
      <c r="LF6" s="228"/>
      <c r="LG6" s="299"/>
      <c r="LH6" s="228"/>
      <c r="LI6" s="228"/>
      <c r="LJ6" s="240"/>
      <c r="LK6" s="228"/>
      <c r="LL6" s="228"/>
      <c r="LM6" s="228"/>
      <c r="LN6" s="228"/>
      <c r="LO6" s="229"/>
      <c r="LS6" s="228"/>
      <c r="LT6" s="240"/>
      <c r="LU6" s="228"/>
      <c r="LV6" s="228"/>
      <c r="LW6" s="228"/>
      <c r="LX6" s="228"/>
      <c r="LY6" s="229"/>
      <c r="MA6" s="497"/>
      <c r="MB6" s="497"/>
      <c r="MC6" s="228"/>
      <c r="MD6" s="240"/>
      <c r="ME6" s="228"/>
      <c r="MF6" s="228"/>
      <c r="MG6" s="228"/>
      <c r="MH6" s="228"/>
      <c r="MI6" s="229"/>
      <c r="MM6" s="228"/>
      <c r="MN6" s="237"/>
      <c r="MO6" s="228"/>
      <c r="MP6" s="228"/>
      <c r="MQ6" s="228"/>
      <c r="MR6" s="228"/>
      <c r="MS6" s="229"/>
      <c r="MW6" s="228"/>
      <c r="MX6" s="237"/>
      <c r="MY6" s="228"/>
      <c r="MZ6" s="228"/>
      <c r="NA6" s="228"/>
      <c r="NB6" s="228"/>
      <c r="NC6" s="229"/>
      <c r="NG6" s="228"/>
      <c r="NH6" s="240"/>
      <c r="NI6" s="228"/>
      <c r="NJ6" s="228"/>
      <c r="NK6" s="228"/>
      <c r="NL6" s="228"/>
      <c r="NM6" s="229"/>
      <c r="NQ6" s="319"/>
      <c r="NR6" s="240"/>
      <c r="NS6" s="228"/>
      <c r="NT6" s="228"/>
      <c r="NU6" s="228"/>
      <c r="NV6" s="228"/>
      <c r="NW6" s="229"/>
      <c r="OA6" s="228"/>
      <c r="OB6" s="240"/>
      <c r="OC6" s="228"/>
      <c r="OD6" s="228"/>
      <c r="OE6" s="228"/>
      <c r="OF6" s="228"/>
      <c r="OG6" s="229"/>
      <c r="OK6" s="519"/>
      <c r="OL6" s="240"/>
      <c r="OM6" s="228"/>
      <c r="ON6" s="228"/>
      <c r="OO6" s="228"/>
      <c r="OP6" s="228"/>
      <c r="OQ6" s="229"/>
      <c r="OU6" s="519"/>
      <c r="OV6" s="240"/>
      <c r="OW6" s="228"/>
      <c r="OX6" s="228"/>
      <c r="OY6" s="228"/>
      <c r="OZ6" s="228"/>
      <c r="PA6" s="229"/>
      <c r="PE6" s="228"/>
      <c r="PF6" s="228"/>
      <c r="PG6" s="228"/>
      <c r="PH6" s="228"/>
      <c r="PI6" s="228"/>
      <c r="PJ6" s="228"/>
      <c r="PK6" s="229"/>
      <c r="PX6" s="180"/>
      <c r="QD6" s="73"/>
      <c r="QG6" s="228"/>
      <c r="QH6" s="238"/>
      <c r="QI6" s="228"/>
      <c r="QJ6" s="228"/>
      <c r="QK6" s="228"/>
      <c r="QL6" s="228"/>
      <c r="QM6" s="229"/>
      <c r="QQ6" s="177"/>
      <c r="QV6" s="73"/>
      <c r="QY6" s="177"/>
      <c r="RE6" s="73"/>
      <c r="RN6" s="73"/>
      <c r="TY6" s="75" t="s">
        <v>40</v>
      </c>
      <c r="TZ6" s="61"/>
      <c r="UQ6" s="75" t="s">
        <v>40</v>
      </c>
    </row>
    <row r="7" spans="1:825" ht="17.25" thickTop="1" thickBot="1" x14ac:dyDescent="0.3">
      <c r="A7" s="137">
        <v>4</v>
      </c>
      <c r="B7" s="130" t="str">
        <f>AO5</f>
        <v>SAM  FARMS</v>
      </c>
      <c r="C7" s="75" t="str">
        <f t="shared" ref="C7:I7" si="3">AP5</f>
        <v xml:space="preserve">I B P </v>
      </c>
      <c r="D7" s="102" t="str">
        <f t="shared" si="3"/>
        <v>PED. 86601425</v>
      </c>
      <c r="E7" s="135">
        <f t="shared" si="3"/>
        <v>44803</v>
      </c>
      <c r="F7" s="86">
        <f t="shared" si="3"/>
        <v>18675.16</v>
      </c>
      <c r="G7" s="73">
        <f t="shared" si="3"/>
        <v>20</v>
      </c>
      <c r="H7" s="48">
        <f t="shared" si="3"/>
        <v>18731.419999999998</v>
      </c>
      <c r="I7" s="105">
        <f t="shared" si="3"/>
        <v>-56.259999999998399</v>
      </c>
      <c r="L7" s="349" t="s">
        <v>7</v>
      </c>
      <c r="M7" s="344" t="s">
        <v>8</v>
      </c>
      <c r="N7" s="345" t="s">
        <v>17</v>
      </c>
      <c r="O7" s="346" t="s">
        <v>2</v>
      </c>
      <c r="P7" s="339" t="s">
        <v>18</v>
      </c>
      <c r="Q7" s="347" t="s">
        <v>15</v>
      </c>
      <c r="R7" s="348"/>
      <c r="S7" s="502"/>
      <c r="V7" s="349" t="s">
        <v>7</v>
      </c>
      <c r="W7" s="344" t="s">
        <v>8</v>
      </c>
      <c r="X7" s="345" t="s">
        <v>17</v>
      </c>
      <c r="Y7" s="346" t="s">
        <v>2</v>
      </c>
      <c r="Z7" s="339" t="s">
        <v>18</v>
      </c>
      <c r="AA7" s="347" t="s">
        <v>15</v>
      </c>
      <c r="AB7" s="348"/>
      <c r="AC7" s="502"/>
      <c r="AF7" s="349" t="s">
        <v>7</v>
      </c>
      <c r="AG7" s="344" t="s">
        <v>8</v>
      </c>
      <c r="AH7" s="345" t="s">
        <v>17</v>
      </c>
      <c r="AI7" s="346" t="s">
        <v>2</v>
      </c>
      <c r="AJ7" s="339" t="s">
        <v>18</v>
      </c>
      <c r="AK7" s="347" t="s">
        <v>15</v>
      </c>
      <c r="AL7" s="348"/>
      <c r="AM7" s="502"/>
      <c r="AP7" s="349" t="s">
        <v>7</v>
      </c>
      <c r="AQ7" s="344" t="s">
        <v>8</v>
      </c>
      <c r="AR7" s="345" t="s">
        <v>17</v>
      </c>
      <c r="AS7" s="346" t="s">
        <v>2</v>
      </c>
      <c r="AT7" s="339" t="s">
        <v>18</v>
      </c>
      <c r="AU7" s="347" t="s">
        <v>15</v>
      </c>
      <c r="AV7" s="348"/>
      <c r="AW7" s="502"/>
      <c r="AZ7" s="349" t="s">
        <v>7</v>
      </c>
      <c r="BA7" s="344" t="s">
        <v>8</v>
      </c>
      <c r="BB7" s="345" t="s">
        <v>17</v>
      </c>
      <c r="BC7" s="346" t="s">
        <v>2</v>
      </c>
      <c r="BD7" s="339" t="s">
        <v>18</v>
      </c>
      <c r="BE7" s="347" t="s">
        <v>15</v>
      </c>
      <c r="BF7" s="348"/>
      <c r="BG7" s="502"/>
      <c r="BJ7" s="349" t="s">
        <v>7</v>
      </c>
      <c r="BK7" s="344" t="s">
        <v>8</v>
      </c>
      <c r="BL7" s="345" t="s">
        <v>17</v>
      </c>
      <c r="BM7" s="346" t="s">
        <v>2</v>
      </c>
      <c r="BN7" s="339" t="s">
        <v>18</v>
      </c>
      <c r="BO7" s="347" t="s">
        <v>15</v>
      </c>
      <c r="BP7" s="348"/>
      <c r="BQ7" s="502"/>
      <c r="BR7" s="497"/>
      <c r="BT7" s="349" t="s">
        <v>7</v>
      </c>
      <c r="BU7" s="344" t="s">
        <v>8</v>
      </c>
      <c r="BV7" s="345" t="s">
        <v>17</v>
      </c>
      <c r="BW7" s="346" t="s">
        <v>2</v>
      </c>
      <c r="BX7" s="339" t="s">
        <v>18</v>
      </c>
      <c r="BY7" s="347" t="s">
        <v>15</v>
      </c>
      <c r="BZ7" s="342"/>
      <c r="CD7" s="349" t="s">
        <v>7</v>
      </c>
      <c r="CE7" s="344" t="s">
        <v>8</v>
      </c>
      <c r="CF7" s="345" t="s">
        <v>17</v>
      </c>
      <c r="CG7" s="346" t="s">
        <v>2</v>
      </c>
      <c r="CH7" s="339" t="s">
        <v>18</v>
      </c>
      <c r="CI7" s="347" t="s">
        <v>15</v>
      </c>
      <c r="CJ7" s="348"/>
      <c r="CN7" s="349" t="s">
        <v>7</v>
      </c>
      <c r="CO7" s="344" t="s">
        <v>8</v>
      </c>
      <c r="CP7" s="345" t="s">
        <v>17</v>
      </c>
      <c r="CQ7" s="346" t="s">
        <v>2</v>
      </c>
      <c r="CR7" s="339" t="s">
        <v>18</v>
      </c>
      <c r="CS7" s="347" t="s">
        <v>15</v>
      </c>
      <c r="CT7" s="348"/>
      <c r="CU7" s="502"/>
      <c r="CX7" s="349" t="s">
        <v>7</v>
      </c>
      <c r="CY7" s="344" t="s">
        <v>8</v>
      </c>
      <c r="CZ7" s="345" t="s">
        <v>17</v>
      </c>
      <c r="DA7" s="346" t="s">
        <v>2</v>
      </c>
      <c r="DB7" s="339" t="s">
        <v>18</v>
      </c>
      <c r="DC7" s="347" t="s">
        <v>15</v>
      </c>
      <c r="DD7" s="348"/>
      <c r="DE7" s="502"/>
      <c r="DH7" s="349" t="s">
        <v>7</v>
      </c>
      <c r="DI7" s="344" t="s">
        <v>8</v>
      </c>
      <c r="DJ7" s="345" t="s">
        <v>17</v>
      </c>
      <c r="DK7" s="346" t="s">
        <v>2</v>
      </c>
      <c r="DL7" s="339" t="s">
        <v>18</v>
      </c>
      <c r="DM7" s="347" t="s">
        <v>15</v>
      </c>
      <c r="DN7" s="348"/>
      <c r="DO7" s="502"/>
      <c r="DR7" s="349" t="s">
        <v>7</v>
      </c>
      <c r="DS7" s="344" t="s">
        <v>8</v>
      </c>
      <c r="DT7" s="345" t="s">
        <v>17</v>
      </c>
      <c r="DU7" s="346" t="s">
        <v>2</v>
      </c>
      <c r="DV7" s="339" t="s">
        <v>18</v>
      </c>
      <c r="DW7" s="347" t="s">
        <v>15</v>
      </c>
      <c r="DX7" s="348"/>
      <c r="EB7" s="349" t="s">
        <v>7</v>
      </c>
      <c r="EC7" s="344" t="s">
        <v>8</v>
      </c>
      <c r="ED7" s="345" t="s">
        <v>17</v>
      </c>
      <c r="EE7" s="346" t="s">
        <v>2</v>
      </c>
      <c r="EF7" s="339" t="s">
        <v>18</v>
      </c>
      <c r="EG7" s="347" t="s">
        <v>15</v>
      </c>
      <c r="EH7" s="348"/>
      <c r="EI7" s="502"/>
      <c r="EL7" s="349" t="s">
        <v>7</v>
      </c>
      <c r="EM7" s="344" t="s">
        <v>8</v>
      </c>
      <c r="EN7" s="345" t="s">
        <v>17</v>
      </c>
      <c r="EO7" s="346" t="s">
        <v>2</v>
      </c>
      <c r="EP7" s="339" t="s">
        <v>18</v>
      </c>
      <c r="EQ7" s="347" t="s">
        <v>15</v>
      </c>
      <c r="ER7" s="348"/>
      <c r="ES7" s="502"/>
      <c r="EV7" s="349" t="s">
        <v>7</v>
      </c>
      <c r="EW7" s="344" t="s">
        <v>8</v>
      </c>
      <c r="EX7" s="345" t="s">
        <v>17</v>
      </c>
      <c r="EY7" s="346" t="s">
        <v>2</v>
      </c>
      <c r="EZ7" s="339" t="s">
        <v>18</v>
      </c>
      <c r="FA7" s="347" t="s">
        <v>15</v>
      </c>
      <c r="FB7" s="348"/>
      <c r="FC7" s="502"/>
      <c r="FF7" s="349" t="s">
        <v>7</v>
      </c>
      <c r="FG7" s="344" t="s">
        <v>8</v>
      </c>
      <c r="FH7" s="345" t="s">
        <v>17</v>
      </c>
      <c r="FI7" s="346" t="s">
        <v>2</v>
      </c>
      <c r="FJ7" s="339" t="s">
        <v>18</v>
      </c>
      <c r="FK7" s="347" t="s">
        <v>15</v>
      </c>
      <c r="FL7" s="348"/>
      <c r="FM7" s="502"/>
      <c r="FP7" s="349" t="s">
        <v>7</v>
      </c>
      <c r="FQ7" s="344" t="s">
        <v>8</v>
      </c>
      <c r="FR7" s="345" t="s">
        <v>17</v>
      </c>
      <c r="FS7" s="346" t="s">
        <v>2</v>
      </c>
      <c r="FT7" s="339" t="s">
        <v>18</v>
      </c>
      <c r="FU7" s="347" t="s">
        <v>15</v>
      </c>
      <c r="FV7" s="348"/>
      <c r="FW7" s="502"/>
      <c r="FZ7" s="349" t="s">
        <v>7</v>
      </c>
      <c r="GA7" s="344" t="s">
        <v>8</v>
      </c>
      <c r="GB7" s="345" t="s">
        <v>17</v>
      </c>
      <c r="GC7" s="346" t="s">
        <v>2</v>
      </c>
      <c r="GD7" s="339" t="s">
        <v>18</v>
      </c>
      <c r="GE7" s="347" t="s">
        <v>15</v>
      </c>
      <c r="GF7" s="348"/>
      <c r="GG7" s="502"/>
      <c r="GJ7" s="349" t="s">
        <v>7</v>
      </c>
      <c r="GK7" s="344" t="s">
        <v>8</v>
      </c>
      <c r="GL7" s="345" t="s">
        <v>17</v>
      </c>
      <c r="GM7" s="346" t="s">
        <v>2</v>
      </c>
      <c r="GN7" s="339" t="s">
        <v>18</v>
      </c>
      <c r="GO7" s="347" t="s">
        <v>15</v>
      </c>
      <c r="GP7" s="348"/>
      <c r="GQ7" s="502"/>
      <c r="GT7" s="349" t="s">
        <v>7</v>
      </c>
      <c r="GU7" s="344" t="s">
        <v>8</v>
      </c>
      <c r="GV7" s="345" t="s">
        <v>17</v>
      </c>
      <c r="GW7" s="346" t="s">
        <v>2</v>
      </c>
      <c r="GX7" s="339" t="s">
        <v>18</v>
      </c>
      <c r="GY7" s="347" t="s">
        <v>15</v>
      </c>
      <c r="GZ7" s="348"/>
      <c r="HA7" s="502"/>
      <c r="HD7" s="349" t="s">
        <v>7</v>
      </c>
      <c r="HE7" s="344" t="s">
        <v>8</v>
      </c>
      <c r="HF7" s="345" t="s">
        <v>17</v>
      </c>
      <c r="HG7" s="346" t="s">
        <v>2</v>
      </c>
      <c r="HH7" s="339" t="s">
        <v>18</v>
      </c>
      <c r="HI7" s="347" t="s">
        <v>15</v>
      </c>
      <c r="HJ7" s="348"/>
      <c r="HK7" s="502"/>
      <c r="HN7" s="349" t="s">
        <v>7</v>
      </c>
      <c r="HO7" s="344" t="s">
        <v>8</v>
      </c>
      <c r="HP7" s="345" t="s">
        <v>17</v>
      </c>
      <c r="HQ7" s="346" t="s">
        <v>2</v>
      </c>
      <c r="HR7" s="339" t="s">
        <v>18</v>
      </c>
      <c r="HS7" s="347" t="s">
        <v>15</v>
      </c>
      <c r="HT7" s="348"/>
      <c r="HU7" s="502"/>
      <c r="HX7" s="343" t="s">
        <v>7</v>
      </c>
      <c r="HY7" s="344" t="s">
        <v>8</v>
      </c>
      <c r="HZ7" s="345" t="s">
        <v>17</v>
      </c>
      <c r="IA7" s="346" t="s">
        <v>2</v>
      </c>
      <c r="IB7" s="339" t="s">
        <v>45</v>
      </c>
      <c r="IC7" s="347" t="s">
        <v>15</v>
      </c>
      <c r="ID7" s="348"/>
      <c r="IE7" s="502"/>
      <c r="IG7" s="495"/>
      <c r="IH7" s="343" t="s">
        <v>7</v>
      </c>
      <c r="II7" s="344" t="s">
        <v>8</v>
      </c>
      <c r="IJ7" s="345" t="s">
        <v>17</v>
      </c>
      <c r="IK7" s="346" t="s">
        <v>2</v>
      </c>
      <c r="IL7" s="339" t="s">
        <v>45</v>
      </c>
      <c r="IM7" s="347" t="s">
        <v>15</v>
      </c>
      <c r="IN7" s="348"/>
      <c r="IO7" s="502"/>
      <c r="IQ7" s="495"/>
      <c r="IR7" s="349" t="s">
        <v>7</v>
      </c>
      <c r="IS7" s="344" t="s">
        <v>8</v>
      </c>
      <c r="IT7" s="345" t="s">
        <v>17</v>
      </c>
      <c r="IU7" s="346" t="s">
        <v>2</v>
      </c>
      <c r="IV7" s="339" t="s">
        <v>18</v>
      </c>
      <c r="IW7" s="347" t="s">
        <v>15</v>
      </c>
      <c r="IX7" s="348"/>
      <c r="IY7" s="502"/>
      <c r="JB7" s="343" t="s">
        <v>7</v>
      </c>
      <c r="JC7" s="344" t="s">
        <v>8</v>
      </c>
      <c r="JD7" s="345" t="s">
        <v>17</v>
      </c>
      <c r="JE7" s="346" t="s">
        <v>2</v>
      </c>
      <c r="JF7" s="339" t="s">
        <v>18</v>
      </c>
      <c r="JG7" s="347" t="s">
        <v>15</v>
      </c>
      <c r="JH7" s="348"/>
      <c r="JI7" s="502"/>
      <c r="JL7" s="349" t="s">
        <v>7</v>
      </c>
      <c r="JM7" s="344" t="s">
        <v>8</v>
      </c>
      <c r="JN7" s="345" t="s">
        <v>17</v>
      </c>
      <c r="JO7" s="346" t="s">
        <v>2</v>
      </c>
      <c r="JP7" s="339" t="s">
        <v>18</v>
      </c>
      <c r="JQ7" s="347" t="s">
        <v>15</v>
      </c>
      <c r="JR7" s="348"/>
      <c r="JS7" s="502"/>
      <c r="JV7" s="349" t="s">
        <v>7</v>
      </c>
      <c r="JW7" s="344" t="s">
        <v>8</v>
      </c>
      <c r="JX7" s="345" t="s">
        <v>17</v>
      </c>
      <c r="JY7" s="346" t="s">
        <v>2</v>
      </c>
      <c r="JZ7" s="339" t="s">
        <v>18</v>
      </c>
      <c r="KA7" s="347" t="s">
        <v>15</v>
      </c>
      <c r="KB7" s="348"/>
      <c r="KC7" s="502"/>
      <c r="KE7" s="228"/>
      <c r="KF7" s="767" t="s">
        <v>7</v>
      </c>
      <c r="KG7" s="344" t="s">
        <v>8</v>
      </c>
      <c r="KH7" s="345" t="s">
        <v>17</v>
      </c>
      <c r="KI7" s="346" t="s">
        <v>2</v>
      </c>
      <c r="KJ7" s="339" t="s">
        <v>18</v>
      </c>
      <c r="KK7" s="347" t="s">
        <v>15</v>
      </c>
      <c r="KL7" s="348"/>
      <c r="KM7" s="502"/>
      <c r="KP7" s="349" t="s">
        <v>7</v>
      </c>
      <c r="KQ7" s="344" t="s">
        <v>8</v>
      </c>
      <c r="KR7" s="345" t="s">
        <v>17</v>
      </c>
      <c r="KS7" s="346" t="s">
        <v>2</v>
      </c>
      <c r="KT7" s="339" t="s">
        <v>18</v>
      </c>
      <c r="KU7" s="347" t="s">
        <v>15</v>
      </c>
      <c r="KV7" s="348"/>
      <c r="KW7" s="502"/>
      <c r="KZ7" s="349" t="s">
        <v>7</v>
      </c>
      <c r="LA7" s="344" t="s">
        <v>8</v>
      </c>
      <c r="LB7" s="345" t="s">
        <v>17</v>
      </c>
      <c r="LC7" s="346" t="s">
        <v>2</v>
      </c>
      <c r="LD7" s="339" t="s">
        <v>18</v>
      </c>
      <c r="LE7" s="347" t="s">
        <v>15</v>
      </c>
      <c r="LF7" s="348"/>
      <c r="LG7" s="502"/>
      <c r="LJ7" s="349" t="s">
        <v>7</v>
      </c>
      <c r="LK7" s="344" t="s">
        <v>8</v>
      </c>
      <c r="LL7" s="345" t="s">
        <v>17</v>
      </c>
      <c r="LM7" s="346" t="s">
        <v>2</v>
      </c>
      <c r="LN7" s="339" t="s">
        <v>18</v>
      </c>
      <c r="LO7" s="347" t="s">
        <v>15</v>
      </c>
      <c r="LP7" s="348"/>
      <c r="LQ7" s="502"/>
      <c r="LT7" s="349" t="s">
        <v>7</v>
      </c>
      <c r="LU7" s="344" t="s">
        <v>8</v>
      </c>
      <c r="LV7" s="345" t="s">
        <v>17</v>
      </c>
      <c r="LW7" s="346" t="s">
        <v>2</v>
      </c>
      <c r="LX7" s="339" t="s">
        <v>18</v>
      </c>
      <c r="LY7" s="347" t="s">
        <v>15</v>
      </c>
      <c r="LZ7" s="348"/>
      <c r="MA7" s="502"/>
      <c r="MB7" s="502"/>
      <c r="MD7" s="349" t="s">
        <v>7</v>
      </c>
      <c r="ME7" s="344" t="s">
        <v>8</v>
      </c>
      <c r="MF7" s="345" t="s">
        <v>17</v>
      </c>
      <c r="MG7" s="346" t="s">
        <v>2</v>
      </c>
      <c r="MH7" s="339" t="s">
        <v>18</v>
      </c>
      <c r="MI7" s="347" t="s">
        <v>15</v>
      </c>
      <c r="MJ7" s="348"/>
      <c r="MK7" s="406"/>
      <c r="MN7" s="349" t="s">
        <v>7</v>
      </c>
      <c r="MO7" s="344" t="s">
        <v>8</v>
      </c>
      <c r="MP7" s="345" t="s">
        <v>17</v>
      </c>
      <c r="MQ7" s="346" t="s">
        <v>2</v>
      </c>
      <c r="MR7" s="339" t="s">
        <v>18</v>
      </c>
      <c r="MS7" s="347" t="s">
        <v>15</v>
      </c>
      <c r="MT7" s="348"/>
      <c r="MU7" s="406"/>
      <c r="MX7" s="349" t="s">
        <v>7</v>
      </c>
      <c r="MY7" s="344" t="s">
        <v>8</v>
      </c>
      <c r="MZ7" s="345" t="s">
        <v>17</v>
      </c>
      <c r="NA7" s="346" t="s">
        <v>2</v>
      </c>
      <c r="NB7" s="339" t="s">
        <v>18</v>
      </c>
      <c r="NC7" s="347" t="s">
        <v>15</v>
      </c>
      <c r="ND7" s="348"/>
      <c r="NE7" s="406"/>
      <c r="NH7" s="349" t="s">
        <v>7</v>
      </c>
      <c r="NI7" s="344" t="s">
        <v>8</v>
      </c>
      <c r="NJ7" s="345" t="s">
        <v>17</v>
      </c>
      <c r="NK7" s="346" t="s">
        <v>2</v>
      </c>
      <c r="NL7" s="339" t="s">
        <v>18</v>
      </c>
      <c r="NM7" s="347" t="s">
        <v>15</v>
      </c>
      <c r="NN7" s="348"/>
      <c r="NO7" s="406"/>
      <c r="NR7" s="349" t="s">
        <v>7</v>
      </c>
      <c r="NS7" s="344" t="s">
        <v>8</v>
      </c>
      <c r="NT7" s="345" t="s">
        <v>17</v>
      </c>
      <c r="NU7" s="346" t="s">
        <v>2</v>
      </c>
      <c r="NV7" s="339" t="s">
        <v>18</v>
      </c>
      <c r="NW7" s="347" t="s">
        <v>15</v>
      </c>
      <c r="NX7" s="348"/>
      <c r="NY7" s="406"/>
      <c r="OB7" s="349" t="s">
        <v>7</v>
      </c>
      <c r="OC7" s="344" t="s">
        <v>8</v>
      </c>
      <c r="OD7" s="345" t="s">
        <v>17</v>
      </c>
      <c r="OE7" s="346" t="s">
        <v>2</v>
      </c>
      <c r="OF7" s="339" t="s">
        <v>18</v>
      </c>
      <c r="OG7" s="347" t="s">
        <v>15</v>
      </c>
      <c r="OH7" s="348"/>
      <c r="OI7" s="406"/>
      <c r="OL7" s="349" t="s">
        <v>7</v>
      </c>
      <c r="OM7" s="344" t="s">
        <v>8</v>
      </c>
      <c r="ON7" s="345" t="s">
        <v>17</v>
      </c>
      <c r="OO7" s="346" t="s">
        <v>2</v>
      </c>
      <c r="OP7" s="339" t="s">
        <v>18</v>
      </c>
      <c r="OQ7" s="347" t="s">
        <v>15</v>
      </c>
      <c r="OR7" s="348"/>
      <c r="OS7" s="406"/>
      <c r="OV7" s="349" t="s">
        <v>7</v>
      </c>
      <c r="OW7" s="344" t="s">
        <v>8</v>
      </c>
      <c r="OX7" s="345" t="s">
        <v>17</v>
      </c>
      <c r="OY7" s="346" t="s">
        <v>2</v>
      </c>
      <c r="OZ7" s="339" t="s">
        <v>18</v>
      </c>
      <c r="PA7" s="347" t="s">
        <v>15</v>
      </c>
      <c r="PB7" s="348"/>
      <c r="PC7" s="406"/>
      <c r="PF7" s="350" t="s">
        <v>7</v>
      </c>
      <c r="PG7" s="344" t="s">
        <v>8</v>
      </c>
      <c r="PH7" s="345" t="s">
        <v>17</v>
      </c>
      <c r="PI7" s="346" t="s">
        <v>2</v>
      </c>
      <c r="PJ7" s="339" t="s">
        <v>18</v>
      </c>
      <c r="PK7" s="347" t="s">
        <v>15</v>
      </c>
      <c r="PL7" s="348"/>
      <c r="PM7" s="406"/>
      <c r="PP7" s="350" t="s">
        <v>7</v>
      </c>
      <c r="PQ7" s="344" t="s">
        <v>8</v>
      </c>
      <c r="PR7" s="345" t="s">
        <v>17</v>
      </c>
      <c r="PS7" s="346" t="s">
        <v>2</v>
      </c>
      <c r="PT7" s="339" t="s">
        <v>18</v>
      </c>
      <c r="PU7" s="347" t="s">
        <v>15</v>
      </c>
      <c r="PV7" s="348"/>
      <c r="PY7" s="350" t="s">
        <v>7</v>
      </c>
      <c r="PZ7" s="344" t="s">
        <v>8</v>
      </c>
      <c r="QA7" s="345" t="s">
        <v>17</v>
      </c>
      <c r="QB7" s="346" t="s">
        <v>2</v>
      </c>
      <c r="QC7" s="339" t="s">
        <v>18</v>
      </c>
      <c r="QD7" s="347" t="s">
        <v>15</v>
      </c>
      <c r="QE7" s="348"/>
      <c r="QH7" s="350" t="s">
        <v>7</v>
      </c>
      <c r="QI7" s="344" t="s">
        <v>8</v>
      </c>
      <c r="QJ7" s="345" t="s">
        <v>17</v>
      </c>
      <c r="QK7" s="346" t="s">
        <v>37</v>
      </c>
      <c r="QL7" s="339" t="s">
        <v>18</v>
      </c>
      <c r="QM7" s="347" t="s">
        <v>15</v>
      </c>
      <c r="QN7" s="348"/>
      <c r="QQ7" s="350" t="s">
        <v>7</v>
      </c>
      <c r="QR7" s="344" t="s">
        <v>8</v>
      </c>
      <c r="QS7" s="345" t="s">
        <v>17</v>
      </c>
      <c r="QT7" s="346" t="s">
        <v>37</v>
      </c>
      <c r="QU7" s="339" t="s">
        <v>18</v>
      </c>
      <c r="QV7" s="347" t="s">
        <v>15</v>
      </c>
      <c r="QW7" s="348"/>
      <c r="QZ7" s="350" t="s">
        <v>7</v>
      </c>
      <c r="RA7" s="344" t="s">
        <v>8</v>
      </c>
      <c r="RB7" s="345" t="s">
        <v>17</v>
      </c>
      <c r="RC7" s="346" t="s">
        <v>2</v>
      </c>
      <c r="RD7" s="339" t="s">
        <v>18</v>
      </c>
      <c r="RE7" s="347" t="s">
        <v>15</v>
      </c>
      <c r="RF7" s="348"/>
      <c r="RI7" s="350" t="s">
        <v>7</v>
      </c>
      <c r="RJ7" s="344" t="s">
        <v>8</v>
      </c>
      <c r="RK7" s="345" t="s">
        <v>17</v>
      </c>
      <c r="RL7" s="346" t="s">
        <v>2</v>
      </c>
      <c r="RM7" s="339" t="s">
        <v>18</v>
      </c>
      <c r="RN7" s="347" t="s">
        <v>15</v>
      </c>
      <c r="RO7" s="348"/>
      <c r="RR7" s="350" t="s">
        <v>7</v>
      </c>
      <c r="RS7" s="344" t="s">
        <v>8</v>
      </c>
      <c r="RT7" s="345" t="s">
        <v>17</v>
      </c>
      <c r="RU7" s="346" t="s">
        <v>2</v>
      </c>
      <c r="RV7" s="339" t="s">
        <v>18</v>
      </c>
      <c r="RW7" s="347" t="s">
        <v>15</v>
      </c>
      <c r="RX7" s="348"/>
      <c r="SA7" s="350" t="s">
        <v>7</v>
      </c>
      <c r="SB7" s="344" t="s">
        <v>8</v>
      </c>
      <c r="SC7" s="345" t="s">
        <v>17</v>
      </c>
      <c r="SD7" s="346" t="s">
        <v>2</v>
      </c>
      <c r="SE7" s="339" t="s">
        <v>18</v>
      </c>
      <c r="SF7" s="347" t="s">
        <v>15</v>
      </c>
      <c r="SG7" s="348"/>
      <c r="SJ7" s="350" t="s">
        <v>7</v>
      </c>
      <c r="SK7" s="344" t="s">
        <v>8</v>
      </c>
      <c r="SL7" s="345" t="s">
        <v>17</v>
      </c>
      <c r="SM7" s="346" t="s">
        <v>2</v>
      </c>
      <c r="SN7" s="339" t="s">
        <v>18</v>
      </c>
      <c r="SO7" s="347" t="s">
        <v>15</v>
      </c>
      <c r="SP7" s="348"/>
      <c r="SS7" s="350" t="s">
        <v>7</v>
      </c>
      <c r="ST7" s="344" t="s">
        <v>8</v>
      </c>
      <c r="SU7" s="345" t="s">
        <v>17</v>
      </c>
      <c r="SV7" s="346" t="s">
        <v>2</v>
      </c>
      <c r="SW7" s="339" t="s">
        <v>18</v>
      </c>
      <c r="SX7" s="347" t="s">
        <v>15</v>
      </c>
      <c r="SY7" s="348"/>
      <c r="TB7" s="350" t="s">
        <v>7</v>
      </c>
      <c r="TC7" s="344" t="s">
        <v>8</v>
      </c>
      <c r="TD7" s="345" t="s">
        <v>17</v>
      </c>
      <c r="TE7" s="346" t="s">
        <v>2</v>
      </c>
      <c r="TF7" s="339" t="s">
        <v>18</v>
      </c>
      <c r="TG7" s="347" t="s">
        <v>15</v>
      </c>
      <c r="TH7" s="348"/>
      <c r="TK7" s="350" t="s">
        <v>7</v>
      </c>
      <c r="TL7" s="344" t="s">
        <v>8</v>
      </c>
      <c r="TM7" s="345" t="s">
        <v>17</v>
      </c>
      <c r="TN7" s="346" t="s">
        <v>2</v>
      </c>
      <c r="TO7" s="339" t="s">
        <v>18</v>
      </c>
      <c r="TP7" s="347" t="s">
        <v>15</v>
      </c>
      <c r="TQ7" s="348"/>
      <c r="TT7" s="350" t="s">
        <v>7</v>
      </c>
      <c r="TU7" s="344" t="s">
        <v>8</v>
      </c>
      <c r="TV7" s="345" t="s">
        <v>17</v>
      </c>
      <c r="TW7" s="346" t="s">
        <v>2</v>
      </c>
      <c r="TX7" s="339" t="s">
        <v>18</v>
      </c>
      <c r="TY7" s="347" t="s">
        <v>15</v>
      </c>
      <c r="TZ7" s="348"/>
      <c r="UC7" s="350" t="s">
        <v>7</v>
      </c>
      <c r="UD7" s="344" t="s">
        <v>8</v>
      </c>
      <c r="UE7" s="345" t="s">
        <v>17</v>
      </c>
      <c r="UF7" s="346" t="s">
        <v>2</v>
      </c>
      <c r="UG7" s="339" t="s">
        <v>18</v>
      </c>
      <c r="UH7" s="347" t="s">
        <v>15</v>
      </c>
      <c r="UI7" s="348"/>
      <c r="UL7" s="350" t="s">
        <v>7</v>
      </c>
      <c r="UM7" s="344" t="s">
        <v>8</v>
      </c>
      <c r="UN7" s="345" t="s">
        <v>17</v>
      </c>
      <c r="UO7" s="346" t="s">
        <v>2</v>
      </c>
      <c r="UP7" s="339" t="s">
        <v>18</v>
      </c>
      <c r="UQ7" s="347" t="s">
        <v>15</v>
      </c>
      <c r="UR7" s="348"/>
      <c r="UU7" s="350" t="s">
        <v>7</v>
      </c>
      <c r="UV7" s="344" t="s">
        <v>8</v>
      </c>
      <c r="UW7" s="345" t="s">
        <v>17</v>
      </c>
      <c r="UX7" s="346" t="s">
        <v>2</v>
      </c>
      <c r="UY7" s="339" t="s">
        <v>18</v>
      </c>
      <c r="UZ7" s="347" t="s">
        <v>15</v>
      </c>
      <c r="VA7" s="348"/>
      <c r="VD7" s="350" t="s">
        <v>7</v>
      </c>
      <c r="VE7" s="344" t="s">
        <v>8</v>
      </c>
      <c r="VF7" s="345" t="s">
        <v>17</v>
      </c>
      <c r="VG7" s="346" t="s">
        <v>2</v>
      </c>
      <c r="VH7" s="339" t="s">
        <v>18</v>
      </c>
      <c r="VI7" s="347" t="s">
        <v>15</v>
      </c>
      <c r="VJ7" s="348"/>
      <c r="VM7" s="350" t="s">
        <v>7</v>
      </c>
      <c r="VN7" s="344" t="s">
        <v>8</v>
      </c>
      <c r="VO7" s="345" t="s">
        <v>17</v>
      </c>
      <c r="VP7" s="346" t="s">
        <v>2</v>
      </c>
      <c r="VQ7" s="339" t="s">
        <v>18</v>
      </c>
      <c r="VR7" s="347" t="s">
        <v>15</v>
      </c>
      <c r="VS7" s="348"/>
      <c r="VV7" s="350" t="s">
        <v>7</v>
      </c>
      <c r="VW7" s="344" t="s">
        <v>8</v>
      </c>
      <c r="VX7" s="345" t="s">
        <v>17</v>
      </c>
      <c r="VY7" s="346" t="s">
        <v>2</v>
      </c>
      <c r="VZ7" s="339" t="s">
        <v>18</v>
      </c>
      <c r="WA7" s="347" t="s">
        <v>15</v>
      </c>
      <c r="WB7" s="348"/>
      <c r="WE7" s="350" t="s">
        <v>7</v>
      </c>
      <c r="WF7" s="344" t="s">
        <v>8</v>
      </c>
      <c r="WG7" s="345" t="s">
        <v>17</v>
      </c>
      <c r="WH7" s="346" t="s">
        <v>2</v>
      </c>
      <c r="WI7" s="339" t="s">
        <v>18</v>
      </c>
      <c r="WJ7" s="347" t="s">
        <v>15</v>
      </c>
      <c r="WK7" s="348"/>
      <c r="WN7" s="350" t="s">
        <v>7</v>
      </c>
      <c r="WO7" s="344" t="s">
        <v>8</v>
      </c>
      <c r="WP7" s="345" t="s">
        <v>17</v>
      </c>
      <c r="WQ7" s="346" t="s">
        <v>2</v>
      </c>
      <c r="WR7" s="339" t="s">
        <v>18</v>
      </c>
      <c r="WS7" s="347" t="s">
        <v>15</v>
      </c>
      <c r="WT7" s="348"/>
      <c r="WW7" s="350" t="s">
        <v>7</v>
      </c>
      <c r="WX7" s="344" t="s">
        <v>8</v>
      </c>
      <c r="WY7" s="345" t="s">
        <v>17</v>
      </c>
      <c r="WZ7" s="346" t="s">
        <v>2</v>
      </c>
      <c r="XA7" s="339" t="s">
        <v>18</v>
      </c>
      <c r="XB7" s="347" t="s">
        <v>15</v>
      </c>
      <c r="XC7" s="348"/>
      <c r="XF7" s="350" t="s">
        <v>7</v>
      </c>
      <c r="XG7" s="344" t="s">
        <v>8</v>
      </c>
      <c r="XH7" s="345" t="s">
        <v>17</v>
      </c>
      <c r="XI7" s="346" t="s">
        <v>2</v>
      </c>
      <c r="XJ7" s="339" t="s">
        <v>18</v>
      </c>
      <c r="XK7" s="347" t="s">
        <v>15</v>
      </c>
      <c r="XL7" s="348"/>
      <c r="XO7" s="350" t="s">
        <v>7</v>
      </c>
      <c r="XP7" s="344" t="s">
        <v>8</v>
      </c>
      <c r="XQ7" s="345" t="s">
        <v>17</v>
      </c>
      <c r="XR7" s="346" t="s">
        <v>2</v>
      </c>
      <c r="XS7" s="339" t="s">
        <v>18</v>
      </c>
      <c r="XT7" s="347" t="s">
        <v>15</v>
      </c>
      <c r="XU7" s="348"/>
      <c r="XX7" s="350" t="s">
        <v>7</v>
      </c>
      <c r="XY7" s="344" t="s">
        <v>8</v>
      </c>
      <c r="XZ7" s="345" t="s">
        <v>17</v>
      </c>
      <c r="YA7" s="346" t="s">
        <v>2</v>
      </c>
      <c r="YB7" s="339" t="s">
        <v>18</v>
      </c>
      <c r="YC7" s="347" t="s">
        <v>15</v>
      </c>
      <c r="YD7" s="348"/>
      <c r="YG7" s="350" t="s">
        <v>7</v>
      </c>
      <c r="YH7" s="344" t="s">
        <v>8</v>
      </c>
      <c r="YI7" s="345" t="s">
        <v>17</v>
      </c>
      <c r="YJ7" s="346" t="s">
        <v>2</v>
      </c>
      <c r="YK7" s="339" t="s">
        <v>18</v>
      </c>
      <c r="YL7" s="347" t="s">
        <v>15</v>
      </c>
      <c r="YM7" s="348"/>
      <c r="YP7" s="350" t="s">
        <v>7</v>
      </c>
      <c r="YQ7" s="344" t="s">
        <v>8</v>
      </c>
      <c r="YR7" s="345" t="s">
        <v>17</v>
      </c>
      <c r="YS7" s="346" t="s">
        <v>2</v>
      </c>
      <c r="YT7" s="339" t="s">
        <v>18</v>
      </c>
      <c r="YU7" s="347" t="s">
        <v>15</v>
      </c>
      <c r="YV7" s="348"/>
      <c r="YY7" s="350" t="s">
        <v>7</v>
      </c>
      <c r="YZ7" s="344" t="s">
        <v>8</v>
      </c>
      <c r="ZA7" s="345" t="s">
        <v>17</v>
      </c>
      <c r="ZB7" s="346" t="s">
        <v>2</v>
      </c>
      <c r="ZC7" s="339" t="s">
        <v>18</v>
      </c>
      <c r="ZD7" s="347" t="s">
        <v>15</v>
      </c>
      <c r="ZE7" s="348"/>
      <c r="ZH7" s="350" t="s">
        <v>7</v>
      </c>
      <c r="ZI7" s="344" t="s">
        <v>8</v>
      </c>
      <c r="ZJ7" s="345" t="s">
        <v>17</v>
      </c>
      <c r="ZK7" s="346" t="s">
        <v>2</v>
      </c>
      <c r="ZL7" s="339" t="s">
        <v>18</v>
      </c>
      <c r="ZM7" s="347" t="s">
        <v>15</v>
      </c>
      <c r="ZN7" s="348"/>
      <c r="ZQ7" s="350" t="s">
        <v>7</v>
      </c>
      <c r="ZR7" s="344" t="s">
        <v>8</v>
      </c>
      <c r="ZS7" s="345" t="s">
        <v>17</v>
      </c>
      <c r="ZT7" s="346" t="s">
        <v>2</v>
      </c>
      <c r="ZU7" s="339" t="s">
        <v>18</v>
      </c>
      <c r="ZV7" s="347" t="s">
        <v>15</v>
      </c>
      <c r="ZW7" s="348"/>
      <c r="ZZ7" s="350" t="s">
        <v>7</v>
      </c>
      <c r="AAA7" s="344" t="s">
        <v>8</v>
      </c>
      <c r="AAB7" s="345" t="s">
        <v>17</v>
      </c>
      <c r="AAC7" s="346" t="s">
        <v>2</v>
      </c>
      <c r="AAD7" s="339" t="s">
        <v>18</v>
      </c>
      <c r="AAE7" s="347" t="s">
        <v>15</v>
      </c>
      <c r="AAF7" s="348"/>
      <c r="AAI7" s="350" t="s">
        <v>7</v>
      </c>
      <c r="AAJ7" s="344" t="s">
        <v>8</v>
      </c>
      <c r="AAK7" s="345" t="s">
        <v>17</v>
      </c>
      <c r="AAL7" s="346" t="s">
        <v>2</v>
      </c>
      <c r="AAM7" s="339" t="s">
        <v>18</v>
      </c>
      <c r="AAN7" s="347" t="s">
        <v>15</v>
      </c>
      <c r="AAO7" s="348"/>
      <c r="AAR7" s="350" t="s">
        <v>7</v>
      </c>
      <c r="AAS7" s="344" t="s">
        <v>8</v>
      </c>
      <c r="AAT7" s="345" t="s">
        <v>17</v>
      </c>
      <c r="AAU7" s="346" t="s">
        <v>2</v>
      </c>
      <c r="AAV7" s="339" t="s">
        <v>18</v>
      </c>
      <c r="AAW7" s="347" t="s">
        <v>15</v>
      </c>
      <c r="AAX7" s="348"/>
      <c r="ABA7" s="350" t="s">
        <v>7</v>
      </c>
      <c r="ABB7" s="344" t="s">
        <v>8</v>
      </c>
      <c r="ABC7" s="345" t="s">
        <v>17</v>
      </c>
      <c r="ABD7" s="346" t="s">
        <v>2</v>
      </c>
      <c r="ABE7" s="339" t="s">
        <v>18</v>
      </c>
      <c r="ABF7" s="347" t="s">
        <v>15</v>
      </c>
      <c r="ABG7" s="348"/>
      <c r="ABJ7" s="350" t="s">
        <v>7</v>
      </c>
      <c r="ABK7" s="344" t="s">
        <v>8</v>
      </c>
      <c r="ABL7" s="345" t="s">
        <v>17</v>
      </c>
      <c r="ABM7" s="346" t="s">
        <v>2</v>
      </c>
      <c r="ABN7" s="339" t="s">
        <v>18</v>
      </c>
      <c r="ABO7" s="347" t="s">
        <v>15</v>
      </c>
      <c r="ABP7" s="348"/>
      <c r="ABS7" s="350" t="s">
        <v>7</v>
      </c>
      <c r="ABT7" s="344" t="s">
        <v>8</v>
      </c>
      <c r="ABU7" s="345" t="s">
        <v>17</v>
      </c>
      <c r="ABV7" s="346" t="s">
        <v>2</v>
      </c>
      <c r="ABW7" s="339" t="s">
        <v>18</v>
      </c>
      <c r="ABX7" s="347" t="s">
        <v>15</v>
      </c>
      <c r="ABY7" s="348"/>
      <c r="ACB7" s="350" t="s">
        <v>7</v>
      </c>
      <c r="ACC7" s="344" t="s">
        <v>8</v>
      </c>
      <c r="ACD7" s="345" t="s">
        <v>17</v>
      </c>
      <c r="ACE7" s="346" t="s">
        <v>2</v>
      </c>
      <c r="ACF7" s="339" t="s">
        <v>18</v>
      </c>
      <c r="ACG7" s="347" t="s">
        <v>15</v>
      </c>
      <c r="ACH7" s="348"/>
      <c r="ACK7" s="350" t="s">
        <v>7</v>
      </c>
      <c r="ACL7" s="344" t="s">
        <v>8</v>
      </c>
      <c r="ACM7" s="345" t="s">
        <v>17</v>
      </c>
      <c r="ACN7" s="346" t="s">
        <v>2</v>
      </c>
      <c r="ACO7" s="339" t="s">
        <v>18</v>
      </c>
      <c r="ACP7" s="347" t="s">
        <v>15</v>
      </c>
      <c r="ACQ7" s="348"/>
      <c r="ACT7" s="350" t="s">
        <v>7</v>
      </c>
      <c r="ACU7" s="344" t="s">
        <v>8</v>
      </c>
      <c r="ACV7" s="345" t="s">
        <v>17</v>
      </c>
      <c r="ACW7" s="346" t="s">
        <v>2</v>
      </c>
      <c r="ACX7" s="339" t="s">
        <v>18</v>
      </c>
      <c r="ACY7" s="347" t="s">
        <v>15</v>
      </c>
      <c r="ACZ7" s="348"/>
      <c r="ADC7" s="350" t="s">
        <v>7</v>
      </c>
      <c r="ADD7" s="344" t="s">
        <v>8</v>
      </c>
      <c r="ADE7" s="345" t="s">
        <v>17</v>
      </c>
      <c r="ADF7" s="346" t="s">
        <v>2</v>
      </c>
      <c r="ADG7" s="339" t="s">
        <v>18</v>
      </c>
      <c r="ADH7" s="347" t="s">
        <v>15</v>
      </c>
      <c r="ADI7" s="348"/>
      <c r="ADL7" s="350" t="s">
        <v>7</v>
      </c>
      <c r="ADM7" s="344" t="s">
        <v>8</v>
      </c>
      <c r="ADN7" s="345" t="s">
        <v>17</v>
      </c>
      <c r="ADO7" s="346" t="s">
        <v>2</v>
      </c>
      <c r="ADP7" s="339" t="s">
        <v>18</v>
      </c>
      <c r="ADQ7" s="347" t="s">
        <v>15</v>
      </c>
      <c r="ADR7" s="348"/>
      <c r="ADU7" s="350" t="s">
        <v>7</v>
      </c>
      <c r="ADV7" s="344" t="s">
        <v>8</v>
      </c>
      <c r="ADW7" s="345" t="s">
        <v>17</v>
      </c>
      <c r="ADX7" s="346" t="s">
        <v>2</v>
      </c>
      <c r="ADY7" s="339" t="s">
        <v>18</v>
      </c>
      <c r="ADZ7" s="347" t="s">
        <v>15</v>
      </c>
      <c r="AEA7" s="348"/>
      <c r="AED7" s="350" t="s">
        <v>7</v>
      </c>
      <c r="AEE7" s="344" t="s">
        <v>8</v>
      </c>
      <c r="AEF7" s="345" t="s">
        <v>17</v>
      </c>
      <c r="AEG7" s="346" t="s">
        <v>2</v>
      </c>
      <c r="AEH7" s="339" t="s">
        <v>18</v>
      </c>
      <c r="AEI7" s="347" t="s">
        <v>15</v>
      </c>
      <c r="AEJ7" s="348"/>
      <c r="AEM7" s="350" t="s">
        <v>7</v>
      </c>
      <c r="AEN7" s="344" t="s">
        <v>8</v>
      </c>
      <c r="AEO7" s="345" t="s">
        <v>17</v>
      </c>
      <c r="AEP7" s="346" t="s">
        <v>2</v>
      </c>
      <c r="AEQ7" s="339" t="s">
        <v>18</v>
      </c>
      <c r="AER7" s="347" t="s">
        <v>15</v>
      </c>
      <c r="AES7" s="348"/>
    </row>
    <row r="8" spans="1:825" ht="16.5" thickTop="1" x14ac:dyDescent="0.25">
      <c r="A8" s="137">
        <v>5</v>
      </c>
      <c r="B8" s="75" t="str">
        <f>AY5</f>
        <v>TYSON FRESH MEAT</v>
      </c>
      <c r="C8" s="75" t="str">
        <f t="shared" ref="C8:I8" si="4">AZ5</f>
        <v>Seabaord</v>
      </c>
      <c r="D8" s="102" t="str">
        <f t="shared" si="4"/>
        <v>PED. 86601363</v>
      </c>
      <c r="E8" s="135">
        <f t="shared" si="4"/>
        <v>44803</v>
      </c>
      <c r="F8" s="86">
        <f t="shared" si="4"/>
        <v>18558.53</v>
      </c>
      <c r="G8" s="73">
        <f t="shared" si="4"/>
        <v>20</v>
      </c>
      <c r="H8" s="48">
        <f t="shared" si="4"/>
        <v>18747.34</v>
      </c>
      <c r="I8" s="105">
        <f t="shared" si="4"/>
        <v>-188.81000000000131</v>
      </c>
      <c r="K8" s="61"/>
      <c r="L8" s="106"/>
      <c r="M8" s="15">
        <v>1</v>
      </c>
      <c r="N8" s="92">
        <v>892.7</v>
      </c>
      <c r="O8" s="311"/>
      <c r="P8" s="263"/>
      <c r="Q8" s="70"/>
      <c r="R8" s="71"/>
      <c r="S8" s="497">
        <f>R8*P8</f>
        <v>0</v>
      </c>
      <c r="T8" s="228"/>
      <c r="U8" s="61"/>
      <c r="V8" s="106"/>
      <c r="W8" s="15">
        <v>1</v>
      </c>
      <c r="X8" s="92">
        <v>916</v>
      </c>
      <c r="Y8" s="311"/>
      <c r="Z8" s="263"/>
      <c r="AA8" s="70"/>
      <c r="AB8" s="71"/>
      <c r="AC8" s="497">
        <f>AB8*Z8</f>
        <v>0</v>
      </c>
      <c r="AE8" s="61"/>
      <c r="AF8" s="106"/>
      <c r="AG8" s="15">
        <v>1</v>
      </c>
      <c r="AH8" s="92">
        <v>912.2</v>
      </c>
      <c r="AI8" s="300"/>
      <c r="AJ8" s="92"/>
      <c r="AK8" s="95"/>
      <c r="AL8" s="71"/>
      <c r="AM8" s="497">
        <f>AL8*AJ8</f>
        <v>0</v>
      </c>
      <c r="AO8" s="61"/>
      <c r="AP8" s="106"/>
      <c r="AQ8" s="15">
        <v>1</v>
      </c>
      <c r="AR8" s="92">
        <v>938.93</v>
      </c>
      <c r="AS8" s="300"/>
      <c r="AT8" s="92"/>
      <c r="AU8" s="95"/>
      <c r="AV8" s="71"/>
      <c r="AW8" s="497">
        <f>AV8*AT8</f>
        <v>0</v>
      </c>
      <c r="AY8" s="61"/>
      <c r="AZ8" s="106"/>
      <c r="BA8" s="15">
        <v>1</v>
      </c>
      <c r="BB8" s="92">
        <v>936.21</v>
      </c>
      <c r="BC8" s="300"/>
      <c r="BD8" s="92"/>
      <c r="BE8" s="95"/>
      <c r="BF8" s="71"/>
      <c r="BG8" s="497">
        <f>BF8*BD8</f>
        <v>0</v>
      </c>
      <c r="BI8" s="61"/>
      <c r="BJ8" s="106"/>
      <c r="BK8" s="15">
        <v>1</v>
      </c>
      <c r="BL8" s="263">
        <v>916.3</v>
      </c>
      <c r="BM8" s="231"/>
      <c r="BN8" s="263"/>
      <c r="BO8" s="296"/>
      <c r="BP8" s="671">
        <v>65</v>
      </c>
      <c r="BQ8" s="630">
        <f>BP8*BN8</f>
        <v>0</v>
      </c>
      <c r="BR8" s="497"/>
      <c r="BS8" s="61"/>
      <c r="BT8" s="106"/>
      <c r="BU8" s="15">
        <v>1</v>
      </c>
      <c r="BV8" s="263">
        <v>886.3</v>
      </c>
      <c r="BW8" s="785"/>
      <c r="BX8" s="263"/>
      <c r="BY8" s="850"/>
      <c r="BZ8" s="599"/>
      <c r="CA8" s="497">
        <f>BZ8*BX8</f>
        <v>0</v>
      </c>
      <c r="CC8" s="61"/>
      <c r="CD8" s="642"/>
      <c r="CE8" s="15">
        <v>1</v>
      </c>
      <c r="CF8" s="263">
        <v>888.1</v>
      </c>
      <c r="CG8" s="785"/>
      <c r="CH8" s="263"/>
      <c r="CI8" s="672"/>
      <c r="CJ8" s="599"/>
      <c r="CK8" s="497">
        <f>CJ8*CH8</f>
        <v>0</v>
      </c>
      <c r="CM8" s="61"/>
      <c r="CN8" s="94"/>
      <c r="CO8" s="15">
        <v>1</v>
      </c>
      <c r="CP8" s="92">
        <v>938</v>
      </c>
      <c r="CQ8" s="353"/>
      <c r="CR8" s="263"/>
      <c r="CS8" s="672"/>
      <c r="CT8" s="354"/>
      <c r="CU8" s="503">
        <f>CT8*CR8</f>
        <v>0</v>
      </c>
      <c r="CW8" s="61"/>
      <c r="CX8" s="106"/>
      <c r="CY8" s="15">
        <v>1</v>
      </c>
      <c r="CZ8" s="92">
        <v>922.6</v>
      </c>
      <c r="DA8" s="300"/>
      <c r="DB8" s="92"/>
      <c r="DC8" s="95"/>
      <c r="DD8" s="71"/>
      <c r="DE8" s="497">
        <f>DD8*DB8</f>
        <v>0</v>
      </c>
      <c r="DG8" s="61"/>
      <c r="DH8" s="106"/>
      <c r="DI8" s="15">
        <v>1</v>
      </c>
      <c r="DJ8" s="92">
        <v>909.9</v>
      </c>
      <c r="DK8" s="353"/>
      <c r="DL8" s="92"/>
      <c r="DM8" s="355"/>
      <c r="DN8" s="354"/>
      <c r="DO8" s="503">
        <f>DN8*DL8</f>
        <v>0</v>
      </c>
      <c r="DQ8" s="61"/>
      <c r="DR8" s="106"/>
      <c r="DS8" s="15">
        <v>1</v>
      </c>
      <c r="DT8" s="92">
        <v>889.5</v>
      </c>
      <c r="DU8" s="353"/>
      <c r="DV8" s="92"/>
      <c r="DW8" s="355"/>
      <c r="DX8" s="354"/>
      <c r="DY8" s="497">
        <f>DX8*DV8</f>
        <v>0</v>
      </c>
      <c r="EA8" s="61"/>
      <c r="EB8" s="106"/>
      <c r="EC8" s="15">
        <v>1</v>
      </c>
      <c r="ED8" s="92">
        <v>914.89</v>
      </c>
      <c r="EE8" s="311"/>
      <c r="EF8" s="92"/>
      <c r="EG8" s="70"/>
      <c r="EH8" s="71"/>
      <c r="EI8" s="497">
        <f>EH8*EF8</f>
        <v>0</v>
      </c>
      <c r="EK8" s="61"/>
      <c r="EL8" s="106"/>
      <c r="EM8" s="15">
        <v>1</v>
      </c>
      <c r="EN8" s="92">
        <v>890.9</v>
      </c>
      <c r="EO8" s="311"/>
      <c r="EP8" s="92"/>
      <c r="EQ8" s="70"/>
      <c r="ER8" s="71"/>
      <c r="ES8" s="497">
        <f>ER8*EP8</f>
        <v>0</v>
      </c>
      <c r="EU8" s="61"/>
      <c r="EV8" s="397"/>
      <c r="EW8" s="15">
        <v>1</v>
      </c>
      <c r="EX8" s="263">
        <v>881.8</v>
      </c>
      <c r="EY8" s="304"/>
      <c r="EZ8" s="263"/>
      <c r="FA8" s="249"/>
      <c r="FB8" s="250"/>
      <c r="FC8" s="497">
        <f>FB8*EZ8</f>
        <v>0</v>
      </c>
      <c r="FE8" s="61"/>
      <c r="FF8" s="397"/>
      <c r="FG8" s="15">
        <v>1</v>
      </c>
      <c r="FH8" s="263">
        <v>949.36</v>
      </c>
      <c r="FI8" s="304"/>
      <c r="FJ8" s="263"/>
      <c r="FK8" s="249"/>
      <c r="FL8" s="250"/>
      <c r="FM8" s="299">
        <f>FL8*FJ8</f>
        <v>0</v>
      </c>
      <c r="FO8" s="61"/>
      <c r="FP8" s="106"/>
      <c r="FQ8" s="15">
        <v>1</v>
      </c>
      <c r="FR8" s="92">
        <v>908.99</v>
      </c>
      <c r="FS8" s="300"/>
      <c r="FT8" s="92"/>
      <c r="FU8" s="70"/>
      <c r="FV8" s="71"/>
      <c r="FW8" s="497">
        <f>FV8*FT8</f>
        <v>0</v>
      </c>
      <c r="FY8" s="61"/>
      <c r="FZ8" s="106"/>
      <c r="GA8" s="15">
        <v>1</v>
      </c>
      <c r="GB8" s="263">
        <v>908.1</v>
      </c>
      <c r="GC8" s="440"/>
      <c r="GD8" s="263"/>
      <c r="GE8" s="249"/>
      <c r="GF8" s="250"/>
      <c r="GG8" s="299">
        <f>GF8*GD8</f>
        <v>0</v>
      </c>
      <c r="GI8" s="61"/>
      <c r="GJ8" s="106"/>
      <c r="GK8" s="15">
        <v>1</v>
      </c>
      <c r="GL8" s="428">
        <v>922.6</v>
      </c>
      <c r="GM8" s="300"/>
      <c r="GN8" s="444"/>
      <c r="GO8" s="95"/>
      <c r="GP8" s="71"/>
      <c r="GQ8" s="497">
        <f>GP8*GN8</f>
        <v>0</v>
      </c>
      <c r="GS8" s="61"/>
      <c r="GT8" s="106"/>
      <c r="GU8" s="15">
        <v>1</v>
      </c>
      <c r="GV8" s="263"/>
      <c r="GW8" s="304"/>
      <c r="GX8" s="263"/>
      <c r="GY8" s="296"/>
      <c r="GZ8" s="250"/>
      <c r="HA8" s="497">
        <f>GZ8*GX8</f>
        <v>0</v>
      </c>
      <c r="HC8" s="61"/>
      <c r="HD8" s="106"/>
      <c r="HE8" s="15">
        <v>1</v>
      </c>
      <c r="HF8" s="263"/>
      <c r="HG8" s="304"/>
      <c r="HH8" s="263"/>
      <c r="HI8" s="296"/>
      <c r="HJ8" s="250"/>
      <c r="HK8" s="497">
        <f>HJ8*HH8</f>
        <v>0</v>
      </c>
      <c r="HM8" s="61"/>
      <c r="HN8" s="106"/>
      <c r="HO8" s="15">
        <v>1</v>
      </c>
      <c r="HP8" s="263"/>
      <c r="HQ8" s="304"/>
      <c r="HR8" s="263"/>
      <c r="HS8" s="356"/>
      <c r="HT8" s="250"/>
      <c r="HU8" s="497">
        <f>HT8*HR8</f>
        <v>0</v>
      </c>
      <c r="HW8" s="61"/>
      <c r="HX8" s="106"/>
      <c r="HY8" s="15">
        <v>1</v>
      </c>
      <c r="HZ8" s="92"/>
      <c r="IA8" s="311"/>
      <c r="IB8" s="92"/>
      <c r="IC8" s="70"/>
      <c r="ID8" s="71"/>
      <c r="IE8" s="497">
        <f t="shared" ref="IE8:IE28" si="5">ID8*IB8</f>
        <v>0</v>
      </c>
      <c r="IG8" s="61"/>
      <c r="IH8" s="106"/>
      <c r="II8" s="15">
        <v>1</v>
      </c>
      <c r="IJ8" s="92"/>
      <c r="IK8" s="311"/>
      <c r="IL8" s="92"/>
      <c r="IM8" s="70"/>
      <c r="IN8" s="71"/>
      <c r="IO8" s="497">
        <f>IN8*IL8</f>
        <v>0</v>
      </c>
      <c r="IQ8" s="636"/>
      <c r="IR8" s="106"/>
      <c r="IS8" s="15">
        <v>1</v>
      </c>
      <c r="IT8" s="263"/>
      <c r="IU8" s="231"/>
      <c r="IV8" s="263"/>
      <c r="IW8" s="446"/>
      <c r="IX8" s="250"/>
      <c r="IY8" s="299">
        <f>IX8*IV8</f>
        <v>0</v>
      </c>
      <c r="IZ8" s="92"/>
      <c r="JA8" s="61"/>
      <c r="JB8" s="106"/>
      <c r="JC8" s="15">
        <v>1</v>
      </c>
      <c r="JD8" s="92"/>
      <c r="JE8" s="311"/>
      <c r="JF8" s="92"/>
      <c r="JG8" s="249"/>
      <c r="JH8" s="71"/>
      <c r="JI8" s="497">
        <f>JH8*JF8</f>
        <v>0</v>
      </c>
      <c r="JJ8" s="357"/>
      <c r="JK8" s="358"/>
      <c r="JL8" s="359"/>
      <c r="JM8" s="15">
        <v>1</v>
      </c>
      <c r="JN8" s="92"/>
      <c r="JO8" s="300"/>
      <c r="JP8" s="92"/>
      <c r="JQ8" s="70"/>
      <c r="JR8" s="71"/>
      <c r="JS8" s="497">
        <f>JR8*JP8</f>
        <v>0</v>
      </c>
      <c r="JU8" s="61"/>
      <c r="JV8" s="106"/>
      <c r="JW8" s="15">
        <v>1</v>
      </c>
      <c r="JX8" s="92"/>
      <c r="JY8" s="311"/>
      <c r="JZ8" s="263"/>
      <c r="KA8" s="70"/>
      <c r="KB8" s="71"/>
      <c r="KC8" s="497">
        <f>KB8*JZ8</f>
        <v>0</v>
      </c>
      <c r="KE8" s="760"/>
      <c r="KF8" s="768"/>
      <c r="KG8" s="15">
        <v>1</v>
      </c>
      <c r="KH8" s="92"/>
      <c r="KI8" s="311"/>
      <c r="KJ8" s="263"/>
      <c r="KK8" s="70"/>
      <c r="KL8" s="71"/>
      <c r="KM8" s="497">
        <f>KL8*KJ8</f>
        <v>0</v>
      </c>
      <c r="KO8" s="61"/>
      <c r="KP8" s="106"/>
      <c r="KQ8" s="15">
        <v>1</v>
      </c>
      <c r="KR8" s="92"/>
      <c r="KS8" s="311"/>
      <c r="KT8" s="263"/>
      <c r="KU8" s="70"/>
      <c r="KV8" s="71"/>
      <c r="KW8" s="497">
        <f>KV8*KT8</f>
        <v>0</v>
      </c>
      <c r="KY8" s="61"/>
      <c r="KZ8" s="106"/>
      <c r="LA8" s="15">
        <v>1</v>
      </c>
      <c r="LB8" s="92"/>
      <c r="LC8" s="300"/>
      <c r="LD8" s="92"/>
      <c r="LE8" s="95"/>
      <c r="LF8" s="71"/>
      <c r="LG8" s="497">
        <f>LF8*LD8</f>
        <v>0</v>
      </c>
      <c r="LI8" s="61"/>
      <c r="LJ8" s="106"/>
      <c r="LK8" s="15">
        <v>1</v>
      </c>
      <c r="LL8" s="92"/>
      <c r="LM8" s="300"/>
      <c r="LN8" s="263"/>
      <c r="LO8" s="95"/>
      <c r="LP8" s="71"/>
      <c r="LQ8" s="497">
        <f>LP8*LN8</f>
        <v>0</v>
      </c>
      <c r="LS8" s="61"/>
      <c r="LT8" s="106"/>
      <c r="LU8" s="15">
        <v>1</v>
      </c>
      <c r="LV8" s="92"/>
      <c r="LW8" s="300"/>
      <c r="LX8" s="92"/>
      <c r="LY8" s="95"/>
      <c r="LZ8" s="71"/>
      <c r="MA8" s="497">
        <f>LZ8*LX8</f>
        <v>0</v>
      </c>
      <c r="MB8" s="497"/>
      <c r="MC8" s="61"/>
      <c r="MD8" s="106"/>
      <c r="ME8" s="15">
        <v>1</v>
      </c>
      <c r="MF8" s="351"/>
      <c r="MG8" s="300"/>
      <c r="MH8" s="351"/>
      <c r="MI8" s="95"/>
      <c r="MJ8" s="71"/>
      <c r="MK8" s="71">
        <f>MJ8*MH8</f>
        <v>0</v>
      </c>
      <c r="MM8" s="61"/>
      <c r="MN8" s="106"/>
      <c r="MO8" s="15">
        <v>1</v>
      </c>
      <c r="MP8" s="92"/>
      <c r="MQ8" s="300"/>
      <c r="MR8" s="92"/>
      <c r="MS8" s="95"/>
      <c r="MT8" s="71"/>
      <c r="MU8" s="71">
        <f>MT8*MR8</f>
        <v>0</v>
      </c>
      <c r="MW8" s="61"/>
      <c r="MX8" s="106"/>
      <c r="MY8" s="15">
        <v>1</v>
      </c>
      <c r="MZ8" s="92"/>
      <c r="NA8" s="300"/>
      <c r="NB8" s="92"/>
      <c r="NC8" s="95"/>
      <c r="ND8" s="71"/>
      <c r="NE8" s="71">
        <f>ND8*NB8</f>
        <v>0</v>
      </c>
      <c r="NG8" s="61"/>
      <c r="NH8" s="106"/>
      <c r="NI8" s="15">
        <v>1</v>
      </c>
      <c r="NJ8" s="360"/>
      <c r="NK8" s="300"/>
      <c r="NL8" s="360"/>
      <c r="NM8" s="95"/>
      <c r="NN8" s="71"/>
      <c r="NO8" s="71">
        <f>NN8*NL8</f>
        <v>0</v>
      </c>
      <c r="NQ8" s="61"/>
      <c r="NR8" s="106"/>
      <c r="NS8" s="15">
        <v>1</v>
      </c>
      <c r="NT8" s="92"/>
      <c r="NU8" s="300"/>
      <c r="NV8" s="92"/>
      <c r="NW8" s="95"/>
      <c r="NX8" s="71"/>
      <c r="NY8" s="71">
        <f>NX8*NV8</f>
        <v>0</v>
      </c>
      <c r="OA8" s="61"/>
      <c r="OB8" s="106"/>
      <c r="OC8" s="15">
        <v>1</v>
      </c>
      <c r="OD8" s="360"/>
      <c r="OE8" s="300"/>
      <c r="OF8" s="360"/>
      <c r="OG8" s="95"/>
      <c r="OH8" s="71"/>
      <c r="OI8" s="71">
        <f>OH8*OF8</f>
        <v>0</v>
      </c>
      <c r="OK8" s="61"/>
      <c r="OL8" s="106"/>
      <c r="OM8" s="15">
        <v>1</v>
      </c>
      <c r="ON8" s="92"/>
      <c r="OO8" s="300"/>
      <c r="OP8" s="92"/>
      <c r="OQ8" s="95"/>
      <c r="OR8" s="71"/>
      <c r="OS8" s="71">
        <f>OR8*OP8</f>
        <v>0</v>
      </c>
      <c r="OU8" s="61"/>
      <c r="OV8" s="106"/>
      <c r="OW8" s="15">
        <v>1</v>
      </c>
      <c r="OX8" s="263"/>
      <c r="OY8" s="304"/>
      <c r="OZ8" s="263"/>
      <c r="PA8" s="296"/>
      <c r="PB8" s="250"/>
      <c r="PC8" s="250">
        <f>PB8*OZ8</f>
        <v>0</v>
      </c>
      <c r="PE8" s="61"/>
      <c r="PF8" s="94"/>
      <c r="PG8" s="15">
        <v>1</v>
      </c>
      <c r="PH8" s="360"/>
      <c r="PI8" s="300"/>
      <c r="PJ8" s="360"/>
      <c r="PK8" s="95"/>
      <c r="PL8" s="71"/>
      <c r="PM8" s="71">
        <f>PL8*PJ8</f>
        <v>0</v>
      </c>
      <c r="PO8" s="61"/>
      <c r="PP8" s="106"/>
      <c r="PQ8" s="15">
        <v>1</v>
      </c>
      <c r="PR8" s="92"/>
      <c r="PS8" s="300"/>
      <c r="PT8" s="92"/>
      <c r="PU8" s="95"/>
      <c r="PV8" s="71"/>
      <c r="PX8" s="61"/>
      <c r="PY8" s="106"/>
      <c r="PZ8" s="15">
        <v>1</v>
      </c>
      <c r="QA8" s="92"/>
      <c r="QB8" s="135"/>
      <c r="QC8" s="92"/>
      <c r="QD8" s="95"/>
      <c r="QE8" s="71"/>
      <c r="QG8" s="61"/>
      <c r="QH8" s="106"/>
      <c r="QI8" s="15">
        <v>1</v>
      </c>
      <c r="QJ8" s="92"/>
      <c r="QK8" s="300"/>
      <c r="QL8" s="92"/>
      <c r="QM8" s="95"/>
      <c r="QN8" s="71"/>
      <c r="QP8" s="61"/>
      <c r="QQ8" s="106"/>
      <c r="QR8" s="15">
        <v>1</v>
      </c>
      <c r="QS8" s="92"/>
      <c r="QT8" s="300"/>
      <c r="QU8" s="92"/>
      <c r="QV8" s="95"/>
      <c r="QW8" s="71"/>
      <c r="QY8" s="61"/>
      <c r="QZ8" s="106"/>
      <c r="RA8" s="15">
        <v>1</v>
      </c>
      <c r="RB8" s="92"/>
      <c r="RC8" s="300"/>
      <c r="RD8" s="92"/>
      <c r="RE8" s="95"/>
      <c r="RF8" s="71"/>
      <c r="RH8" s="61"/>
      <c r="RI8" s="94"/>
      <c r="RJ8" s="15">
        <v>1</v>
      </c>
      <c r="RK8" s="92"/>
      <c r="RL8" s="300"/>
      <c r="RM8" s="92"/>
      <c r="RN8" s="95"/>
      <c r="RO8" s="352"/>
      <c r="RR8" s="106"/>
      <c r="RS8" s="15">
        <v>1</v>
      </c>
      <c r="RT8" s="92"/>
      <c r="RU8" s="135"/>
      <c r="RV8" s="92"/>
      <c r="RW8" s="95"/>
      <c r="RX8" s="71"/>
      <c r="SA8" s="106"/>
      <c r="SB8" s="15">
        <v>1</v>
      </c>
      <c r="SC8" s="92"/>
      <c r="SD8" s="79"/>
      <c r="SE8" s="92"/>
      <c r="SF8" s="95"/>
      <c r="SG8" s="71"/>
      <c r="SJ8" s="106"/>
      <c r="SK8" s="15">
        <v>1</v>
      </c>
      <c r="SL8" s="92"/>
      <c r="SM8" s="79"/>
      <c r="SN8" s="92"/>
      <c r="SO8" s="95"/>
      <c r="SP8" s="71"/>
      <c r="SS8" s="106"/>
      <c r="ST8" s="15"/>
      <c r="SU8" s="92"/>
      <c r="SV8" s="79"/>
      <c r="SW8" s="92"/>
      <c r="SX8" s="95"/>
      <c r="SY8" s="71"/>
      <c r="TB8" s="106"/>
      <c r="TC8" s="15">
        <v>1</v>
      </c>
      <c r="TD8" s="92"/>
      <c r="TE8" s="361"/>
      <c r="TF8" s="168"/>
      <c r="TG8" s="355"/>
      <c r="TH8" s="354"/>
      <c r="TK8" s="106"/>
      <c r="TL8" s="15">
        <v>1</v>
      </c>
      <c r="TM8" s="92"/>
      <c r="TN8" s="79"/>
      <c r="TO8" s="92"/>
      <c r="TP8" s="95"/>
      <c r="TQ8" s="71"/>
      <c r="TT8" s="106"/>
      <c r="TU8" s="15">
        <v>1</v>
      </c>
      <c r="TV8" s="92"/>
      <c r="TW8" s="79"/>
      <c r="TX8" s="92"/>
      <c r="TY8" s="95"/>
      <c r="TZ8" s="71"/>
      <c r="UC8" s="106"/>
      <c r="UD8" s="15">
        <v>1</v>
      </c>
      <c r="UE8" s="92"/>
      <c r="UF8" s="79"/>
      <c r="UG8" s="92"/>
      <c r="UH8" s="95"/>
      <c r="UI8" s="71"/>
      <c r="UL8" s="106"/>
      <c r="UM8" s="15">
        <v>1</v>
      </c>
      <c r="UN8" s="92"/>
      <c r="UO8" s="79"/>
      <c r="UP8" s="92"/>
      <c r="UQ8" s="95"/>
      <c r="UR8" s="71"/>
      <c r="UU8" s="106"/>
      <c r="UV8" s="15">
        <v>1</v>
      </c>
      <c r="UW8" s="92"/>
      <c r="UX8" s="79"/>
      <c r="UY8" s="92"/>
      <c r="UZ8" s="95"/>
      <c r="VA8" s="71"/>
      <c r="VC8" s="61" t="s">
        <v>32</v>
      </c>
      <c r="VD8" s="106"/>
      <c r="VE8" s="15">
        <v>1</v>
      </c>
      <c r="VF8" s="92"/>
      <c r="VG8" s="79"/>
      <c r="VH8" s="92"/>
      <c r="VI8" s="95"/>
      <c r="VJ8" s="71"/>
      <c r="VL8" s="61" t="s">
        <v>32</v>
      </c>
      <c r="VM8" s="106"/>
      <c r="VN8" s="15">
        <v>1</v>
      </c>
      <c r="VO8" s="92"/>
      <c r="VP8" s="79"/>
      <c r="VQ8" s="92"/>
      <c r="VR8" s="95"/>
      <c r="VS8" s="71"/>
      <c r="VU8" s="61" t="s">
        <v>32</v>
      </c>
      <c r="VV8" s="106"/>
      <c r="VW8" s="15">
        <v>1</v>
      </c>
      <c r="VX8" s="92"/>
      <c r="VY8" s="79"/>
      <c r="VZ8" s="92"/>
      <c r="WA8" s="95"/>
      <c r="WB8" s="71"/>
      <c r="WD8" s="61" t="s">
        <v>32</v>
      </c>
      <c r="WE8" s="106"/>
      <c r="WF8" s="15">
        <v>1</v>
      </c>
      <c r="WG8" s="92"/>
      <c r="WH8" s="79"/>
      <c r="WI8" s="92"/>
      <c r="WJ8" s="95"/>
      <c r="WK8" s="71"/>
      <c r="WM8" s="61" t="s">
        <v>32</v>
      </c>
      <c r="WN8" s="106"/>
      <c r="WO8" s="15">
        <v>1</v>
      </c>
      <c r="WP8" s="92"/>
      <c r="WQ8" s="79"/>
      <c r="WR8" s="92"/>
      <c r="WS8" s="95"/>
      <c r="WT8" s="71"/>
      <c r="WV8" s="61" t="s">
        <v>32</v>
      </c>
      <c r="WW8" s="106"/>
      <c r="WX8" s="15">
        <v>1</v>
      </c>
      <c r="WY8" s="92"/>
      <c r="WZ8" s="79"/>
      <c r="XA8" s="92"/>
      <c r="XB8" s="95"/>
      <c r="XC8" s="71"/>
      <c r="XE8" s="61" t="s">
        <v>32</v>
      </c>
      <c r="XF8" s="106"/>
      <c r="XG8" s="15">
        <v>1</v>
      </c>
      <c r="XH8" s="92"/>
      <c r="XI8" s="79"/>
      <c r="XJ8" s="92"/>
      <c r="XK8" s="95"/>
      <c r="XL8" s="71"/>
      <c r="XN8" s="61" t="s">
        <v>32</v>
      </c>
      <c r="XO8" s="106"/>
      <c r="XP8" s="15">
        <v>1</v>
      </c>
      <c r="XQ8" s="92"/>
      <c r="XR8" s="79"/>
      <c r="XS8" s="92"/>
      <c r="XT8" s="95"/>
      <c r="XU8" s="71"/>
      <c r="XW8" s="61" t="s">
        <v>32</v>
      </c>
      <c r="XX8" s="106"/>
      <c r="XY8" s="15">
        <v>1</v>
      </c>
      <c r="XZ8" s="92"/>
      <c r="YA8" s="79"/>
      <c r="YB8" s="92"/>
      <c r="YC8" s="95"/>
      <c r="YD8" s="71"/>
      <c r="YF8" s="61" t="s">
        <v>32</v>
      </c>
      <c r="YG8" s="106"/>
      <c r="YH8" s="15">
        <v>1</v>
      </c>
      <c r="YI8" s="92"/>
      <c r="YJ8" s="79"/>
      <c r="YK8" s="92"/>
      <c r="YL8" s="95"/>
      <c r="YM8" s="71"/>
      <c r="YO8" s="61" t="s">
        <v>32</v>
      </c>
      <c r="YP8" s="106"/>
      <c r="YQ8" s="15">
        <v>1</v>
      </c>
      <c r="YR8" s="92"/>
      <c r="YS8" s="79"/>
      <c r="YT8" s="92"/>
      <c r="YU8" s="95"/>
      <c r="YV8" s="71"/>
      <c r="YX8" s="61" t="s">
        <v>32</v>
      </c>
      <c r="YY8" s="106"/>
      <c r="YZ8" s="15">
        <v>1</v>
      </c>
      <c r="ZA8" s="92"/>
      <c r="ZB8" s="79"/>
      <c r="ZC8" s="92"/>
      <c r="ZD8" s="95"/>
      <c r="ZE8" s="71"/>
      <c r="ZG8" s="61" t="s">
        <v>32</v>
      </c>
      <c r="ZH8" s="106"/>
      <c r="ZI8" s="15">
        <v>1</v>
      </c>
      <c r="ZJ8" s="92"/>
      <c r="ZK8" s="79"/>
      <c r="ZL8" s="92"/>
      <c r="ZM8" s="95"/>
      <c r="ZN8" s="71"/>
      <c r="ZP8" s="61" t="s">
        <v>32</v>
      </c>
      <c r="ZQ8" s="106"/>
      <c r="ZR8" s="15">
        <v>1</v>
      </c>
      <c r="ZS8" s="92"/>
      <c r="ZT8" s="79"/>
      <c r="ZU8" s="92"/>
      <c r="ZV8" s="95"/>
      <c r="ZW8" s="71"/>
      <c r="ZY8" s="61" t="s">
        <v>32</v>
      </c>
      <c r="ZZ8" s="106"/>
      <c r="AAA8" s="15">
        <v>1</v>
      </c>
      <c r="AAB8" s="92"/>
      <c r="AAC8" s="79"/>
      <c r="AAD8" s="92"/>
      <c r="AAE8" s="95"/>
      <c r="AAF8" s="71"/>
      <c r="AAH8" s="61" t="s">
        <v>32</v>
      </c>
      <c r="AAI8" s="106"/>
      <c r="AAJ8" s="15">
        <v>1</v>
      </c>
      <c r="AAK8" s="92"/>
      <c r="AAL8" s="79"/>
      <c r="AAM8" s="92"/>
      <c r="AAN8" s="95"/>
      <c r="AAO8" s="71"/>
      <c r="AAQ8" s="61" t="s">
        <v>32</v>
      </c>
      <c r="AAR8" s="106"/>
      <c r="AAS8" s="15">
        <v>1</v>
      </c>
      <c r="AAT8" s="92"/>
      <c r="AAU8" s="79"/>
      <c r="AAV8" s="92"/>
      <c r="AAW8" s="95"/>
      <c r="AAX8" s="71"/>
      <c r="AAZ8" s="61" t="s">
        <v>32</v>
      </c>
      <c r="ABA8" s="106"/>
      <c r="ABB8" s="15">
        <v>1</v>
      </c>
      <c r="ABC8" s="92"/>
      <c r="ABD8" s="79"/>
      <c r="ABE8" s="92"/>
      <c r="ABF8" s="95"/>
      <c r="ABG8" s="71"/>
      <c r="ABI8" s="61" t="s">
        <v>32</v>
      </c>
      <c r="ABJ8" s="106"/>
      <c r="ABK8" s="15">
        <v>1</v>
      </c>
      <c r="ABL8" s="92"/>
      <c r="ABM8" s="79"/>
      <c r="ABN8" s="92"/>
      <c r="ABO8" s="95"/>
      <c r="ABP8" s="71"/>
      <c r="ABR8" s="61" t="s">
        <v>32</v>
      </c>
      <c r="ABS8" s="106"/>
      <c r="ABT8" s="15">
        <v>1</v>
      </c>
      <c r="ABU8" s="92"/>
      <c r="ABV8" s="79"/>
      <c r="ABW8" s="92"/>
      <c r="ABX8" s="95"/>
      <c r="ABY8" s="71"/>
      <c r="ACA8" s="61" t="s">
        <v>32</v>
      </c>
      <c r="ACB8" s="106"/>
      <c r="ACC8" s="15">
        <v>1</v>
      </c>
      <c r="ACD8" s="92"/>
      <c r="ACE8" s="79"/>
      <c r="ACF8" s="92"/>
      <c r="ACG8" s="95"/>
      <c r="ACH8" s="71"/>
      <c r="ACJ8" s="61" t="s">
        <v>32</v>
      </c>
      <c r="ACK8" s="106"/>
      <c r="ACL8" s="15">
        <v>1</v>
      </c>
      <c r="ACM8" s="92"/>
      <c r="ACN8" s="79"/>
      <c r="ACO8" s="92"/>
      <c r="ACP8" s="95"/>
      <c r="ACQ8" s="71"/>
      <c r="ACS8" s="61" t="s">
        <v>32</v>
      </c>
      <c r="ACT8" s="106"/>
      <c r="ACU8" s="15">
        <v>1</v>
      </c>
      <c r="ACV8" s="92"/>
      <c r="ACW8" s="79"/>
      <c r="ACX8" s="92"/>
      <c r="ACY8" s="95"/>
      <c r="ACZ8" s="71"/>
      <c r="ADB8" s="61" t="s">
        <v>32</v>
      </c>
      <c r="ADC8" s="106"/>
      <c r="ADD8" s="15">
        <v>1</v>
      </c>
      <c r="ADE8" s="92"/>
      <c r="ADF8" s="79"/>
      <c r="ADG8" s="92"/>
      <c r="ADH8" s="95"/>
      <c r="ADI8" s="71"/>
      <c r="ADK8" s="61" t="s">
        <v>32</v>
      </c>
      <c r="ADL8" s="106"/>
      <c r="ADM8" s="15">
        <v>1</v>
      </c>
      <c r="ADN8" s="92"/>
      <c r="ADO8" s="79"/>
      <c r="ADP8" s="92"/>
      <c r="ADQ8" s="95"/>
      <c r="ADR8" s="71"/>
      <c r="ADT8" s="61" t="s">
        <v>32</v>
      </c>
      <c r="ADU8" s="106"/>
      <c r="ADV8" s="15">
        <v>1</v>
      </c>
      <c r="ADW8" s="92"/>
      <c r="ADX8" s="79"/>
      <c r="ADY8" s="92"/>
      <c r="ADZ8" s="95"/>
      <c r="AEA8" s="71"/>
      <c r="AEC8" s="61" t="s">
        <v>32</v>
      </c>
      <c r="AED8" s="106"/>
      <c r="AEE8" s="15">
        <v>1</v>
      </c>
      <c r="AEF8" s="92"/>
      <c r="AEG8" s="79"/>
      <c r="AEH8" s="92"/>
      <c r="AEI8" s="95"/>
      <c r="AEJ8" s="71"/>
      <c r="AEL8" s="61" t="s">
        <v>32</v>
      </c>
      <c r="AEM8" s="106"/>
      <c r="AEN8" s="15">
        <v>1</v>
      </c>
      <c r="AEO8" s="92"/>
      <c r="AEP8" s="79"/>
      <c r="AEQ8" s="92"/>
      <c r="AER8" s="95"/>
      <c r="AES8" s="71"/>
    </row>
    <row r="9" spans="1:825" ht="16.5" thickBot="1" x14ac:dyDescent="0.3">
      <c r="A9" s="137">
        <v>6</v>
      </c>
      <c r="B9" s="75" t="str">
        <f>BI5</f>
        <v>SEABOARD FOODS</v>
      </c>
      <c r="C9" s="75" t="str">
        <f t="shared" ref="C9:H9" si="6">BJ5</f>
        <v>Seaboard</v>
      </c>
      <c r="D9" s="102" t="str">
        <f t="shared" si="6"/>
        <v>PED. 86601368</v>
      </c>
      <c r="E9" s="135">
        <f t="shared" si="6"/>
        <v>44804</v>
      </c>
      <c r="F9" s="86">
        <f t="shared" si="6"/>
        <v>19088.099999999999</v>
      </c>
      <c r="G9" s="73">
        <f t="shared" si="6"/>
        <v>21</v>
      </c>
      <c r="H9" s="48">
        <f t="shared" si="6"/>
        <v>19032.7</v>
      </c>
      <c r="I9" s="105">
        <f>BP5</f>
        <v>55.399999999997817</v>
      </c>
      <c r="L9" s="106"/>
      <c r="M9" s="15">
        <v>2</v>
      </c>
      <c r="N9" s="69">
        <v>919</v>
      </c>
      <c r="O9" s="311"/>
      <c r="P9" s="69"/>
      <c r="Q9" s="70"/>
      <c r="R9" s="71"/>
      <c r="S9" s="497">
        <f t="shared" ref="S9:S28" si="7">R9*P9</f>
        <v>0</v>
      </c>
      <c r="T9" s="228"/>
      <c r="V9" s="106"/>
      <c r="W9" s="15">
        <v>2</v>
      </c>
      <c r="X9" s="69">
        <v>883.6</v>
      </c>
      <c r="Y9" s="311"/>
      <c r="Z9" s="69"/>
      <c r="AA9" s="70"/>
      <c r="AB9" s="71"/>
      <c r="AC9" s="497">
        <f t="shared" ref="AC9:AC28" si="8">AB9*Z9</f>
        <v>0</v>
      </c>
      <c r="AF9" s="94"/>
      <c r="AG9" s="15">
        <v>2</v>
      </c>
      <c r="AH9" s="92">
        <v>880</v>
      </c>
      <c r="AI9" s="300"/>
      <c r="AJ9" s="92"/>
      <c r="AK9" s="95"/>
      <c r="AL9" s="71"/>
      <c r="AM9" s="497">
        <f t="shared" ref="AM9:AM28" si="9">AL9*AJ9</f>
        <v>0</v>
      </c>
      <c r="AP9" s="94"/>
      <c r="AQ9" s="15">
        <v>2</v>
      </c>
      <c r="AR9" s="92">
        <v>923.51</v>
      </c>
      <c r="AS9" s="300"/>
      <c r="AT9" s="92"/>
      <c r="AU9" s="95"/>
      <c r="AV9" s="71"/>
      <c r="AW9" s="497">
        <f t="shared" ref="AW9:AW29" si="10">AV9*AT9</f>
        <v>0</v>
      </c>
      <c r="AZ9" s="94"/>
      <c r="BA9" s="15">
        <v>2</v>
      </c>
      <c r="BB9" s="92">
        <v>975.22</v>
      </c>
      <c r="BC9" s="300"/>
      <c r="BD9" s="92"/>
      <c r="BE9" s="95"/>
      <c r="BF9" s="71"/>
      <c r="BG9" s="497">
        <f t="shared" ref="BG9:BG29" si="11">BF9*BD9</f>
        <v>0</v>
      </c>
      <c r="BJ9" s="106"/>
      <c r="BK9" s="15">
        <v>2</v>
      </c>
      <c r="BL9" s="263">
        <v>915.3</v>
      </c>
      <c r="BM9" s="231"/>
      <c r="BN9" s="263"/>
      <c r="BO9" s="296"/>
      <c r="BP9" s="671">
        <v>65</v>
      </c>
      <c r="BQ9" s="630">
        <f t="shared" ref="BQ9:BQ29" si="12">BP9*BN9</f>
        <v>0</v>
      </c>
      <c r="BR9" s="497"/>
      <c r="BT9" s="106"/>
      <c r="BU9" s="15">
        <v>2</v>
      </c>
      <c r="BV9" s="263">
        <v>892.7</v>
      </c>
      <c r="BW9" s="785"/>
      <c r="BX9" s="263"/>
      <c r="BY9" s="850"/>
      <c r="BZ9" s="599"/>
      <c r="CA9" s="497">
        <f t="shared" ref="CA9:CA28" si="13">BZ9*BX9</f>
        <v>0</v>
      </c>
      <c r="CD9" s="642"/>
      <c r="CE9" s="15">
        <v>2</v>
      </c>
      <c r="CF9" s="263">
        <v>900.8</v>
      </c>
      <c r="CG9" s="785"/>
      <c r="CH9" s="263"/>
      <c r="CI9" s="672"/>
      <c r="CJ9" s="599"/>
      <c r="CK9" s="497">
        <f t="shared" ref="CK9:CK29" si="14">CJ9*CH9</f>
        <v>0</v>
      </c>
      <c r="CN9" s="94"/>
      <c r="CO9" s="15">
        <v>2</v>
      </c>
      <c r="CP9" s="92">
        <v>922.6</v>
      </c>
      <c r="CQ9" s="353"/>
      <c r="CR9" s="92"/>
      <c r="CS9" s="355"/>
      <c r="CT9" s="354"/>
      <c r="CU9" s="503">
        <f>CT9*CR9</f>
        <v>0</v>
      </c>
      <c r="CX9" s="94"/>
      <c r="CY9" s="15">
        <v>2</v>
      </c>
      <c r="CZ9" s="92">
        <v>879.1</v>
      </c>
      <c r="DA9" s="300"/>
      <c r="DB9" s="92"/>
      <c r="DC9" s="95"/>
      <c r="DD9" s="71"/>
      <c r="DE9" s="497">
        <f t="shared" ref="DE9:DE29" si="15">DD9*DB9</f>
        <v>0</v>
      </c>
      <c r="DH9" s="94"/>
      <c r="DI9" s="15">
        <v>2</v>
      </c>
      <c r="DJ9" s="263">
        <v>892.2</v>
      </c>
      <c r="DK9" s="353"/>
      <c r="DL9" s="263"/>
      <c r="DM9" s="355"/>
      <c r="DN9" s="354"/>
      <c r="DO9" s="503">
        <f t="shared" ref="DO9:DO29" si="16">DN9*DL9</f>
        <v>0</v>
      </c>
      <c r="DR9" s="94"/>
      <c r="DS9" s="15">
        <v>2</v>
      </c>
      <c r="DT9" s="92">
        <v>913.5</v>
      </c>
      <c r="DU9" s="353"/>
      <c r="DV9" s="92"/>
      <c r="DW9" s="355"/>
      <c r="DX9" s="354"/>
      <c r="DY9" s="497">
        <f t="shared" ref="DY9:DY29" si="17">DX9*DV9</f>
        <v>0</v>
      </c>
      <c r="EB9" s="94"/>
      <c r="EC9" s="15">
        <v>2</v>
      </c>
      <c r="ED9" s="69">
        <v>921.24</v>
      </c>
      <c r="EE9" s="311"/>
      <c r="EF9" s="69"/>
      <c r="EG9" s="70"/>
      <c r="EH9" s="71"/>
      <c r="EI9" s="497">
        <f t="shared" ref="EI9:EI28" si="18">EH9*EF9</f>
        <v>0</v>
      </c>
      <c r="EL9" s="94"/>
      <c r="EM9" s="15">
        <v>2</v>
      </c>
      <c r="EN9" s="69">
        <v>918.1</v>
      </c>
      <c r="EO9" s="311"/>
      <c r="EP9" s="69"/>
      <c r="EQ9" s="70"/>
      <c r="ER9" s="71"/>
      <c r="ES9" s="497">
        <f t="shared" ref="ES9:ES28" si="19">ER9*EP9</f>
        <v>0</v>
      </c>
      <c r="EV9" s="397"/>
      <c r="EW9" s="15">
        <v>2</v>
      </c>
      <c r="EX9" s="263">
        <v>902.6</v>
      </c>
      <c r="EY9" s="304"/>
      <c r="EZ9" s="263"/>
      <c r="FA9" s="249"/>
      <c r="FB9" s="250"/>
      <c r="FC9" s="497">
        <f t="shared" ref="FC9:FC29" si="20">FB9*EZ9</f>
        <v>0</v>
      </c>
      <c r="FF9" s="397"/>
      <c r="FG9" s="15">
        <v>2</v>
      </c>
      <c r="FH9" s="263">
        <v>945.74</v>
      </c>
      <c r="FI9" s="304"/>
      <c r="FJ9" s="263"/>
      <c r="FK9" s="249"/>
      <c r="FL9" s="250"/>
      <c r="FM9" s="299">
        <f t="shared" ref="FM9:FM29" si="21">FL9*FJ9</f>
        <v>0</v>
      </c>
      <c r="FP9" s="94" t="s">
        <v>41</v>
      </c>
      <c r="FQ9" s="15">
        <v>2</v>
      </c>
      <c r="FR9" s="92">
        <v>960.7</v>
      </c>
      <c r="FS9" s="300"/>
      <c r="FT9" s="92"/>
      <c r="FU9" s="70"/>
      <c r="FV9" s="71"/>
      <c r="FW9" s="497">
        <f t="shared" ref="FW9:FW29" si="22">FV9*FT9</f>
        <v>0</v>
      </c>
      <c r="FZ9" s="94"/>
      <c r="GA9" s="15">
        <v>2</v>
      </c>
      <c r="GB9" s="248">
        <v>916.3</v>
      </c>
      <c r="GC9" s="440"/>
      <c r="GD9" s="248"/>
      <c r="GE9" s="249"/>
      <c r="GF9" s="250"/>
      <c r="GG9" s="299">
        <f t="shared" ref="GG9:GG29" si="23">GF9*GD9</f>
        <v>0</v>
      </c>
      <c r="GJ9" s="94"/>
      <c r="GK9" s="15">
        <v>2</v>
      </c>
      <c r="GL9" s="429">
        <v>931.7</v>
      </c>
      <c r="GM9" s="300"/>
      <c r="GN9" s="429"/>
      <c r="GO9" s="95"/>
      <c r="GP9" s="71"/>
      <c r="GQ9" s="497">
        <f t="shared" ref="GQ9:GQ29" si="24">GP9*GN9</f>
        <v>0</v>
      </c>
      <c r="GT9" s="94"/>
      <c r="GU9" s="15">
        <v>2</v>
      </c>
      <c r="GV9" s="259"/>
      <c r="GW9" s="304"/>
      <c r="GX9" s="259"/>
      <c r="GY9" s="296"/>
      <c r="GZ9" s="250"/>
      <c r="HA9" s="497">
        <f t="shared" ref="HA9:HA28" si="25">GZ9*GX9</f>
        <v>0</v>
      </c>
      <c r="HD9" s="94"/>
      <c r="HE9" s="15">
        <v>2</v>
      </c>
      <c r="HF9" s="263"/>
      <c r="HG9" s="304"/>
      <c r="HH9" s="263"/>
      <c r="HI9" s="296"/>
      <c r="HJ9" s="250"/>
      <c r="HK9" s="497">
        <f t="shared" ref="HK9:HK28" si="26">HJ9*HH9</f>
        <v>0</v>
      </c>
      <c r="HN9" s="94"/>
      <c r="HO9" s="15">
        <v>2</v>
      </c>
      <c r="HP9" s="263"/>
      <c r="HQ9" s="304"/>
      <c r="HR9" s="263"/>
      <c r="HS9" s="356"/>
      <c r="HT9" s="250"/>
      <c r="HU9" s="497">
        <f t="shared" ref="HU9:HU29" si="27">HT9*HR9</f>
        <v>0</v>
      </c>
      <c r="HX9" s="106"/>
      <c r="HY9" s="15">
        <v>2</v>
      </c>
      <c r="HZ9" s="69"/>
      <c r="IA9" s="311"/>
      <c r="IB9" s="69"/>
      <c r="IC9" s="70"/>
      <c r="ID9" s="71"/>
      <c r="IE9" s="497">
        <f t="shared" si="5"/>
        <v>0</v>
      </c>
      <c r="IH9" s="106"/>
      <c r="II9" s="15">
        <v>2</v>
      </c>
      <c r="IJ9" s="69"/>
      <c r="IK9" s="311"/>
      <c r="IL9" s="69"/>
      <c r="IM9" s="70"/>
      <c r="IN9" s="71"/>
      <c r="IO9" s="497">
        <f t="shared" ref="IO9:IO29" si="28">IN9*IL9</f>
        <v>0</v>
      </c>
      <c r="IQ9" s="637"/>
      <c r="IR9" s="94"/>
      <c r="IS9" s="15">
        <v>2</v>
      </c>
      <c r="IT9" s="263"/>
      <c r="IU9" s="231"/>
      <c r="IV9" s="263"/>
      <c r="IW9" s="446"/>
      <c r="IX9" s="250"/>
      <c r="IY9" s="299">
        <f t="shared" ref="IY9:IY29" si="29">IX9*IV9</f>
        <v>0</v>
      </c>
      <c r="IZ9" s="92"/>
      <c r="JA9" s="92"/>
      <c r="JB9" s="94"/>
      <c r="JC9" s="15">
        <v>2</v>
      </c>
      <c r="JD9" s="92"/>
      <c r="JE9" s="311"/>
      <c r="JF9" s="92"/>
      <c r="JG9" s="249"/>
      <c r="JH9" s="71"/>
      <c r="JI9" s="497">
        <f t="shared" ref="JI9:JI29" si="30">JH9*JF9</f>
        <v>0</v>
      </c>
      <c r="JJ9" s="69"/>
      <c r="JL9" s="94"/>
      <c r="JM9" s="15">
        <v>2</v>
      </c>
      <c r="JN9" s="92"/>
      <c r="JO9" s="300"/>
      <c r="JP9" s="92"/>
      <c r="JQ9" s="70"/>
      <c r="JR9" s="71"/>
      <c r="JS9" s="497">
        <f t="shared" ref="JS9:JS27" si="31">JR9*JP9</f>
        <v>0</v>
      </c>
      <c r="JV9" s="106"/>
      <c r="JW9" s="15">
        <v>2</v>
      </c>
      <c r="JX9" s="69"/>
      <c r="JY9" s="311"/>
      <c r="JZ9" s="69"/>
      <c r="KA9" s="70"/>
      <c r="KB9" s="71"/>
      <c r="KC9" s="497">
        <f t="shared" ref="KC9:KC28" si="32">KB9*JZ9</f>
        <v>0</v>
      </c>
      <c r="KE9" s="228"/>
      <c r="KF9" s="768"/>
      <c r="KG9" s="15">
        <v>2</v>
      </c>
      <c r="KH9" s="69"/>
      <c r="KI9" s="311"/>
      <c r="KJ9" s="69"/>
      <c r="KK9" s="70"/>
      <c r="KL9" s="71"/>
      <c r="KM9" s="497">
        <f t="shared" ref="KM9:KM28" si="33">KL9*KJ9</f>
        <v>0</v>
      </c>
      <c r="KP9" s="106"/>
      <c r="KQ9" s="15">
        <v>2</v>
      </c>
      <c r="KR9" s="69"/>
      <c r="KS9" s="311"/>
      <c r="KT9" s="69"/>
      <c r="KU9" s="70"/>
      <c r="KV9" s="71"/>
      <c r="KW9" s="497">
        <f t="shared" ref="KW9:KW28" si="34">KV9*KT9</f>
        <v>0</v>
      </c>
      <c r="KZ9" s="94"/>
      <c r="LA9" s="15">
        <v>2</v>
      </c>
      <c r="LB9" s="92"/>
      <c r="LC9" s="300"/>
      <c r="LD9" s="92"/>
      <c r="LE9" s="95"/>
      <c r="LF9" s="71"/>
      <c r="LG9" s="497">
        <f t="shared" ref="LG9:LG28" si="35">LF9*LD9</f>
        <v>0</v>
      </c>
      <c r="LJ9" s="94"/>
      <c r="LK9" s="15">
        <v>2</v>
      </c>
      <c r="LL9" s="92"/>
      <c r="LM9" s="300"/>
      <c r="LN9" s="92"/>
      <c r="LO9" s="95"/>
      <c r="LP9" s="71"/>
      <c r="LQ9" s="497">
        <f t="shared" ref="LQ9:LQ29" si="36">LP9*LN9</f>
        <v>0</v>
      </c>
      <c r="LT9" s="94"/>
      <c r="LU9" s="15">
        <v>2</v>
      </c>
      <c r="LV9" s="92"/>
      <c r="LW9" s="300"/>
      <c r="LX9" s="92"/>
      <c r="LY9" s="95"/>
      <c r="LZ9" s="71"/>
      <c r="MA9" s="497">
        <f t="shared" ref="MA9:MA29" si="37">LZ9*LX9</f>
        <v>0</v>
      </c>
      <c r="MB9" s="497"/>
      <c r="MD9" s="94"/>
      <c r="ME9" s="15">
        <v>2</v>
      </c>
      <c r="MF9" s="362"/>
      <c r="MG9" s="300"/>
      <c r="MH9" s="362"/>
      <c r="MI9" s="95"/>
      <c r="MJ9" s="71"/>
      <c r="MK9" s="71">
        <f t="shared" ref="MK9:MK28" si="38">MJ9*MH9</f>
        <v>0</v>
      </c>
      <c r="MN9" s="94"/>
      <c r="MO9" s="15">
        <v>2</v>
      </c>
      <c r="MP9" s="92"/>
      <c r="MQ9" s="300"/>
      <c r="MR9" s="92"/>
      <c r="MS9" s="95"/>
      <c r="MT9" s="71"/>
      <c r="MU9" s="71">
        <f t="shared" ref="MU9:MU28" si="39">MT9*MR9</f>
        <v>0</v>
      </c>
      <c r="MX9" s="94"/>
      <c r="MY9" s="15">
        <v>2</v>
      </c>
      <c r="MZ9" s="92"/>
      <c r="NA9" s="300"/>
      <c r="NB9" s="92"/>
      <c r="NC9" s="95"/>
      <c r="ND9" s="71"/>
      <c r="NE9" s="71">
        <f t="shared" ref="NE9:NE28" si="40">ND9*NB9</f>
        <v>0</v>
      </c>
      <c r="NH9" s="94"/>
      <c r="NI9" s="15">
        <v>2</v>
      </c>
      <c r="NJ9" s="363"/>
      <c r="NK9" s="300"/>
      <c r="NL9" s="363"/>
      <c r="NM9" s="95"/>
      <c r="NN9" s="71"/>
      <c r="NO9" s="71">
        <f t="shared" ref="NO9:NO28" si="41">NN9*NL9</f>
        <v>0</v>
      </c>
      <c r="NR9" s="94"/>
      <c r="NS9" s="15">
        <v>2</v>
      </c>
      <c r="NT9" s="92"/>
      <c r="NU9" s="300"/>
      <c r="NV9" s="92"/>
      <c r="NW9" s="95"/>
      <c r="NX9" s="71"/>
      <c r="NY9" s="71">
        <f t="shared" ref="NY9:NY28" si="42">NX9*NV9</f>
        <v>0</v>
      </c>
      <c r="OB9" s="94"/>
      <c r="OC9" s="15">
        <v>2</v>
      </c>
      <c r="OD9" s="363"/>
      <c r="OE9" s="300"/>
      <c r="OF9" s="363"/>
      <c r="OG9" s="95"/>
      <c r="OH9" s="71"/>
      <c r="OI9" s="71">
        <f t="shared" ref="OI9:OI29" si="43">OH9*OF9</f>
        <v>0</v>
      </c>
      <c r="OL9" s="94"/>
      <c r="OM9" s="15">
        <v>2</v>
      </c>
      <c r="ON9" s="92"/>
      <c r="OO9" s="300"/>
      <c r="OP9" s="92"/>
      <c r="OQ9" s="95"/>
      <c r="OR9" s="71"/>
      <c r="OS9" s="71">
        <f t="shared" ref="OS9:OS28" si="44">OR9*OP9</f>
        <v>0</v>
      </c>
      <c r="OV9" s="94"/>
      <c r="OW9" s="15">
        <v>2</v>
      </c>
      <c r="OX9" s="263"/>
      <c r="OY9" s="304"/>
      <c r="OZ9" s="263"/>
      <c r="PA9" s="296"/>
      <c r="PB9" s="250"/>
      <c r="PC9" s="250">
        <f t="shared" ref="PC9:PC28" si="45">PB9*OZ9</f>
        <v>0</v>
      </c>
      <c r="PF9" s="94"/>
      <c r="PG9" s="15">
        <v>2</v>
      </c>
      <c r="PH9" s="363"/>
      <c r="PI9" s="300"/>
      <c r="PJ9" s="363"/>
      <c r="PK9" s="95"/>
      <c r="PL9" s="71"/>
      <c r="PM9" s="71">
        <f t="shared" ref="PM9:PM28" si="46">PL9*PJ9</f>
        <v>0</v>
      </c>
      <c r="PP9" s="106"/>
      <c r="PQ9" s="15">
        <v>2</v>
      </c>
      <c r="PR9" s="92"/>
      <c r="PS9" s="300"/>
      <c r="PT9" s="92"/>
      <c r="PU9" s="95"/>
      <c r="PV9" s="71"/>
      <c r="PY9" s="106"/>
      <c r="PZ9" s="15">
        <v>2</v>
      </c>
      <c r="QA9" s="92"/>
      <c r="QB9" s="135"/>
      <c r="QC9" s="92"/>
      <c r="QD9" s="95"/>
      <c r="QE9" s="71"/>
      <c r="QH9" s="106"/>
      <c r="QI9" s="15">
        <v>2</v>
      </c>
      <c r="QJ9" s="92"/>
      <c r="QK9" s="300"/>
      <c r="QL9" s="92"/>
      <c r="QM9" s="95"/>
      <c r="QN9" s="71"/>
      <c r="QQ9" s="106"/>
      <c r="QR9" s="15">
        <v>2</v>
      </c>
      <c r="QS9" s="92"/>
      <c r="QT9" s="300"/>
      <c r="QU9" s="92"/>
      <c r="QV9" s="95"/>
      <c r="QW9" s="71"/>
      <c r="QZ9" s="106"/>
      <c r="RA9" s="15">
        <v>2</v>
      </c>
      <c r="RB9" s="92"/>
      <c r="RC9" s="300"/>
      <c r="RD9" s="92"/>
      <c r="RE9" s="95"/>
      <c r="RF9" s="71"/>
      <c r="RI9" s="106"/>
      <c r="RJ9" s="15">
        <v>2</v>
      </c>
      <c r="RK9" s="92"/>
      <c r="RL9" s="300"/>
      <c r="RM9" s="92"/>
      <c r="RN9" s="95"/>
      <c r="RO9" s="71"/>
      <c r="RQ9" s="61"/>
      <c r="RR9" s="106"/>
      <c r="RS9" s="15">
        <v>2</v>
      </c>
      <c r="RT9" s="92"/>
      <c r="RU9" s="135"/>
      <c r="RV9" s="92"/>
      <c r="RW9" s="95"/>
      <c r="RX9" s="71"/>
      <c r="RZ9" s="61"/>
      <c r="SA9" s="106"/>
      <c r="SB9" s="15">
        <v>2</v>
      </c>
      <c r="SC9" s="92"/>
      <c r="SD9" s="79"/>
      <c r="SE9" s="92"/>
      <c r="SF9" s="95"/>
      <c r="SG9" s="71"/>
      <c r="SI9" s="61"/>
      <c r="SJ9" s="106"/>
      <c r="SK9" s="15">
        <v>2</v>
      </c>
      <c r="SL9" s="92"/>
      <c r="SM9" s="79"/>
      <c r="SN9" s="92"/>
      <c r="SO9" s="95"/>
      <c r="SP9" s="71"/>
      <c r="SR9" s="61"/>
      <c r="SS9" s="106"/>
      <c r="ST9" s="15"/>
      <c r="SU9" s="92"/>
      <c r="SV9" s="79"/>
      <c r="SW9" s="92"/>
      <c r="SX9" s="95"/>
      <c r="SY9" s="71"/>
      <c r="TA9" s="61"/>
      <c r="TB9" s="106"/>
      <c r="TC9" s="15">
        <v>2</v>
      </c>
      <c r="TD9" s="92"/>
      <c r="TE9" s="361"/>
      <c r="TF9" s="168"/>
      <c r="TG9" s="355"/>
      <c r="TH9" s="354"/>
      <c r="TJ9" s="61"/>
      <c r="TK9" s="106"/>
      <c r="TL9" s="15">
        <v>2</v>
      </c>
      <c r="TM9" s="92"/>
      <c r="TN9" s="79"/>
      <c r="TO9" s="92"/>
      <c r="TP9" s="95"/>
      <c r="TQ9" s="71"/>
      <c r="TS9" s="61" t="s">
        <v>32</v>
      </c>
      <c r="TT9" s="106"/>
      <c r="TU9" s="15">
        <v>2</v>
      </c>
      <c r="TV9" s="92"/>
      <c r="TW9" s="79"/>
      <c r="TX9" s="92"/>
      <c r="TY9" s="95"/>
      <c r="TZ9" s="71"/>
      <c r="UB9" s="61"/>
      <c r="UC9" s="106"/>
      <c r="UD9" s="15">
        <v>2</v>
      </c>
      <c r="UE9" s="92"/>
      <c r="UF9" s="79"/>
      <c r="UG9" s="92"/>
      <c r="UH9" s="95"/>
      <c r="UI9" s="71"/>
      <c r="UK9" s="61" t="s">
        <v>32</v>
      </c>
      <c r="UL9" s="106"/>
      <c r="UM9" s="15">
        <v>2</v>
      </c>
      <c r="UN9" s="92"/>
      <c r="UO9" s="79"/>
      <c r="UP9" s="92"/>
      <c r="UQ9" s="95"/>
      <c r="UR9" s="71"/>
      <c r="UT9" s="61" t="s">
        <v>32</v>
      </c>
      <c r="UU9" s="106"/>
      <c r="UV9" s="15">
        <v>2</v>
      </c>
      <c r="UW9" s="92"/>
      <c r="UX9" s="79"/>
      <c r="UY9" s="92"/>
      <c r="UZ9" s="95"/>
      <c r="VA9" s="71"/>
      <c r="VD9" s="106"/>
      <c r="VE9" s="15">
        <v>2</v>
      </c>
      <c r="VF9" s="92"/>
      <c r="VG9" s="79"/>
      <c r="VH9" s="92"/>
      <c r="VI9" s="95"/>
      <c r="VJ9" s="71"/>
      <c r="VM9" s="106"/>
      <c r="VN9" s="15">
        <v>2</v>
      </c>
      <c r="VO9" s="92"/>
      <c r="VP9" s="79"/>
      <c r="VQ9" s="92"/>
      <c r="VR9" s="95"/>
      <c r="VS9" s="71"/>
      <c r="VV9" s="106"/>
      <c r="VW9" s="15">
        <v>2</v>
      </c>
      <c r="VX9" s="92"/>
      <c r="VY9" s="79"/>
      <c r="VZ9" s="92"/>
      <c r="WA9" s="95"/>
      <c r="WB9" s="71"/>
      <c r="WE9" s="106"/>
      <c r="WF9" s="15">
        <v>2</v>
      </c>
      <c r="WG9" s="92"/>
      <c r="WH9" s="79"/>
      <c r="WI9" s="92"/>
      <c r="WJ9" s="95"/>
      <c r="WK9" s="71"/>
      <c r="WN9" s="106"/>
      <c r="WO9" s="15">
        <v>2</v>
      </c>
      <c r="WP9" s="92"/>
      <c r="WQ9" s="79"/>
      <c r="WR9" s="92"/>
      <c r="WS9" s="95"/>
      <c r="WT9" s="71"/>
      <c r="WW9" s="106"/>
      <c r="WX9" s="15">
        <v>2</v>
      </c>
      <c r="WY9" s="92"/>
      <c r="WZ9" s="79"/>
      <c r="XA9" s="92"/>
      <c r="XB9" s="95"/>
      <c r="XC9" s="71"/>
      <c r="XF9" s="106"/>
      <c r="XG9" s="15">
        <v>2</v>
      </c>
      <c r="XH9" s="92"/>
      <c r="XI9" s="79"/>
      <c r="XJ9" s="92"/>
      <c r="XK9" s="95"/>
      <c r="XL9" s="71"/>
      <c r="XO9" s="106"/>
      <c r="XP9" s="15">
        <v>2</v>
      </c>
      <c r="XQ9" s="92"/>
      <c r="XR9" s="79"/>
      <c r="XS9" s="92"/>
      <c r="XT9" s="95"/>
      <c r="XU9" s="71"/>
      <c r="XX9" s="106"/>
      <c r="XY9" s="15">
        <v>2</v>
      </c>
      <c r="XZ9" s="92"/>
      <c r="YA9" s="79"/>
      <c r="YB9" s="92"/>
      <c r="YC9" s="95"/>
      <c r="YD9" s="71"/>
      <c r="YG9" s="106"/>
      <c r="YH9" s="15">
        <v>2</v>
      </c>
      <c r="YI9" s="92"/>
      <c r="YJ9" s="79"/>
      <c r="YK9" s="92"/>
      <c r="YL9" s="95"/>
      <c r="YM9" s="71"/>
      <c r="YP9" s="106"/>
      <c r="YQ9" s="15">
        <v>2</v>
      </c>
      <c r="YR9" s="92"/>
      <c r="YS9" s="79"/>
      <c r="YT9" s="92"/>
      <c r="YU9" s="95"/>
      <c r="YV9" s="71"/>
      <c r="YY9" s="106"/>
      <c r="YZ9" s="15">
        <v>2</v>
      </c>
      <c r="ZA9" s="92"/>
      <c r="ZB9" s="79"/>
      <c r="ZC9" s="92"/>
      <c r="ZD9" s="95"/>
      <c r="ZE9" s="71"/>
      <c r="ZH9" s="106"/>
      <c r="ZI9" s="15">
        <v>2</v>
      </c>
      <c r="ZJ9" s="92"/>
      <c r="ZK9" s="79"/>
      <c r="ZL9" s="92"/>
      <c r="ZM9" s="95"/>
      <c r="ZN9" s="71"/>
      <c r="ZQ9" s="106"/>
      <c r="ZR9" s="15">
        <v>2</v>
      </c>
      <c r="ZS9" s="92"/>
      <c r="ZT9" s="79"/>
      <c r="ZU9" s="92"/>
      <c r="ZV9" s="95"/>
      <c r="ZW9" s="71"/>
      <c r="ZZ9" s="106"/>
      <c r="AAA9" s="15">
        <v>2</v>
      </c>
      <c r="AAB9" s="92"/>
      <c r="AAC9" s="79"/>
      <c r="AAD9" s="92"/>
      <c r="AAE9" s="95"/>
      <c r="AAF9" s="71"/>
      <c r="AAI9" s="106"/>
      <c r="AAJ9" s="15">
        <v>2</v>
      </c>
      <c r="AAK9" s="92"/>
      <c r="AAL9" s="79"/>
      <c r="AAM9" s="92"/>
      <c r="AAN9" s="95"/>
      <c r="AAO9" s="71"/>
      <c r="AAR9" s="106"/>
      <c r="AAS9" s="15">
        <v>2</v>
      </c>
      <c r="AAT9" s="92"/>
      <c r="AAU9" s="79"/>
      <c r="AAV9" s="92"/>
      <c r="AAW9" s="95"/>
      <c r="AAX9" s="71"/>
      <c r="ABA9" s="106"/>
      <c r="ABB9" s="15">
        <v>2</v>
      </c>
      <c r="ABC9" s="92"/>
      <c r="ABD9" s="79"/>
      <c r="ABE9" s="92"/>
      <c r="ABF9" s="95"/>
      <c r="ABG9" s="71"/>
      <c r="ABJ9" s="106"/>
      <c r="ABK9" s="15">
        <v>2</v>
      </c>
      <c r="ABL9" s="92"/>
      <c r="ABM9" s="79"/>
      <c r="ABN9" s="92"/>
      <c r="ABO9" s="95"/>
      <c r="ABP9" s="71"/>
      <c r="ABS9" s="106"/>
      <c r="ABT9" s="15">
        <v>2</v>
      </c>
      <c r="ABU9" s="92"/>
      <c r="ABV9" s="79"/>
      <c r="ABW9" s="92"/>
      <c r="ABX9" s="95"/>
      <c r="ABY9" s="71"/>
      <c r="ACB9" s="106"/>
      <c r="ACC9" s="15">
        <v>2</v>
      </c>
      <c r="ACD9" s="92"/>
      <c r="ACE9" s="79"/>
      <c r="ACF9" s="92"/>
      <c r="ACG9" s="95"/>
      <c r="ACH9" s="71"/>
      <c r="ACK9" s="106"/>
      <c r="ACL9" s="15">
        <v>2</v>
      </c>
      <c r="ACM9" s="92"/>
      <c r="ACN9" s="79"/>
      <c r="ACO9" s="92"/>
      <c r="ACP9" s="95"/>
      <c r="ACQ9" s="71"/>
      <c r="ACT9" s="106"/>
      <c r="ACU9" s="15">
        <v>2</v>
      </c>
      <c r="ACV9" s="92"/>
      <c r="ACW9" s="79"/>
      <c r="ACX9" s="92"/>
      <c r="ACY9" s="95"/>
      <c r="ACZ9" s="71"/>
      <c r="ADC9" s="94"/>
      <c r="ADD9" s="15">
        <v>2</v>
      </c>
      <c r="ADE9" s="92"/>
      <c r="ADF9" s="79"/>
      <c r="ADG9" s="92"/>
      <c r="ADH9" s="95"/>
      <c r="ADI9" s="71"/>
      <c r="ADL9" s="106"/>
      <c r="ADM9" s="15">
        <v>2</v>
      </c>
      <c r="ADN9" s="92"/>
      <c r="ADO9" s="79"/>
      <c r="ADP9" s="92"/>
      <c r="ADQ9" s="95"/>
      <c r="ADR9" s="71"/>
      <c r="ADU9" s="106"/>
      <c r="ADV9" s="15">
        <v>2</v>
      </c>
      <c r="ADW9" s="92"/>
      <c r="ADX9" s="79"/>
      <c r="ADY9" s="92"/>
      <c r="ADZ9" s="95"/>
      <c r="AEA9" s="71"/>
      <c r="AED9" s="106"/>
      <c r="AEE9" s="15">
        <v>2</v>
      </c>
      <c r="AEF9" s="92"/>
      <c r="AEG9" s="79"/>
      <c r="AEH9" s="92"/>
      <c r="AEI9" s="95"/>
      <c r="AEJ9" s="71"/>
      <c r="AEM9" s="106"/>
      <c r="AEN9" s="15">
        <v>2</v>
      </c>
      <c r="AEO9" s="92"/>
      <c r="AEP9" s="79"/>
      <c r="AEQ9" s="92"/>
      <c r="AER9" s="95"/>
      <c r="AES9" s="71"/>
    </row>
    <row r="10" spans="1:825" ht="16.5" thickTop="1" x14ac:dyDescent="0.25">
      <c r="A10" s="137">
        <v>7</v>
      </c>
      <c r="B10" s="75" t="str">
        <f t="shared" ref="B10:I10" si="47">BS5</f>
        <v>SEABOARD FOODS</v>
      </c>
      <c r="C10" s="75" t="str">
        <f t="shared" si="47"/>
        <v>Seaboard</v>
      </c>
      <c r="D10" s="102" t="str">
        <f t="shared" si="47"/>
        <v>PED. 86729669</v>
      </c>
      <c r="E10" s="135">
        <f t="shared" si="47"/>
        <v>44806</v>
      </c>
      <c r="F10" s="86">
        <f t="shared" si="47"/>
        <v>19139.939999999999</v>
      </c>
      <c r="G10" s="73">
        <f t="shared" si="47"/>
        <v>21</v>
      </c>
      <c r="H10" s="48">
        <f t="shared" si="47"/>
        <v>19155.2</v>
      </c>
      <c r="I10" s="105">
        <f t="shared" si="47"/>
        <v>-15.260000000002037</v>
      </c>
      <c r="L10" s="106"/>
      <c r="M10" s="15">
        <v>3</v>
      </c>
      <c r="N10" s="69">
        <v>908.1</v>
      </c>
      <c r="O10" s="311"/>
      <c r="P10" s="69"/>
      <c r="Q10" s="70"/>
      <c r="R10" s="71"/>
      <c r="S10" s="497">
        <f t="shared" si="7"/>
        <v>0</v>
      </c>
      <c r="T10" s="228"/>
      <c r="V10" s="106"/>
      <c r="W10" s="15">
        <v>3</v>
      </c>
      <c r="X10" s="69">
        <v>888.1</v>
      </c>
      <c r="Y10" s="311"/>
      <c r="Z10" s="69"/>
      <c r="AA10" s="70"/>
      <c r="AB10" s="71"/>
      <c r="AC10" s="497">
        <f t="shared" si="8"/>
        <v>0</v>
      </c>
      <c r="AF10" s="94"/>
      <c r="AG10" s="15">
        <v>3</v>
      </c>
      <c r="AH10" s="92">
        <v>918.5</v>
      </c>
      <c r="AI10" s="300"/>
      <c r="AJ10" s="92"/>
      <c r="AK10" s="95"/>
      <c r="AL10" s="71"/>
      <c r="AM10" s="497">
        <f t="shared" si="9"/>
        <v>0</v>
      </c>
      <c r="AP10" s="94"/>
      <c r="AQ10" s="15">
        <v>3</v>
      </c>
      <c r="AR10" s="92">
        <v>972.04</v>
      </c>
      <c r="AS10" s="300"/>
      <c r="AT10" s="92"/>
      <c r="AU10" s="95"/>
      <c r="AV10" s="71"/>
      <c r="AW10" s="497">
        <f t="shared" si="10"/>
        <v>0</v>
      </c>
      <c r="AZ10" s="94"/>
      <c r="BA10" s="15">
        <v>3</v>
      </c>
      <c r="BB10" s="92">
        <v>969.78</v>
      </c>
      <c r="BC10" s="300"/>
      <c r="BD10" s="92"/>
      <c r="BE10" s="95"/>
      <c r="BF10" s="71"/>
      <c r="BG10" s="497">
        <f t="shared" si="11"/>
        <v>0</v>
      </c>
      <c r="BJ10" s="106"/>
      <c r="BK10" s="15">
        <v>3</v>
      </c>
      <c r="BL10" s="263">
        <v>899</v>
      </c>
      <c r="BM10" s="231"/>
      <c r="BN10" s="263"/>
      <c r="BO10" s="296"/>
      <c r="BP10" s="671">
        <v>65</v>
      </c>
      <c r="BQ10" s="630">
        <f t="shared" si="12"/>
        <v>0</v>
      </c>
      <c r="BR10" s="497"/>
      <c r="BT10" s="106"/>
      <c r="BU10" s="15">
        <v>3</v>
      </c>
      <c r="BV10" s="263">
        <v>908.1</v>
      </c>
      <c r="BW10" s="785"/>
      <c r="BX10" s="263"/>
      <c r="BY10" s="850"/>
      <c r="BZ10" s="599"/>
      <c r="CA10" s="497">
        <f t="shared" si="13"/>
        <v>0</v>
      </c>
      <c r="CD10" s="642"/>
      <c r="CE10" s="15">
        <v>3</v>
      </c>
      <c r="CF10" s="263">
        <v>901.7</v>
      </c>
      <c r="CG10" s="785"/>
      <c r="CH10" s="263"/>
      <c r="CI10" s="672"/>
      <c r="CJ10" s="599"/>
      <c r="CK10" s="497">
        <f t="shared" si="14"/>
        <v>0</v>
      </c>
      <c r="CN10" s="94"/>
      <c r="CO10" s="15">
        <v>3</v>
      </c>
      <c r="CP10" s="92">
        <v>940.7</v>
      </c>
      <c r="CQ10" s="353"/>
      <c r="CR10" s="92"/>
      <c r="CS10" s="355"/>
      <c r="CT10" s="354"/>
      <c r="CU10" s="503">
        <f t="shared" ref="CU10:CU30" si="48">CT10*CR10</f>
        <v>0</v>
      </c>
      <c r="CX10" s="94"/>
      <c r="CY10" s="15">
        <v>3</v>
      </c>
      <c r="CZ10" s="92">
        <v>920.8</v>
      </c>
      <c r="DA10" s="300"/>
      <c r="DB10" s="92"/>
      <c r="DC10" s="95"/>
      <c r="DD10" s="71"/>
      <c r="DE10" s="497">
        <f t="shared" si="15"/>
        <v>0</v>
      </c>
      <c r="DH10" s="94"/>
      <c r="DI10" s="15">
        <v>3</v>
      </c>
      <c r="DJ10" s="263">
        <v>939.8</v>
      </c>
      <c r="DK10" s="353"/>
      <c r="DL10" s="263"/>
      <c r="DM10" s="355"/>
      <c r="DN10" s="354"/>
      <c r="DO10" s="503">
        <f t="shared" si="16"/>
        <v>0</v>
      </c>
      <c r="DR10" s="94"/>
      <c r="DS10" s="15">
        <v>3</v>
      </c>
      <c r="DT10" s="92">
        <v>893.6</v>
      </c>
      <c r="DU10" s="353"/>
      <c r="DV10" s="92"/>
      <c r="DW10" s="355"/>
      <c r="DX10" s="354"/>
      <c r="DY10" s="497">
        <f t="shared" si="17"/>
        <v>0</v>
      </c>
      <c r="EB10" s="94"/>
      <c r="EC10" s="15">
        <v>3</v>
      </c>
      <c r="ED10" s="69">
        <v>900.83</v>
      </c>
      <c r="EE10" s="311"/>
      <c r="EF10" s="69"/>
      <c r="EG10" s="70"/>
      <c r="EH10" s="71"/>
      <c r="EI10" s="497">
        <f t="shared" si="18"/>
        <v>0</v>
      </c>
      <c r="EL10" s="94"/>
      <c r="EM10" s="15">
        <v>3</v>
      </c>
      <c r="EN10" s="69">
        <v>936.2</v>
      </c>
      <c r="EO10" s="311"/>
      <c r="EP10" s="69"/>
      <c r="EQ10" s="70"/>
      <c r="ER10" s="71"/>
      <c r="ES10" s="497">
        <f t="shared" si="19"/>
        <v>0</v>
      </c>
      <c r="EV10" s="397"/>
      <c r="EW10" s="15">
        <v>3</v>
      </c>
      <c r="EX10" s="263">
        <v>879.1</v>
      </c>
      <c r="EY10" s="304"/>
      <c r="EZ10" s="263"/>
      <c r="FA10" s="249"/>
      <c r="FB10" s="250"/>
      <c r="FC10" s="497">
        <f t="shared" si="20"/>
        <v>0</v>
      </c>
      <c r="FF10" s="397"/>
      <c r="FG10" s="15">
        <v>3</v>
      </c>
      <c r="FH10" s="263">
        <v>957.53</v>
      </c>
      <c r="FI10" s="304"/>
      <c r="FJ10" s="263"/>
      <c r="FK10" s="249"/>
      <c r="FL10" s="250"/>
      <c r="FM10" s="299">
        <f t="shared" si="21"/>
        <v>0</v>
      </c>
      <c r="FP10" s="94"/>
      <c r="FQ10" s="15">
        <v>3</v>
      </c>
      <c r="FR10" s="92">
        <v>961.61</v>
      </c>
      <c r="FS10" s="300"/>
      <c r="FT10" s="92"/>
      <c r="FU10" s="70"/>
      <c r="FV10" s="71"/>
      <c r="FW10" s="497">
        <f t="shared" si="22"/>
        <v>0</v>
      </c>
      <c r="FZ10" s="94"/>
      <c r="GA10" s="15">
        <v>3</v>
      </c>
      <c r="GB10" s="248">
        <v>894.5</v>
      </c>
      <c r="GC10" s="440"/>
      <c r="GD10" s="248"/>
      <c r="GE10" s="249"/>
      <c r="GF10" s="250"/>
      <c r="GG10" s="299">
        <f t="shared" si="23"/>
        <v>0</v>
      </c>
      <c r="GJ10" s="94"/>
      <c r="GK10" s="15">
        <v>3</v>
      </c>
      <c r="GL10" s="429">
        <v>931.7</v>
      </c>
      <c r="GM10" s="300"/>
      <c r="GN10" s="429"/>
      <c r="GO10" s="95"/>
      <c r="GP10" s="71"/>
      <c r="GQ10" s="497">
        <f t="shared" si="24"/>
        <v>0</v>
      </c>
      <c r="GT10" s="94"/>
      <c r="GU10" s="15">
        <v>3</v>
      </c>
      <c r="GV10" s="263"/>
      <c r="GW10" s="304"/>
      <c r="GX10" s="263"/>
      <c r="GY10" s="296"/>
      <c r="GZ10" s="250"/>
      <c r="HA10" s="497">
        <f t="shared" si="25"/>
        <v>0</v>
      </c>
      <c r="HD10" s="94"/>
      <c r="HE10" s="15">
        <v>3</v>
      </c>
      <c r="HF10" s="263"/>
      <c r="HG10" s="304"/>
      <c r="HH10" s="263"/>
      <c r="HI10" s="296"/>
      <c r="HJ10" s="250"/>
      <c r="HK10" s="497">
        <f t="shared" si="26"/>
        <v>0</v>
      </c>
      <c r="HN10" s="94"/>
      <c r="HO10" s="15">
        <v>3</v>
      </c>
      <c r="HP10" s="263"/>
      <c r="HQ10" s="304"/>
      <c r="HR10" s="263"/>
      <c r="HS10" s="356"/>
      <c r="HT10" s="250"/>
      <c r="HU10" s="497">
        <f t="shared" si="27"/>
        <v>0</v>
      </c>
      <c r="HX10" s="106"/>
      <c r="HY10" s="15">
        <v>3</v>
      </c>
      <c r="HZ10" s="69"/>
      <c r="IA10" s="311"/>
      <c r="IB10" s="69"/>
      <c r="IC10" s="70"/>
      <c r="ID10" s="71"/>
      <c r="IE10" s="497">
        <f t="shared" si="5"/>
        <v>0</v>
      </c>
      <c r="IH10" s="106"/>
      <c r="II10" s="15">
        <v>3</v>
      </c>
      <c r="IJ10" s="69"/>
      <c r="IK10" s="311"/>
      <c r="IL10" s="69"/>
      <c r="IM10" s="70"/>
      <c r="IN10" s="71"/>
      <c r="IO10" s="497">
        <f t="shared" si="28"/>
        <v>0</v>
      </c>
      <c r="IQ10" s="638"/>
      <c r="IR10" s="94"/>
      <c r="IS10" s="15">
        <v>3</v>
      </c>
      <c r="IT10" s="263"/>
      <c r="IU10" s="231"/>
      <c r="IV10" s="263"/>
      <c r="IW10" s="446"/>
      <c r="IX10" s="250"/>
      <c r="IY10" s="299">
        <f t="shared" si="29"/>
        <v>0</v>
      </c>
      <c r="IZ10" s="92"/>
      <c r="JA10" s="69"/>
      <c r="JB10" s="94"/>
      <c r="JC10" s="15">
        <v>3</v>
      </c>
      <c r="JD10" s="92"/>
      <c r="JE10" s="311"/>
      <c r="JF10" s="92"/>
      <c r="JG10" s="249"/>
      <c r="JH10" s="71"/>
      <c r="JI10" s="497">
        <f t="shared" si="30"/>
        <v>0</v>
      </c>
      <c r="JJ10" s="69"/>
      <c r="JL10" s="94"/>
      <c r="JM10" s="15">
        <v>3</v>
      </c>
      <c r="JN10" s="92"/>
      <c r="JO10" s="300"/>
      <c r="JP10" s="92"/>
      <c r="JQ10" s="70"/>
      <c r="JR10" s="71"/>
      <c r="JS10" s="497">
        <f t="shared" si="31"/>
        <v>0</v>
      </c>
      <c r="JV10" s="106"/>
      <c r="JW10" s="15">
        <v>3</v>
      </c>
      <c r="JX10" s="69"/>
      <c r="JY10" s="311"/>
      <c r="JZ10" s="69"/>
      <c r="KA10" s="70"/>
      <c r="KB10" s="71"/>
      <c r="KC10" s="497">
        <f t="shared" si="32"/>
        <v>0</v>
      </c>
      <c r="KE10" s="228"/>
      <c r="KF10" s="768"/>
      <c r="KG10" s="15">
        <v>3</v>
      </c>
      <c r="KH10" s="69"/>
      <c r="KI10" s="311"/>
      <c r="KJ10" s="69"/>
      <c r="KK10" s="70"/>
      <c r="KL10" s="71"/>
      <c r="KM10" s="497">
        <f t="shared" si="33"/>
        <v>0</v>
      </c>
      <c r="KP10" s="106"/>
      <c r="KQ10" s="15">
        <v>3</v>
      </c>
      <c r="KR10" s="69"/>
      <c r="KS10" s="311"/>
      <c r="KT10" s="69"/>
      <c r="KU10" s="70"/>
      <c r="KV10" s="71"/>
      <c r="KW10" s="497">
        <f t="shared" si="34"/>
        <v>0</v>
      </c>
      <c r="KZ10" s="94"/>
      <c r="LA10" s="15">
        <v>3</v>
      </c>
      <c r="LB10" s="92"/>
      <c r="LC10" s="300"/>
      <c r="LD10" s="92"/>
      <c r="LE10" s="95"/>
      <c r="LF10" s="71"/>
      <c r="LG10" s="497">
        <f t="shared" si="35"/>
        <v>0</v>
      </c>
      <c r="LJ10" s="94"/>
      <c r="LK10" s="15">
        <v>3</v>
      </c>
      <c r="LL10" s="92"/>
      <c r="LM10" s="300"/>
      <c r="LN10" s="92"/>
      <c r="LO10" s="95"/>
      <c r="LP10" s="71"/>
      <c r="LQ10" s="497">
        <f t="shared" si="36"/>
        <v>0</v>
      </c>
      <c r="LT10" s="94"/>
      <c r="LU10" s="15">
        <v>3</v>
      </c>
      <c r="LV10" s="92"/>
      <c r="LW10" s="300"/>
      <c r="LX10" s="92"/>
      <c r="LY10" s="95"/>
      <c r="LZ10" s="71"/>
      <c r="MA10" s="497">
        <f t="shared" si="37"/>
        <v>0</v>
      </c>
      <c r="MB10" s="497"/>
      <c r="MD10" s="94"/>
      <c r="ME10" s="15">
        <v>3</v>
      </c>
      <c r="MF10" s="362"/>
      <c r="MG10" s="300"/>
      <c r="MH10" s="362"/>
      <c r="MI10" s="95"/>
      <c r="MJ10" s="71"/>
      <c r="MK10" s="71">
        <f t="shared" si="38"/>
        <v>0</v>
      </c>
      <c r="MN10" s="94"/>
      <c r="MO10" s="15">
        <v>3</v>
      </c>
      <c r="MP10" s="92"/>
      <c r="MQ10" s="300"/>
      <c r="MR10" s="92"/>
      <c r="MS10" s="95"/>
      <c r="MT10" s="71"/>
      <c r="MU10" s="71">
        <f t="shared" si="39"/>
        <v>0</v>
      </c>
      <c r="MX10" s="94"/>
      <c r="MY10" s="15">
        <v>3</v>
      </c>
      <c r="MZ10" s="92"/>
      <c r="NA10" s="300"/>
      <c r="NB10" s="92"/>
      <c r="NC10" s="95"/>
      <c r="ND10" s="71"/>
      <c r="NE10" s="71">
        <f t="shared" si="40"/>
        <v>0</v>
      </c>
      <c r="NH10" s="94"/>
      <c r="NI10" s="15">
        <v>3</v>
      </c>
      <c r="NJ10" s="92"/>
      <c r="NK10" s="300"/>
      <c r="NL10" s="92"/>
      <c r="NM10" s="95"/>
      <c r="NN10" s="71"/>
      <c r="NO10" s="71">
        <f t="shared" si="41"/>
        <v>0</v>
      </c>
      <c r="NR10" s="94"/>
      <c r="NS10" s="15">
        <v>3</v>
      </c>
      <c r="NT10" s="92"/>
      <c r="NU10" s="300"/>
      <c r="NV10" s="92"/>
      <c r="NW10" s="95"/>
      <c r="NX10" s="71"/>
      <c r="NY10" s="71">
        <f t="shared" si="42"/>
        <v>0</v>
      </c>
      <c r="OB10" s="94"/>
      <c r="OC10" s="15">
        <v>3</v>
      </c>
      <c r="OD10" s="92"/>
      <c r="OE10" s="300"/>
      <c r="OF10" s="92"/>
      <c r="OG10" s="95"/>
      <c r="OH10" s="71"/>
      <c r="OI10" s="71">
        <f t="shared" si="43"/>
        <v>0</v>
      </c>
      <c r="OL10" s="94"/>
      <c r="OM10" s="15">
        <v>3</v>
      </c>
      <c r="ON10" s="92"/>
      <c r="OO10" s="300"/>
      <c r="OP10" s="92"/>
      <c r="OQ10" s="95"/>
      <c r="OR10" s="71"/>
      <c r="OS10" s="71">
        <f t="shared" si="44"/>
        <v>0</v>
      </c>
      <c r="OV10" s="94"/>
      <c r="OW10" s="15">
        <v>3</v>
      </c>
      <c r="OX10" s="263"/>
      <c r="OY10" s="304"/>
      <c r="OZ10" s="263"/>
      <c r="PA10" s="296"/>
      <c r="PB10" s="250"/>
      <c r="PC10" s="250">
        <f t="shared" si="45"/>
        <v>0</v>
      </c>
      <c r="PF10" s="94"/>
      <c r="PG10" s="15">
        <v>3</v>
      </c>
      <c r="PH10" s="92"/>
      <c r="PI10" s="300"/>
      <c r="PJ10" s="92"/>
      <c r="PK10" s="95"/>
      <c r="PL10" s="71"/>
      <c r="PM10" s="71">
        <f t="shared" si="46"/>
        <v>0</v>
      </c>
      <c r="PP10" s="106"/>
      <c r="PQ10" s="15">
        <v>3</v>
      </c>
      <c r="PR10" s="92"/>
      <c r="PS10" s="300"/>
      <c r="PT10" s="92"/>
      <c r="PU10" s="95"/>
      <c r="PV10" s="71"/>
      <c r="PY10" s="106"/>
      <c r="PZ10" s="15">
        <v>3</v>
      </c>
      <c r="QA10" s="92"/>
      <c r="QB10" s="135"/>
      <c r="QC10" s="92"/>
      <c r="QD10" s="95"/>
      <c r="QE10" s="71"/>
      <c r="QH10" s="106"/>
      <c r="QI10" s="15">
        <v>3</v>
      </c>
      <c r="QJ10" s="92"/>
      <c r="QK10" s="300"/>
      <c r="QL10" s="92"/>
      <c r="QM10" s="95"/>
      <c r="QN10" s="71"/>
      <c r="QQ10" s="106"/>
      <c r="QR10" s="15">
        <v>3</v>
      </c>
      <c r="QS10" s="92"/>
      <c r="QT10" s="300"/>
      <c r="QU10" s="92"/>
      <c r="QV10" s="95"/>
      <c r="QW10" s="71"/>
      <c r="QZ10" s="106"/>
      <c r="RA10" s="15">
        <v>3</v>
      </c>
      <c r="RB10" s="92"/>
      <c r="RC10" s="300"/>
      <c r="RD10" s="92"/>
      <c r="RE10" s="95"/>
      <c r="RF10" s="71"/>
      <c r="RI10" s="106"/>
      <c r="RJ10" s="15">
        <v>3</v>
      </c>
      <c r="RK10" s="92"/>
      <c r="RL10" s="300"/>
      <c r="RM10" s="92"/>
      <c r="RN10" s="95"/>
      <c r="RO10" s="71"/>
      <c r="RR10" s="106"/>
      <c r="RS10" s="15">
        <v>3</v>
      </c>
      <c r="RT10" s="92"/>
      <c r="RU10" s="135"/>
      <c r="RV10" s="92"/>
      <c r="RW10" s="95"/>
      <c r="RX10" s="71"/>
      <c r="SA10" s="106"/>
      <c r="SB10" s="15">
        <v>3</v>
      </c>
      <c r="SC10" s="92"/>
      <c r="SD10" s="79"/>
      <c r="SE10" s="92"/>
      <c r="SF10" s="95"/>
      <c r="SG10" s="71"/>
      <c r="SJ10" s="106"/>
      <c r="SK10" s="15">
        <v>3</v>
      </c>
      <c r="SL10" s="92"/>
      <c r="SM10" s="79"/>
      <c r="SN10" s="92"/>
      <c r="SO10" s="95"/>
      <c r="SP10" s="71"/>
      <c r="SS10" s="106"/>
      <c r="ST10" s="15"/>
      <c r="SU10" s="92"/>
      <c r="SV10" s="79"/>
      <c r="SW10" s="92"/>
      <c r="SX10" s="95"/>
      <c r="SY10" s="71"/>
      <c r="TB10" s="106"/>
      <c r="TC10" s="15">
        <v>3</v>
      </c>
      <c r="TD10" s="92"/>
      <c r="TE10" s="361"/>
      <c r="TF10" s="168"/>
      <c r="TG10" s="355"/>
      <c r="TH10" s="354"/>
      <c r="TK10" s="106"/>
      <c r="TL10" s="15">
        <v>3</v>
      </c>
      <c r="TM10" s="92"/>
      <c r="TN10" s="79"/>
      <c r="TO10" s="92"/>
      <c r="TP10" s="95"/>
      <c r="TQ10" s="71"/>
      <c r="TT10" s="106"/>
      <c r="TU10" s="15">
        <v>3</v>
      </c>
      <c r="TV10" s="92"/>
      <c r="TW10" s="79"/>
      <c r="TX10" s="92"/>
      <c r="TY10" s="95"/>
      <c r="TZ10" s="71"/>
      <c r="UC10" s="106"/>
      <c r="UD10" s="15">
        <v>3</v>
      </c>
      <c r="UE10" s="92"/>
      <c r="UF10" s="79"/>
      <c r="UG10" s="92"/>
      <c r="UH10" s="95"/>
      <c r="UI10" s="71"/>
      <c r="UL10" s="106"/>
      <c r="UM10" s="15">
        <v>3</v>
      </c>
      <c r="UN10" s="92"/>
      <c r="UO10" s="79"/>
      <c r="UP10" s="92"/>
      <c r="UQ10" s="95"/>
      <c r="UR10" s="71"/>
      <c r="UU10" s="106"/>
      <c r="UV10" s="15">
        <v>3</v>
      </c>
      <c r="UW10" s="92"/>
      <c r="UX10" s="79"/>
      <c r="UY10" s="92"/>
      <c r="UZ10" s="95"/>
      <c r="VA10" s="71"/>
      <c r="VD10" s="106"/>
      <c r="VE10" s="15">
        <v>3</v>
      </c>
      <c r="VF10" s="92"/>
      <c r="VG10" s="79"/>
      <c r="VH10" s="92"/>
      <c r="VI10" s="95"/>
      <c r="VJ10" s="71"/>
      <c r="VM10" s="106"/>
      <c r="VN10" s="15">
        <v>3</v>
      </c>
      <c r="VO10" s="92"/>
      <c r="VP10" s="79"/>
      <c r="VQ10" s="92"/>
      <c r="VR10" s="95"/>
      <c r="VS10" s="71"/>
      <c r="VV10" s="106"/>
      <c r="VW10" s="15">
        <v>3</v>
      </c>
      <c r="VX10" s="92"/>
      <c r="VY10" s="79"/>
      <c r="VZ10" s="92"/>
      <c r="WA10" s="95"/>
      <c r="WB10" s="71"/>
      <c r="WE10" s="106"/>
      <c r="WF10" s="15">
        <v>3</v>
      </c>
      <c r="WG10" s="92"/>
      <c r="WH10" s="79"/>
      <c r="WI10" s="92"/>
      <c r="WJ10" s="95"/>
      <c r="WK10" s="71"/>
      <c r="WN10" s="106"/>
      <c r="WO10" s="15">
        <v>3</v>
      </c>
      <c r="WP10" s="92"/>
      <c r="WQ10" s="79"/>
      <c r="WR10" s="92"/>
      <c r="WS10" s="95"/>
      <c r="WT10" s="71"/>
      <c r="WW10" s="106"/>
      <c r="WX10" s="15">
        <v>3</v>
      </c>
      <c r="WY10" s="92"/>
      <c r="WZ10" s="79"/>
      <c r="XA10" s="92"/>
      <c r="XB10" s="95"/>
      <c r="XC10" s="71"/>
      <c r="XF10" s="106"/>
      <c r="XG10" s="15">
        <v>3</v>
      </c>
      <c r="XH10" s="92"/>
      <c r="XI10" s="79"/>
      <c r="XJ10" s="92"/>
      <c r="XK10" s="95"/>
      <c r="XL10" s="71"/>
      <c r="XO10" s="106"/>
      <c r="XP10" s="15">
        <v>3</v>
      </c>
      <c r="XQ10" s="92"/>
      <c r="XR10" s="79"/>
      <c r="XS10" s="92"/>
      <c r="XT10" s="95"/>
      <c r="XU10" s="71"/>
      <c r="XX10" s="106"/>
      <c r="XY10" s="15">
        <v>3</v>
      </c>
      <c r="XZ10" s="92"/>
      <c r="YA10" s="79"/>
      <c r="YB10" s="92"/>
      <c r="YC10" s="95"/>
      <c r="YD10" s="71"/>
      <c r="YG10" s="106"/>
      <c r="YH10" s="15">
        <v>3</v>
      </c>
      <c r="YI10" s="92"/>
      <c r="YJ10" s="79"/>
      <c r="YK10" s="92"/>
      <c r="YL10" s="95"/>
      <c r="YM10" s="71"/>
      <c r="YP10" s="106"/>
      <c r="YQ10" s="15">
        <v>3</v>
      </c>
      <c r="YR10" s="92"/>
      <c r="YS10" s="79"/>
      <c r="YT10" s="92"/>
      <c r="YU10" s="95"/>
      <c r="YV10" s="71"/>
      <c r="YY10" s="106"/>
      <c r="YZ10" s="15">
        <v>3</v>
      </c>
      <c r="ZA10" s="92"/>
      <c r="ZB10" s="79"/>
      <c r="ZC10" s="92"/>
      <c r="ZD10" s="95"/>
      <c r="ZE10" s="71"/>
      <c r="ZH10" s="106"/>
      <c r="ZI10" s="15">
        <v>3</v>
      </c>
      <c r="ZJ10" s="92"/>
      <c r="ZK10" s="79"/>
      <c r="ZL10" s="92"/>
      <c r="ZM10" s="95"/>
      <c r="ZN10" s="71"/>
      <c r="ZQ10" s="106"/>
      <c r="ZR10" s="15">
        <v>3</v>
      </c>
      <c r="ZS10" s="92"/>
      <c r="ZT10" s="79"/>
      <c r="ZU10" s="92"/>
      <c r="ZV10" s="95"/>
      <c r="ZW10" s="71"/>
      <c r="ZZ10" s="106"/>
      <c r="AAA10" s="15">
        <v>3</v>
      </c>
      <c r="AAB10" s="92"/>
      <c r="AAC10" s="79"/>
      <c r="AAD10" s="92"/>
      <c r="AAE10" s="95"/>
      <c r="AAF10" s="71"/>
      <c r="AAI10" s="106"/>
      <c r="AAJ10" s="15">
        <v>3</v>
      </c>
      <c r="AAK10" s="92"/>
      <c r="AAL10" s="79"/>
      <c r="AAM10" s="92"/>
      <c r="AAN10" s="95"/>
      <c r="AAO10" s="71"/>
      <c r="AAR10" s="106"/>
      <c r="AAS10" s="15">
        <v>3</v>
      </c>
      <c r="AAT10" s="92"/>
      <c r="AAU10" s="79"/>
      <c r="AAV10" s="92"/>
      <c r="AAW10" s="95"/>
      <c r="AAX10" s="71"/>
      <c r="ABA10" s="106"/>
      <c r="ABB10" s="15">
        <v>3</v>
      </c>
      <c r="ABC10" s="92"/>
      <c r="ABD10" s="79"/>
      <c r="ABE10" s="92"/>
      <c r="ABF10" s="95"/>
      <c r="ABG10" s="71"/>
      <c r="ABJ10" s="106"/>
      <c r="ABK10" s="15">
        <v>3</v>
      </c>
      <c r="ABL10" s="92"/>
      <c r="ABM10" s="79"/>
      <c r="ABN10" s="92"/>
      <c r="ABO10" s="95"/>
      <c r="ABP10" s="71"/>
      <c r="ABS10" s="106"/>
      <c r="ABT10" s="15">
        <v>3</v>
      </c>
      <c r="ABU10" s="92"/>
      <c r="ABV10" s="79"/>
      <c r="ABW10" s="92"/>
      <c r="ABX10" s="95"/>
      <c r="ABY10" s="71"/>
      <c r="ACB10" s="106"/>
      <c r="ACC10" s="15">
        <v>3</v>
      </c>
      <c r="ACD10" s="92"/>
      <c r="ACE10" s="79"/>
      <c r="ACF10" s="92"/>
      <c r="ACG10" s="95"/>
      <c r="ACH10" s="71"/>
      <c r="ACK10" s="106"/>
      <c r="ACL10" s="15">
        <v>3</v>
      </c>
      <c r="ACM10" s="92"/>
      <c r="ACN10" s="79"/>
      <c r="ACO10" s="92"/>
      <c r="ACP10" s="95"/>
      <c r="ACQ10" s="71"/>
      <c r="ACT10" s="106"/>
      <c r="ACU10" s="15">
        <v>3</v>
      </c>
      <c r="ACV10" s="92"/>
      <c r="ACW10" s="79"/>
      <c r="ACX10" s="92"/>
      <c r="ACY10" s="95"/>
      <c r="ACZ10" s="71"/>
      <c r="ADC10" s="94"/>
      <c r="ADD10" s="15">
        <v>3</v>
      </c>
      <c r="ADE10" s="92"/>
      <c r="ADF10" s="79"/>
      <c r="ADG10" s="92"/>
      <c r="ADH10" s="95"/>
      <c r="ADI10" s="71"/>
      <c r="ADL10" s="106"/>
      <c r="ADM10" s="15">
        <v>3</v>
      </c>
      <c r="ADN10" s="92"/>
      <c r="ADO10" s="79"/>
      <c r="ADP10" s="92"/>
      <c r="ADQ10" s="95"/>
      <c r="ADR10" s="71"/>
      <c r="ADU10" s="106"/>
      <c r="ADV10" s="15">
        <v>3</v>
      </c>
      <c r="ADW10" s="92"/>
      <c r="ADX10" s="79"/>
      <c r="ADY10" s="92"/>
      <c r="ADZ10" s="95"/>
      <c r="AEA10" s="71"/>
      <c r="AED10" s="106"/>
      <c r="AEE10" s="15">
        <v>3</v>
      </c>
      <c r="AEF10" s="92"/>
      <c r="AEG10" s="79"/>
      <c r="AEH10" s="92"/>
      <c r="AEI10" s="95"/>
      <c r="AEJ10" s="71"/>
      <c r="AEM10" s="106"/>
      <c r="AEN10" s="15">
        <v>3</v>
      </c>
      <c r="AEO10" s="92"/>
      <c r="AEP10" s="79"/>
      <c r="AEQ10" s="92"/>
      <c r="AER10" s="95"/>
      <c r="AES10" s="71"/>
    </row>
    <row r="11" spans="1:825" x14ac:dyDescent="0.25">
      <c r="A11" s="137">
        <v>8</v>
      </c>
      <c r="B11" s="75" t="str">
        <f t="shared" ref="B11:I11" si="49">CC5</f>
        <v>SEABOARD FOODS</v>
      </c>
      <c r="C11" s="75" t="str">
        <f t="shared" si="49"/>
        <v>Seaboard</v>
      </c>
      <c r="D11" s="102" t="str">
        <f t="shared" si="49"/>
        <v>PED. 86904471</v>
      </c>
      <c r="E11" s="135">
        <f t="shared" si="49"/>
        <v>44811</v>
      </c>
      <c r="F11" s="86">
        <f t="shared" si="49"/>
        <v>18888.43</v>
      </c>
      <c r="G11" s="73">
        <f t="shared" si="49"/>
        <v>21</v>
      </c>
      <c r="H11" s="48">
        <f t="shared" si="49"/>
        <v>18972.599999999999</v>
      </c>
      <c r="I11" s="105">
        <f t="shared" si="49"/>
        <v>-84.169999999998254</v>
      </c>
      <c r="K11" s="61"/>
      <c r="L11" s="106"/>
      <c r="M11" s="15">
        <v>4</v>
      </c>
      <c r="N11" s="69">
        <v>887.2</v>
      </c>
      <c r="O11" s="311"/>
      <c r="P11" s="69"/>
      <c r="Q11" s="70"/>
      <c r="R11" s="71"/>
      <c r="S11" s="497">
        <f t="shared" si="7"/>
        <v>0</v>
      </c>
      <c r="T11" s="228"/>
      <c r="U11" s="61"/>
      <c r="V11" s="106"/>
      <c r="W11" s="15">
        <v>4</v>
      </c>
      <c r="X11" s="69">
        <v>925.3</v>
      </c>
      <c r="Y11" s="311"/>
      <c r="Z11" s="69"/>
      <c r="AA11" s="70"/>
      <c r="AB11" s="71"/>
      <c r="AC11" s="497">
        <f t="shared" si="8"/>
        <v>0</v>
      </c>
      <c r="AE11" s="61"/>
      <c r="AF11" s="106"/>
      <c r="AG11" s="15">
        <v>4</v>
      </c>
      <c r="AH11" s="92">
        <v>939.4</v>
      </c>
      <c r="AI11" s="300"/>
      <c r="AJ11" s="92"/>
      <c r="AK11" s="95"/>
      <c r="AL11" s="71"/>
      <c r="AM11" s="497">
        <f t="shared" si="9"/>
        <v>0</v>
      </c>
      <c r="AO11" s="61"/>
      <c r="AP11" s="106"/>
      <c r="AQ11" s="15">
        <v>4</v>
      </c>
      <c r="AR11" s="92">
        <v>931.67</v>
      </c>
      <c r="AS11" s="300"/>
      <c r="AT11" s="92"/>
      <c r="AU11" s="95"/>
      <c r="AV11" s="71"/>
      <c r="AW11" s="497">
        <f t="shared" si="10"/>
        <v>0</v>
      </c>
      <c r="AY11" s="61"/>
      <c r="AZ11" s="106"/>
      <c r="BA11" s="15">
        <v>4</v>
      </c>
      <c r="BB11" s="92">
        <v>915.34</v>
      </c>
      <c r="BC11" s="300"/>
      <c r="BD11" s="92"/>
      <c r="BE11" s="95"/>
      <c r="BF11" s="71"/>
      <c r="BG11" s="497">
        <f t="shared" si="11"/>
        <v>0</v>
      </c>
      <c r="BI11" s="61"/>
      <c r="BJ11" s="106"/>
      <c r="BK11" s="15">
        <v>4</v>
      </c>
      <c r="BL11" s="263">
        <v>897.2</v>
      </c>
      <c r="BM11" s="231"/>
      <c r="BN11" s="263"/>
      <c r="BO11" s="296"/>
      <c r="BP11" s="671">
        <v>65</v>
      </c>
      <c r="BQ11" s="630">
        <f t="shared" si="12"/>
        <v>0</v>
      </c>
      <c r="BR11" s="497"/>
      <c r="BS11" s="61"/>
      <c r="BT11" s="106"/>
      <c r="BU11" s="247">
        <v>4</v>
      </c>
      <c r="BV11" s="263">
        <v>922.6</v>
      </c>
      <c r="BW11" s="785"/>
      <c r="BX11" s="263"/>
      <c r="BY11" s="850"/>
      <c r="BZ11" s="599"/>
      <c r="CA11" s="497">
        <f t="shared" si="13"/>
        <v>0</v>
      </c>
      <c r="CC11" s="61"/>
      <c r="CD11" s="642"/>
      <c r="CE11" s="15">
        <v>4</v>
      </c>
      <c r="CF11" s="263">
        <v>878.2</v>
      </c>
      <c r="CG11" s="785"/>
      <c r="CH11" s="263"/>
      <c r="CI11" s="672"/>
      <c r="CJ11" s="599"/>
      <c r="CK11" s="497">
        <f t="shared" si="14"/>
        <v>0</v>
      </c>
      <c r="CM11" s="61"/>
      <c r="CN11" s="94"/>
      <c r="CO11" s="15">
        <v>4</v>
      </c>
      <c r="CP11" s="92">
        <v>923.5</v>
      </c>
      <c r="CQ11" s="353"/>
      <c r="CR11" s="92"/>
      <c r="CS11" s="355"/>
      <c r="CT11" s="354"/>
      <c r="CU11" s="503">
        <f t="shared" si="48"/>
        <v>0</v>
      </c>
      <c r="CW11" s="61"/>
      <c r="CX11" s="106"/>
      <c r="CY11" s="15">
        <v>4</v>
      </c>
      <c r="CZ11" s="92">
        <v>909.9</v>
      </c>
      <c r="DA11" s="300"/>
      <c r="DB11" s="92"/>
      <c r="DC11" s="95"/>
      <c r="DD11" s="71"/>
      <c r="DE11" s="497">
        <f t="shared" si="15"/>
        <v>0</v>
      </c>
      <c r="DG11" s="61"/>
      <c r="DH11" s="106"/>
      <c r="DI11" s="15">
        <v>4</v>
      </c>
      <c r="DJ11" s="263">
        <v>929.9</v>
      </c>
      <c r="DK11" s="353"/>
      <c r="DL11" s="263"/>
      <c r="DM11" s="355"/>
      <c r="DN11" s="354"/>
      <c r="DO11" s="503">
        <f t="shared" si="16"/>
        <v>0</v>
      </c>
      <c r="DQ11" s="61"/>
      <c r="DR11" s="106"/>
      <c r="DS11" s="15">
        <v>4</v>
      </c>
      <c r="DT11" s="92">
        <v>908.1</v>
      </c>
      <c r="DU11" s="353"/>
      <c r="DV11" s="92"/>
      <c r="DW11" s="355"/>
      <c r="DX11" s="354"/>
      <c r="DY11" s="497">
        <f t="shared" si="17"/>
        <v>0</v>
      </c>
      <c r="EA11" s="61"/>
      <c r="EB11" s="106"/>
      <c r="EC11" s="15">
        <v>4</v>
      </c>
      <c r="ED11" s="69">
        <v>889.49</v>
      </c>
      <c r="EE11" s="311"/>
      <c r="EF11" s="69"/>
      <c r="EG11" s="70"/>
      <c r="EH11" s="71"/>
      <c r="EI11" s="497">
        <f t="shared" si="18"/>
        <v>0</v>
      </c>
      <c r="EK11" s="61"/>
      <c r="EL11" s="106"/>
      <c r="EM11" s="15">
        <v>4</v>
      </c>
      <c r="EN11" s="69">
        <v>907.2</v>
      </c>
      <c r="EO11" s="311"/>
      <c r="EP11" s="69"/>
      <c r="EQ11" s="70"/>
      <c r="ER11" s="71"/>
      <c r="ES11" s="497">
        <f t="shared" si="19"/>
        <v>0</v>
      </c>
      <c r="EU11" s="661"/>
      <c r="EV11" s="397"/>
      <c r="EW11" s="15">
        <v>4</v>
      </c>
      <c r="EX11" s="263">
        <v>919.9</v>
      </c>
      <c r="EY11" s="304"/>
      <c r="EZ11" s="263"/>
      <c r="FA11" s="249"/>
      <c r="FB11" s="250"/>
      <c r="FC11" s="497">
        <f t="shared" si="20"/>
        <v>0</v>
      </c>
      <c r="FE11" s="61"/>
      <c r="FF11" s="397"/>
      <c r="FG11" s="15">
        <v>4</v>
      </c>
      <c r="FH11" s="263">
        <v>918.07</v>
      </c>
      <c r="FI11" s="304"/>
      <c r="FJ11" s="263"/>
      <c r="FK11" s="249"/>
      <c r="FL11" s="250"/>
      <c r="FM11" s="299">
        <f t="shared" si="21"/>
        <v>0</v>
      </c>
      <c r="FO11" s="61"/>
      <c r="FP11" s="106"/>
      <c r="FQ11" s="15">
        <v>4</v>
      </c>
      <c r="FR11" s="92">
        <v>941.65</v>
      </c>
      <c r="FS11" s="300"/>
      <c r="FT11" s="92"/>
      <c r="FU11" s="70"/>
      <c r="FV11" s="71"/>
      <c r="FW11" s="497">
        <f t="shared" si="22"/>
        <v>0</v>
      </c>
      <c r="FY11" s="61"/>
      <c r="FZ11" s="106"/>
      <c r="GA11" s="15">
        <v>4</v>
      </c>
      <c r="GB11" s="248">
        <v>893.6</v>
      </c>
      <c r="GC11" s="440"/>
      <c r="GD11" s="248"/>
      <c r="GE11" s="249"/>
      <c r="GF11" s="250"/>
      <c r="GG11" s="299">
        <f t="shared" si="23"/>
        <v>0</v>
      </c>
      <c r="GI11" s="61"/>
      <c r="GJ11" s="106"/>
      <c r="GK11" s="15">
        <v>4</v>
      </c>
      <c r="GL11" s="429">
        <v>909.9</v>
      </c>
      <c r="GM11" s="300"/>
      <c r="GN11" s="429"/>
      <c r="GO11" s="95"/>
      <c r="GP11" s="71"/>
      <c r="GQ11" s="497">
        <f t="shared" si="24"/>
        <v>0</v>
      </c>
      <c r="GS11" s="61"/>
      <c r="GT11" s="106"/>
      <c r="GU11" s="15">
        <v>4</v>
      </c>
      <c r="GV11" s="263"/>
      <c r="GW11" s="304"/>
      <c r="GX11" s="263"/>
      <c r="GY11" s="296"/>
      <c r="GZ11" s="250"/>
      <c r="HA11" s="497">
        <f t="shared" si="25"/>
        <v>0</v>
      </c>
      <c r="HC11" s="61"/>
      <c r="HD11" s="106"/>
      <c r="HE11" s="15">
        <v>4</v>
      </c>
      <c r="HF11" s="263"/>
      <c r="HG11" s="304"/>
      <c r="HH11" s="263"/>
      <c r="HI11" s="296"/>
      <c r="HJ11" s="250"/>
      <c r="HK11" s="497">
        <f t="shared" si="26"/>
        <v>0</v>
      </c>
      <c r="HM11" s="61"/>
      <c r="HN11" s="106"/>
      <c r="HO11" s="15">
        <v>4</v>
      </c>
      <c r="HP11" s="263"/>
      <c r="HQ11" s="304"/>
      <c r="HR11" s="263"/>
      <c r="HS11" s="356"/>
      <c r="HT11" s="250"/>
      <c r="HU11" s="497">
        <f t="shared" si="27"/>
        <v>0</v>
      </c>
      <c r="HW11" s="61"/>
      <c r="HX11" s="106"/>
      <c r="HY11" s="15">
        <v>4</v>
      </c>
      <c r="HZ11" s="69"/>
      <c r="IA11" s="311"/>
      <c r="IB11" s="69"/>
      <c r="IC11" s="70"/>
      <c r="ID11" s="71"/>
      <c r="IE11" s="497">
        <f t="shared" si="5"/>
        <v>0</v>
      </c>
      <c r="IG11" s="61"/>
      <c r="IH11" s="106"/>
      <c r="II11" s="15">
        <v>4</v>
      </c>
      <c r="IJ11" s="69"/>
      <c r="IK11" s="311"/>
      <c r="IL11" s="69"/>
      <c r="IM11" s="70"/>
      <c r="IN11" s="71"/>
      <c r="IO11" s="497">
        <f t="shared" si="28"/>
        <v>0</v>
      </c>
      <c r="IQ11" s="639"/>
      <c r="IR11" s="106"/>
      <c r="IS11" s="15">
        <v>4</v>
      </c>
      <c r="IT11" s="263"/>
      <c r="IU11" s="231"/>
      <c r="IV11" s="263"/>
      <c r="IW11" s="446"/>
      <c r="IX11" s="250"/>
      <c r="IY11" s="299">
        <f t="shared" si="29"/>
        <v>0</v>
      </c>
      <c r="IZ11" s="92"/>
      <c r="JA11" s="69"/>
      <c r="JB11" s="106"/>
      <c r="JC11" s="15">
        <v>4</v>
      </c>
      <c r="JD11" s="92"/>
      <c r="JE11" s="311"/>
      <c r="JF11" s="92"/>
      <c r="JG11" s="249"/>
      <c r="JH11" s="71"/>
      <c r="JI11" s="497">
        <f t="shared" si="30"/>
        <v>0</v>
      </c>
      <c r="JJ11" s="69"/>
      <c r="JK11" s="61"/>
      <c r="JL11" s="106"/>
      <c r="JM11" s="15">
        <v>4</v>
      </c>
      <c r="JN11" s="92"/>
      <c r="JO11" s="300"/>
      <c r="JP11" s="92"/>
      <c r="JQ11" s="70"/>
      <c r="JR11" s="71"/>
      <c r="JS11" s="497">
        <f t="shared" si="31"/>
        <v>0</v>
      </c>
      <c r="JU11" s="61"/>
      <c r="JV11" s="106"/>
      <c r="JW11" s="15">
        <v>4</v>
      </c>
      <c r="JX11" s="69"/>
      <c r="JY11" s="311"/>
      <c r="JZ11" s="69"/>
      <c r="KA11" s="70"/>
      <c r="KB11" s="71"/>
      <c r="KC11" s="497">
        <f t="shared" si="32"/>
        <v>0</v>
      </c>
      <c r="KE11" s="760"/>
      <c r="KF11" s="768"/>
      <c r="KG11" s="15">
        <v>4</v>
      </c>
      <c r="KH11" s="69"/>
      <c r="KI11" s="311"/>
      <c r="KJ11" s="69"/>
      <c r="KK11" s="70"/>
      <c r="KL11" s="71"/>
      <c r="KM11" s="497">
        <f t="shared" si="33"/>
        <v>0</v>
      </c>
      <c r="KO11" s="61"/>
      <c r="KP11" s="106"/>
      <c r="KQ11" s="15">
        <v>4</v>
      </c>
      <c r="KR11" s="69"/>
      <c r="KS11" s="311"/>
      <c r="KT11" s="69"/>
      <c r="KU11" s="70"/>
      <c r="KV11" s="71"/>
      <c r="KW11" s="497">
        <f t="shared" si="34"/>
        <v>0</v>
      </c>
      <c r="KY11" s="61"/>
      <c r="KZ11" s="106"/>
      <c r="LA11" s="15">
        <v>4</v>
      </c>
      <c r="LB11" s="92"/>
      <c r="LC11" s="300"/>
      <c r="LD11" s="92"/>
      <c r="LE11" s="95"/>
      <c r="LF11" s="71"/>
      <c r="LG11" s="497">
        <f t="shared" si="35"/>
        <v>0</v>
      </c>
      <c r="LI11" s="61"/>
      <c r="LJ11" s="106"/>
      <c r="LK11" s="15">
        <v>4</v>
      </c>
      <c r="LL11" s="92"/>
      <c r="LM11" s="300"/>
      <c r="LN11" s="92"/>
      <c r="LO11" s="95"/>
      <c r="LP11" s="71"/>
      <c r="LQ11" s="497">
        <f t="shared" si="36"/>
        <v>0</v>
      </c>
      <c r="LS11" s="61"/>
      <c r="LT11" s="106"/>
      <c r="LU11" s="15">
        <v>4</v>
      </c>
      <c r="LV11" s="92"/>
      <c r="LW11" s="300"/>
      <c r="LX11" s="92"/>
      <c r="LY11" s="95"/>
      <c r="LZ11" s="71"/>
      <c r="MA11" s="497">
        <f t="shared" si="37"/>
        <v>0</v>
      </c>
      <c r="MB11" s="497"/>
      <c r="MC11" s="61"/>
      <c r="MD11" s="106"/>
      <c r="ME11" s="15">
        <v>4</v>
      </c>
      <c r="MF11" s="362"/>
      <c r="MG11" s="300"/>
      <c r="MH11" s="362"/>
      <c r="MI11" s="95"/>
      <c r="MJ11" s="71"/>
      <c r="MK11" s="71">
        <f t="shared" si="38"/>
        <v>0</v>
      </c>
      <c r="MM11" s="61"/>
      <c r="MN11" s="106"/>
      <c r="MO11" s="15">
        <v>4</v>
      </c>
      <c r="MP11" s="92"/>
      <c r="MQ11" s="300"/>
      <c r="MR11" s="92"/>
      <c r="MS11" s="95"/>
      <c r="MT11" s="71"/>
      <c r="MU11" s="71">
        <f t="shared" si="39"/>
        <v>0</v>
      </c>
      <c r="MW11" s="61"/>
      <c r="MX11" s="106"/>
      <c r="MY11" s="15">
        <v>4</v>
      </c>
      <c r="MZ11" s="92"/>
      <c r="NA11" s="300"/>
      <c r="NB11" s="92"/>
      <c r="NC11" s="95"/>
      <c r="ND11" s="71"/>
      <c r="NE11" s="71">
        <f t="shared" si="40"/>
        <v>0</v>
      </c>
      <c r="NG11" s="61"/>
      <c r="NH11" s="106"/>
      <c r="NI11" s="15">
        <v>4</v>
      </c>
      <c r="NJ11" s="363"/>
      <c r="NK11" s="300"/>
      <c r="NL11" s="363"/>
      <c r="NM11" s="95"/>
      <c r="NN11" s="71"/>
      <c r="NO11" s="71">
        <f t="shared" si="41"/>
        <v>0</v>
      </c>
      <c r="NQ11" s="61"/>
      <c r="NR11" s="106"/>
      <c r="NS11" s="15">
        <v>4</v>
      </c>
      <c r="NT11" s="92"/>
      <c r="NU11" s="300"/>
      <c r="NV11" s="92"/>
      <c r="NW11" s="95"/>
      <c r="NX11" s="71"/>
      <c r="NY11" s="71">
        <f t="shared" si="42"/>
        <v>0</v>
      </c>
      <c r="OA11" s="61"/>
      <c r="OB11" s="106"/>
      <c r="OC11" s="15">
        <v>4</v>
      </c>
      <c r="OD11" s="363"/>
      <c r="OE11" s="300"/>
      <c r="OF11" s="363"/>
      <c r="OG11" s="95"/>
      <c r="OH11" s="71"/>
      <c r="OI11" s="71">
        <f t="shared" si="43"/>
        <v>0</v>
      </c>
      <c r="OK11" s="61"/>
      <c r="OL11" s="106"/>
      <c r="OM11" s="15">
        <v>4</v>
      </c>
      <c r="ON11" s="92"/>
      <c r="OO11" s="300"/>
      <c r="OP11" s="92"/>
      <c r="OQ11" s="95"/>
      <c r="OR11" s="71"/>
      <c r="OS11" s="71">
        <f t="shared" si="44"/>
        <v>0</v>
      </c>
      <c r="OU11" s="61"/>
      <c r="OV11" s="106"/>
      <c r="OW11" s="15">
        <v>4</v>
      </c>
      <c r="OX11" s="263"/>
      <c r="OY11" s="304"/>
      <c r="OZ11" s="263"/>
      <c r="PA11" s="296"/>
      <c r="PB11" s="250"/>
      <c r="PC11" s="250">
        <f t="shared" si="45"/>
        <v>0</v>
      </c>
      <c r="PE11" s="61"/>
      <c r="PF11" s="94"/>
      <c r="PG11" s="15">
        <v>4</v>
      </c>
      <c r="PH11" s="363"/>
      <c r="PI11" s="300"/>
      <c r="PJ11" s="363"/>
      <c r="PK11" s="95"/>
      <c r="PL11" s="71"/>
      <c r="PM11" s="71">
        <f t="shared" si="46"/>
        <v>0</v>
      </c>
      <c r="PO11" s="61"/>
      <c r="PP11" s="106"/>
      <c r="PQ11" s="15">
        <v>4</v>
      </c>
      <c r="PR11" s="92"/>
      <c r="PS11" s="300"/>
      <c r="PT11" s="92"/>
      <c r="PU11" s="95"/>
      <c r="PV11" s="71"/>
      <c r="PX11" s="61"/>
      <c r="PY11" s="106"/>
      <c r="PZ11" s="15">
        <v>4</v>
      </c>
      <c r="QA11" s="92"/>
      <c r="QB11" s="135"/>
      <c r="QC11" s="92"/>
      <c r="QD11" s="95"/>
      <c r="QE11" s="71"/>
      <c r="QG11" s="61"/>
      <c r="QH11" s="106"/>
      <c r="QI11" s="15">
        <v>4</v>
      </c>
      <c r="QJ11" s="92"/>
      <c r="QK11" s="300"/>
      <c r="QL11" s="92"/>
      <c r="QM11" s="95"/>
      <c r="QN11" s="71"/>
      <c r="QP11" s="61"/>
      <c r="QQ11" s="106"/>
      <c r="QR11" s="15">
        <v>4</v>
      </c>
      <c r="QS11" s="92"/>
      <c r="QT11" s="300"/>
      <c r="QU11" s="92"/>
      <c r="QV11" s="95"/>
      <c r="QW11" s="71"/>
      <c r="QY11" s="61"/>
      <c r="QZ11" s="106"/>
      <c r="RA11" s="15">
        <v>4</v>
      </c>
      <c r="RB11" s="92"/>
      <c r="RC11" s="300"/>
      <c r="RD11" s="92"/>
      <c r="RE11" s="95"/>
      <c r="RF11" s="71"/>
      <c r="RH11" s="61"/>
      <c r="RI11" s="106"/>
      <c r="RJ11" s="15">
        <v>4</v>
      </c>
      <c r="RK11" s="92"/>
      <c r="RL11" s="300"/>
      <c r="RM11" s="92"/>
      <c r="RN11" s="95"/>
      <c r="RO11" s="71"/>
      <c r="RR11" s="106"/>
      <c r="RS11" s="15">
        <v>4</v>
      </c>
      <c r="RT11" s="92"/>
      <c r="RU11" s="135"/>
      <c r="RV11" s="92"/>
      <c r="RW11" s="95"/>
      <c r="RX11" s="71"/>
      <c r="SA11" s="106"/>
      <c r="SB11" s="15">
        <v>4</v>
      </c>
      <c r="SC11" s="92"/>
      <c r="SD11" s="79"/>
      <c r="SE11" s="92"/>
      <c r="SF11" s="95"/>
      <c r="SG11" s="71"/>
      <c r="SJ11" s="106"/>
      <c r="SK11" s="15">
        <v>4</v>
      </c>
      <c r="SL11" s="92"/>
      <c r="SM11" s="79"/>
      <c r="SN11" s="92"/>
      <c r="SO11" s="95"/>
      <c r="SP11" s="71"/>
      <c r="SS11" s="106"/>
      <c r="ST11" s="15"/>
      <c r="SU11" s="92"/>
      <c r="SV11" s="79"/>
      <c r="SW11" s="92"/>
      <c r="SX11" s="95"/>
      <c r="SY11" s="71"/>
      <c r="TB11" s="106"/>
      <c r="TC11" s="15">
        <v>4</v>
      </c>
      <c r="TD11" s="92"/>
      <c r="TE11" s="361"/>
      <c r="TF11" s="168"/>
      <c r="TG11" s="355"/>
      <c r="TH11" s="354"/>
      <c r="TK11" s="106"/>
      <c r="TL11" s="15">
        <v>4</v>
      </c>
      <c r="TM11" s="92"/>
      <c r="TN11" s="79"/>
      <c r="TO11" s="92"/>
      <c r="TP11" s="95"/>
      <c r="TQ11" s="71"/>
      <c r="TT11" s="106"/>
      <c r="TU11" s="15">
        <v>4</v>
      </c>
      <c r="TV11" s="92"/>
      <c r="TW11" s="79"/>
      <c r="TX11" s="92"/>
      <c r="TY11" s="95"/>
      <c r="TZ11" s="71"/>
      <c r="UC11" s="106"/>
      <c r="UD11" s="15">
        <v>4</v>
      </c>
      <c r="UE11" s="92"/>
      <c r="UF11" s="79"/>
      <c r="UG11" s="92"/>
      <c r="UH11" s="95"/>
      <c r="UI11" s="71"/>
      <c r="UL11" s="106"/>
      <c r="UM11" s="15">
        <v>4</v>
      </c>
      <c r="UN11" s="92"/>
      <c r="UO11" s="79"/>
      <c r="UP11" s="92"/>
      <c r="UQ11" s="95"/>
      <c r="UR11" s="71"/>
      <c r="UU11" s="106"/>
      <c r="UV11" s="15">
        <v>4</v>
      </c>
      <c r="UW11" s="92"/>
      <c r="UX11" s="79"/>
      <c r="UY11" s="92"/>
      <c r="UZ11" s="95"/>
      <c r="VA11" s="71"/>
      <c r="VC11" s="61" t="s">
        <v>33</v>
      </c>
      <c r="VD11" s="106"/>
      <c r="VE11" s="15">
        <v>4</v>
      </c>
      <c r="VF11" s="92"/>
      <c r="VG11" s="79"/>
      <c r="VH11" s="92"/>
      <c r="VI11" s="95"/>
      <c r="VJ11" s="71"/>
      <c r="VL11" s="61" t="s">
        <v>33</v>
      </c>
      <c r="VM11" s="106"/>
      <c r="VN11" s="15">
        <v>4</v>
      </c>
      <c r="VO11" s="92"/>
      <c r="VP11" s="79"/>
      <c r="VQ11" s="92"/>
      <c r="VR11" s="95"/>
      <c r="VS11" s="71"/>
      <c r="VU11" s="61" t="s">
        <v>33</v>
      </c>
      <c r="VV11" s="106"/>
      <c r="VW11" s="15">
        <v>4</v>
      </c>
      <c r="VX11" s="92"/>
      <c r="VY11" s="79"/>
      <c r="VZ11" s="92"/>
      <c r="WA11" s="95"/>
      <c r="WB11" s="71"/>
      <c r="WD11" s="61" t="s">
        <v>33</v>
      </c>
      <c r="WE11" s="106"/>
      <c r="WF11" s="15">
        <v>4</v>
      </c>
      <c r="WG11" s="92"/>
      <c r="WH11" s="79"/>
      <c r="WI11" s="92"/>
      <c r="WJ11" s="95"/>
      <c r="WK11" s="71"/>
      <c r="WM11" s="61" t="s">
        <v>33</v>
      </c>
      <c r="WN11" s="106"/>
      <c r="WO11" s="15">
        <v>4</v>
      </c>
      <c r="WP11" s="92"/>
      <c r="WQ11" s="79"/>
      <c r="WR11" s="92"/>
      <c r="WS11" s="95"/>
      <c r="WT11" s="71"/>
      <c r="WV11" s="61" t="s">
        <v>33</v>
      </c>
      <c r="WW11" s="106"/>
      <c r="WX11" s="15">
        <v>4</v>
      </c>
      <c r="WY11" s="92"/>
      <c r="WZ11" s="79"/>
      <c r="XA11" s="92"/>
      <c r="XB11" s="95"/>
      <c r="XC11" s="71"/>
      <c r="XE11" s="61" t="s">
        <v>33</v>
      </c>
      <c r="XF11" s="106"/>
      <c r="XG11" s="15">
        <v>4</v>
      </c>
      <c r="XH11" s="92"/>
      <c r="XI11" s="79"/>
      <c r="XJ11" s="92"/>
      <c r="XK11" s="95"/>
      <c r="XL11" s="71"/>
      <c r="XN11" s="61" t="s">
        <v>33</v>
      </c>
      <c r="XO11" s="106"/>
      <c r="XP11" s="15">
        <v>4</v>
      </c>
      <c r="XQ11" s="92"/>
      <c r="XR11" s="79"/>
      <c r="XS11" s="92"/>
      <c r="XT11" s="95"/>
      <c r="XU11" s="71"/>
      <c r="XW11" s="61" t="s">
        <v>33</v>
      </c>
      <c r="XX11" s="106"/>
      <c r="XY11" s="15">
        <v>4</v>
      </c>
      <c r="XZ11" s="92"/>
      <c r="YA11" s="79"/>
      <c r="YB11" s="92"/>
      <c r="YC11" s="95"/>
      <c r="YD11" s="71"/>
      <c r="YF11" s="61" t="s">
        <v>33</v>
      </c>
      <c r="YG11" s="106"/>
      <c r="YH11" s="15">
        <v>4</v>
      </c>
      <c r="YI11" s="92"/>
      <c r="YJ11" s="79"/>
      <c r="YK11" s="92"/>
      <c r="YL11" s="95"/>
      <c r="YM11" s="71"/>
      <c r="YO11" s="61" t="s">
        <v>33</v>
      </c>
      <c r="YP11" s="106"/>
      <c r="YQ11" s="15">
        <v>4</v>
      </c>
      <c r="YR11" s="92"/>
      <c r="YS11" s="79"/>
      <c r="YT11" s="92"/>
      <c r="YU11" s="95"/>
      <c r="YV11" s="71"/>
      <c r="YX11" s="61" t="s">
        <v>33</v>
      </c>
      <c r="YY11" s="106"/>
      <c r="YZ11" s="15">
        <v>4</v>
      </c>
      <c r="ZA11" s="92"/>
      <c r="ZB11" s="79"/>
      <c r="ZC11" s="92"/>
      <c r="ZD11" s="95"/>
      <c r="ZE11" s="71"/>
      <c r="ZG11" s="61" t="s">
        <v>33</v>
      </c>
      <c r="ZH11" s="106"/>
      <c r="ZI11" s="15">
        <v>4</v>
      </c>
      <c r="ZJ11" s="92"/>
      <c r="ZK11" s="79"/>
      <c r="ZL11" s="92"/>
      <c r="ZM11" s="95"/>
      <c r="ZN11" s="71"/>
      <c r="ZP11" s="61" t="s">
        <v>33</v>
      </c>
      <c r="ZQ11" s="106"/>
      <c r="ZR11" s="15">
        <v>4</v>
      </c>
      <c r="ZS11" s="92"/>
      <c r="ZT11" s="79"/>
      <c r="ZU11" s="92"/>
      <c r="ZV11" s="95"/>
      <c r="ZW11" s="71"/>
      <c r="ZY11" s="61" t="s">
        <v>33</v>
      </c>
      <c r="ZZ11" s="106"/>
      <c r="AAA11" s="15">
        <v>4</v>
      </c>
      <c r="AAB11" s="92"/>
      <c r="AAC11" s="79"/>
      <c r="AAD11" s="92"/>
      <c r="AAE11" s="95"/>
      <c r="AAF11" s="71"/>
      <c r="AAH11" s="61" t="s">
        <v>33</v>
      </c>
      <c r="AAI11" s="106"/>
      <c r="AAJ11" s="15">
        <v>4</v>
      </c>
      <c r="AAK11" s="92"/>
      <c r="AAL11" s="79"/>
      <c r="AAM11" s="92"/>
      <c r="AAN11" s="95"/>
      <c r="AAO11" s="71"/>
      <c r="AAQ11" s="61" t="s">
        <v>33</v>
      </c>
      <c r="AAR11" s="106"/>
      <c r="AAS11" s="15">
        <v>4</v>
      </c>
      <c r="AAT11" s="92"/>
      <c r="AAU11" s="79"/>
      <c r="AAV11" s="92"/>
      <c r="AAW11" s="95"/>
      <c r="AAX11" s="71"/>
      <c r="AAZ11" s="61" t="s">
        <v>33</v>
      </c>
      <c r="ABA11" s="106"/>
      <c r="ABB11" s="15">
        <v>4</v>
      </c>
      <c r="ABC11" s="92"/>
      <c r="ABD11" s="79"/>
      <c r="ABE11" s="92"/>
      <c r="ABF11" s="95"/>
      <c r="ABG11" s="71"/>
      <c r="ABI11" s="61" t="s">
        <v>33</v>
      </c>
      <c r="ABJ11" s="106"/>
      <c r="ABK11" s="15">
        <v>4</v>
      </c>
      <c r="ABL11" s="92"/>
      <c r="ABM11" s="79"/>
      <c r="ABN11" s="92"/>
      <c r="ABO11" s="95"/>
      <c r="ABP11" s="71"/>
      <c r="ABR11" s="61" t="s">
        <v>33</v>
      </c>
      <c r="ABS11" s="106"/>
      <c r="ABT11" s="15">
        <v>4</v>
      </c>
      <c r="ABU11" s="92"/>
      <c r="ABV11" s="79"/>
      <c r="ABW11" s="92"/>
      <c r="ABX11" s="95"/>
      <c r="ABY11" s="71"/>
      <c r="ACA11" s="61" t="s">
        <v>33</v>
      </c>
      <c r="ACB11" s="106"/>
      <c r="ACC11" s="15">
        <v>4</v>
      </c>
      <c r="ACD11" s="92"/>
      <c r="ACE11" s="79"/>
      <c r="ACF11" s="92"/>
      <c r="ACG11" s="95"/>
      <c r="ACH11" s="71"/>
      <c r="ACJ11" s="61" t="s">
        <v>33</v>
      </c>
      <c r="ACK11" s="106"/>
      <c r="ACL11" s="15">
        <v>4</v>
      </c>
      <c r="ACM11" s="92"/>
      <c r="ACN11" s="79"/>
      <c r="ACO11" s="92"/>
      <c r="ACP11" s="95"/>
      <c r="ACQ11" s="71"/>
      <c r="ACS11" s="61" t="s">
        <v>33</v>
      </c>
      <c r="ACT11" s="106"/>
      <c r="ACU11" s="15">
        <v>4</v>
      </c>
      <c r="ACV11" s="92"/>
      <c r="ACW11" s="79"/>
      <c r="ACX11" s="92"/>
      <c r="ACY11" s="95"/>
      <c r="ACZ11" s="71"/>
      <c r="ADB11" s="61" t="s">
        <v>33</v>
      </c>
      <c r="ADC11" s="106"/>
      <c r="ADD11" s="15">
        <v>4</v>
      </c>
      <c r="ADE11" s="92"/>
      <c r="ADF11" s="79"/>
      <c r="ADG11" s="92"/>
      <c r="ADH11" s="95"/>
      <c r="ADI11" s="71"/>
      <c r="ADK11" s="61" t="s">
        <v>33</v>
      </c>
      <c r="ADL11" s="106"/>
      <c r="ADM11" s="15">
        <v>4</v>
      </c>
      <c r="ADN11" s="92"/>
      <c r="ADO11" s="79"/>
      <c r="ADP11" s="92"/>
      <c r="ADQ11" s="95"/>
      <c r="ADR11" s="71"/>
      <c r="ADT11" s="61" t="s">
        <v>33</v>
      </c>
      <c r="ADU11" s="106"/>
      <c r="ADV11" s="15">
        <v>4</v>
      </c>
      <c r="ADW11" s="92"/>
      <c r="ADX11" s="79"/>
      <c r="ADY11" s="92"/>
      <c r="ADZ11" s="95"/>
      <c r="AEA11" s="71"/>
      <c r="AEC11" s="61" t="s">
        <v>33</v>
      </c>
      <c r="AED11" s="106"/>
      <c r="AEE11" s="15">
        <v>4</v>
      </c>
      <c r="AEF11" s="92"/>
      <c r="AEG11" s="79"/>
      <c r="AEH11" s="92"/>
      <c r="AEI11" s="95"/>
      <c r="AEJ11" s="71"/>
      <c r="AEL11" s="61" t="s">
        <v>33</v>
      </c>
      <c r="AEM11" s="106"/>
      <c r="AEN11" s="15">
        <v>4</v>
      </c>
      <c r="AEO11" s="92"/>
      <c r="AEP11" s="79"/>
      <c r="AEQ11" s="92"/>
      <c r="AER11" s="95"/>
      <c r="AES11" s="71"/>
    </row>
    <row r="12" spans="1:825" x14ac:dyDescent="0.25">
      <c r="A12" s="137">
        <v>9</v>
      </c>
      <c r="B12" s="75" t="str">
        <f t="shared" ref="B12:I12" si="50">CM5</f>
        <v>SEABOARD FOODS</v>
      </c>
      <c r="C12" s="75" t="str">
        <f t="shared" si="50"/>
        <v>Seaboard</v>
      </c>
      <c r="D12" s="102" t="str">
        <f t="shared" si="50"/>
        <v>PED. 86904007</v>
      </c>
      <c r="E12" s="135">
        <f t="shared" si="50"/>
        <v>44811</v>
      </c>
      <c r="F12" s="86">
        <f t="shared" si="50"/>
        <v>19117.32</v>
      </c>
      <c r="G12" s="73">
        <f t="shared" si="50"/>
        <v>21</v>
      </c>
      <c r="H12" s="48">
        <f t="shared" si="50"/>
        <v>19111.5</v>
      </c>
      <c r="I12" s="105">
        <f t="shared" si="50"/>
        <v>5.819999999999709</v>
      </c>
      <c r="L12" s="106"/>
      <c r="M12" s="15">
        <v>5</v>
      </c>
      <c r="N12" s="69">
        <v>909.9</v>
      </c>
      <c r="O12" s="311"/>
      <c r="P12" s="69"/>
      <c r="Q12" s="70"/>
      <c r="R12" s="71"/>
      <c r="S12" s="497">
        <f t="shared" si="7"/>
        <v>0</v>
      </c>
      <c r="T12" s="228"/>
      <c r="V12" s="106"/>
      <c r="W12" s="15">
        <v>5</v>
      </c>
      <c r="X12" s="69">
        <v>918.1</v>
      </c>
      <c r="Y12" s="311"/>
      <c r="Z12" s="69"/>
      <c r="AA12" s="70"/>
      <c r="AB12" s="71"/>
      <c r="AC12" s="497">
        <f t="shared" si="8"/>
        <v>0</v>
      </c>
      <c r="AF12" s="106"/>
      <c r="AG12" s="15">
        <v>5</v>
      </c>
      <c r="AH12" s="92">
        <v>910.4</v>
      </c>
      <c r="AI12" s="300"/>
      <c r="AJ12" s="92"/>
      <c r="AK12" s="95"/>
      <c r="AL12" s="71"/>
      <c r="AM12" s="497">
        <f t="shared" si="9"/>
        <v>0</v>
      </c>
      <c r="AP12" s="106"/>
      <c r="AQ12" s="15">
        <v>5</v>
      </c>
      <c r="AR12" s="92">
        <v>957.07</v>
      </c>
      <c r="AS12" s="300"/>
      <c r="AT12" s="92"/>
      <c r="AU12" s="95"/>
      <c r="AV12" s="71"/>
      <c r="AW12" s="497">
        <f t="shared" si="10"/>
        <v>0</v>
      </c>
      <c r="AZ12" s="106"/>
      <c r="BA12" s="15">
        <v>5</v>
      </c>
      <c r="BB12" s="92">
        <v>928.5</v>
      </c>
      <c r="BC12" s="300"/>
      <c r="BD12" s="92"/>
      <c r="BE12" s="95"/>
      <c r="BF12" s="71"/>
      <c r="BG12" s="497">
        <f t="shared" si="11"/>
        <v>0</v>
      </c>
      <c r="BJ12" s="106"/>
      <c r="BK12" s="15">
        <v>5</v>
      </c>
      <c r="BL12" s="263">
        <v>883.6</v>
      </c>
      <c r="BM12" s="231"/>
      <c r="BN12" s="263"/>
      <c r="BO12" s="296"/>
      <c r="BP12" s="671">
        <v>65</v>
      </c>
      <c r="BQ12" s="630">
        <f t="shared" si="12"/>
        <v>0</v>
      </c>
      <c r="BR12" s="497"/>
      <c r="BT12" s="106"/>
      <c r="BU12" s="247">
        <v>5</v>
      </c>
      <c r="BV12" s="263">
        <v>929</v>
      </c>
      <c r="BW12" s="785"/>
      <c r="BX12" s="263"/>
      <c r="BY12" s="850"/>
      <c r="BZ12" s="599"/>
      <c r="CA12" s="497">
        <f t="shared" si="13"/>
        <v>0</v>
      </c>
      <c r="CD12" s="642"/>
      <c r="CE12" s="15">
        <v>5</v>
      </c>
      <c r="CF12" s="263">
        <v>861.8</v>
      </c>
      <c r="CG12" s="785"/>
      <c r="CH12" s="263"/>
      <c r="CI12" s="672"/>
      <c r="CJ12" s="599"/>
      <c r="CK12" s="497">
        <f t="shared" si="14"/>
        <v>0</v>
      </c>
      <c r="CN12" s="94"/>
      <c r="CO12" s="15">
        <v>5</v>
      </c>
      <c r="CP12" s="92">
        <v>935.3</v>
      </c>
      <c r="CQ12" s="353"/>
      <c r="CR12" s="92"/>
      <c r="CS12" s="355"/>
      <c r="CT12" s="354"/>
      <c r="CU12" s="503">
        <f t="shared" si="48"/>
        <v>0</v>
      </c>
      <c r="CX12" s="106"/>
      <c r="CY12" s="15">
        <v>5</v>
      </c>
      <c r="CZ12" s="92">
        <v>873.6</v>
      </c>
      <c r="DA12" s="300"/>
      <c r="DB12" s="92"/>
      <c r="DC12" s="95"/>
      <c r="DD12" s="71"/>
      <c r="DE12" s="497">
        <f t="shared" si="15"/>
        <v>0</v>
      </c>
      <c r="DH12" s="106"/>
      <c r="DI12" s="15">
        <v>5</v>
      </c>
      <c r="DJ12" s="263">
        <v>935.8</v>
      </c>
      <c r="DK12" s="353"/>
      <c r="DL12" s="263"/>
      <c r="DM12" s="355"/>
      <c r="DN12" s="354"/>
      <c r="DO12" s="503">
        <f t="shared" si="16"/>
        <v>0</v>
      </c>
      <c r="DR12" s="106"/>
      <c r="DS12" s="15">
        <v>5</v>
      </c>
      <c r="DT12" s="92">
        <v>923.1</v>
      </c>
      <c r="DU12" s="353"/>
      <c r="DV12" s="92"/>
      <c r="DW12" s="355"/>
      <c r="DX12" s="354"/>
      <c r="DY12" s="497">
        <f t="shared" si="17"/>
        <v>0</v>
      </c>
      <c r="EB12" s="106"/>
      <c r="EC12" s="15">
        <v>5</v>
      </c>
      <c r="ED12" s="69">
        <v>939.84</v>
      </c>
      <c r="EE12" s="311"/>
      <c r="EF12" s="69"/>
      <c r="EG12" s="70"/>
      <c r="EH12" s="71"/>
      <c r="EI12" s="497">
        <f t="shared" si="18"/>
        <v>0</v>
      </c>
      <c r="EL12" s="106"/>
      <c r="EM12" s="15">
        <v>5</v>
      </c>
      <c r="EN12" s="69">
        <v>920.8</v>
      </c>
      <c r="EO12" s="311"/>
      <c r="EP12" s="69"/>
      <c r="EQ12" s="70"/>
      <c r="ER12" s="71"/>
      <c r="ES12" s="497">
        <f t="shared" si="19"/>
        <v>0</v>
      </c>
      <c r="EV12" s="397"/>
      <c r="EW12" s="15">
        <v>5</v>
      </c>
      <c r="EX12" s="263">
        <v>928</v>
      </c>
      <c r="EY12" s="304"/>
      <c r="EZ12" s="263"/>
      <c r="FA12" s="249"/>
      <c r="FB12" s="250"/>
      <c r="FC12" s="497">
        <f t="shared" si="20"/>
        <v>0</v>
      </c>
      <c r="FF12" s="397"/>
      <c r="FG12" s="15">
        <v>5</v>
      </c>
      <c r="FH12" s="263">
        <v>962.52</v>
      </c>
      <c r="FI12" s="304"/>
      <c r="FJ12" s="263"/>
      <c r="FK12" s="249"/>
      <c r="FL12" s="250"/>
      <c r="FM12" s="299">
        <f t="shared" si="21"/>
        <v>0</v>
      </c>
      <c r="FN12" s="75" t="s">
        <v>41</v>
      </c>
      <c r="FP12" s="106"/>
      <c r="FQ12" s="15">
        <v>5</v>
      </c>
      <c r="FR12" s="92">
        <v>911.72</v>
      </c>
      <c r="FS12" s="300"/>
      <c r="FT12" s="92"/>
      <c r="FU12" s="70"/>
      <c r="FV12" s="71"/>
      <c r="FW12" s="497">
        <f t="shared" si="22"/>
        <v>0</v>
      </c>
      <c r="FZ12" s="106"/>
      <c r="GA12" s="15">
        <v>5</v>
      </c>
      <c r="GB12" s="248">
        <v>876.8</v>
      </c>
      <c r="GC12" s="440"/>
      <c r="GD12" s="248"/>
      <c r="GE12" s="249"/>
      <c r="GF12" s="250"/>
      <c r="GG12" s="299">
        <f t="shared" si="23"/>
        <v>0</v>
      </c>
      <c r="GJ12" s="106"/>
      <c r="GK12" s="15">
        <v>5</v>
      </c>
      <c r="GL12" s="429">
        <v>895.4</v>
      </c>
      <c r="GM12" s="300"/>
      <c r="GN12" s="429"/>
      <c r="GO12" s="95"/>
      <c r="GP12" s="71"/>
      <c r="GQ12" s="497">
        <f t="shared" si="24"/>
        <v>0</v>
      </c>
      <c r="GT12" s="106"/>
      <c r="GU12" s="15">
        <v>5</v>
      </c>
      <c r="GV12" s="263"/>
      <c r="GW12" s="304"/>
      <c r="GX12" s="263"/>
      <c r="GY12" s="296"/>
      <c r="GZ12" s="250"/>
      <c r="HA12" s="497">
        <f t="shared" si="25"/>
        <v>0</v>
      </c>
      <c r="HD12" s="106"/>
      <c r="HE12" s="15">
        <v>5</v>
      </c>
      <c r="HF12" s="263"/>
      <c r="HG12" s="304"/>
      <c r="HH12" s="263"/>
      <c r="HI12" s="296"/>
      <c r="HJ12" s="250"/>
      <c r="HK12" s="497">
        <f t="shared" si="26"/>
        <v>0</v>
      </c>
      <c r="HN12" s="106"/>
      <c r="HO12" s="15">
        <v>5</v>
      </c>
      <c r="HP12" s="263"/>
      <c r="HQ12" s="304"/>
      <c r="HR12" s="263"/>
      <c r="HS12" s="356"/>
      <c r="HT12" s="250"/>
      <c r="HU12" s="497">
        <f t="shared" si="27"/>
        <v>0</v>
      </c>
      <c r="HX12" s="106"/>
      <c r="HY12" s="15">
        <v>5</v>
      </c>
      <c r="HZ12" s="69"/>
      <c r="IA12" s="311"/>
      <c r="IB12" s="69"/>
      <c r="IC12" s="70"/>
      <c r="ID12" s="71"/>
      <c r="IE12" s="497">
        <f t="shared" si="5"/>
        <v>0</v>
      </c>
      <c r="IH12" s="106"/>
      <c r="II12" s="15">
        <v>5</v>
      </c>
      <c r="IJ12" s="69"/>
      <c r="IK12" s="311"/>
      <c r="IL12" s="69"/>
      <c r="IM12" s="70"/>
      <c r="IN12" s="71"/>
      <c r="IO12" s="497">
        <f t="shared" si="28"/>
        <v>0</v>
      </c>
      <c r="IQ12" s="638"/>
      <c r="IR12" s="106"/>
      <c r="IS12" s="15">
        <v>5</v>
      </c>
      <c r="IT12" s="263"/>
      <c r="IU12" s="231"/>
      <c r="IV12" s="263"/>
      <c r="IW12" s="446"/>
      <c r="IX12" s="250"/>
      <c r="IY12" s="299">
        <f t="shared" si="29"/>
        <v>0</v>
      </c>
      <c r="IZ12" s="92"/>
      <c r="JA12" s="69"/>
      <c r="JB12" s="106"/>
      <c r="JC12" s="15">
        <v>5</v>
      </c>
      <c r="JD12" s="92"/>
      <c r="JE12" s="311"/>
      <c r="JF12" s="92"/>
      <c r="JG12" s="249"/>
      <c r="JH12" s="71"/>
      <c r="JI12" s="497">
        <f t="shared" si="30"/>
        <v>0</v>
      </c>
      <c r="JJ12" s="69"/>
      <c r="JL12" s="106"/>
      <c r="JM12" s="15">
        <v>5</v>
      </c>
      <c r="JN12" s="92"/>
      <c r="JO12" s="300"/>
      <c r="JP12" s="92"/>
      <c r="JQ12" s="70"/>
      <c r="JR12" s="71"/>
      <c r="JS12" s="497">
        <f t="shared" si="31"/>
        <v>0</v>
      </c>
      <c r="JV12" s="106"/>
      <c r="JW12" s="15">
        <v>5</v>
      </c>
      <c r="JX12" s="69"/>
      <c r="JY12" s="311"/>
      <c r="JZ12" s="69"/>
      <c r="KA12" s="70"/>
      <c r="KB12" s="71"/>
      <c r="KC12" s="497">
        <f t="shared" si="32"/>
        <v>0</v>
      </c>
      <c r="KE12" s="228"/>
      <c r="KF12" s="768"/>
      <c r="KG12" s="15">
        <v>5</v>
      </c>
      <c r="KH12" s="69"/>
      <c r="KI12" s="311"/>
      <c r="KJ12" s="69"/>
      <c r="KK12" s="70"/>
      <c r="KL12" s="71"/>
      <c r="KM12" s="497">
        <f t="shared" si="33"/>
        <v>0</v>
      </c>
      <c r="KP12" s="106"/>
      <c r="KQ12" s="15">
        <v>5</v>
      </c>
      <c r="KR12" s="69"/>
      <c r="KS12" s="311"/>
      <c r="KT12" s="69"/>
      <c r="KU12" s="70"/>
      <c r="KV12" s="71"/>
      <c r="KW12" s="497">
        <f t="shared" si="34"/>
        <v>0</v>
      </c>
      <c r="KZ12" s="106"/>
      <c r="LA12" s="15">
        <v>5</v>
      </c>
      <c r="LB12" s="92"/>
      <c r="LC12" s="300"/>
      <c r="LD12" s="92"/>
      <c r="LE12" s="95"/>
      <c r="LF12" s="71"/>
      <c r="LG12" s="497">
        <f t="shared" si="35"/>
        <v>0</v>
      </c>
      <c r="LJ12" s="106"/>
      <c r="LK12" s="15">
        <v>5</v>
      </c>
      <c r="LL12" s="92"/>
      <c r="LM12" s="300"/>
      <c r="LN12" s="92"/>
      <c r="LO12" s="95"/>
      <c r="LP12" s="71"/>
      <c r="LQ12" s="497">
        <f t="shared" si="36"/>
        <v>0</v>
      </c>
      <c r="LT12" s="106"/>
      <c r="LU12" s="15">
        <v>5</v>
      </c>
      <c r="LV12" s="92"/>
      <c r="LW12" s="300"/>
      <c r="LX12" s="92"/>
      <c r="LY12" s="95"/>
      <c r="LZ12" s="71"/>
      <c r="MA12" s="497">
        <f t="shared" si="37"/>
        <v>0</v>
      </c>
      <c r="MB12" s="497"/>
      <c r="MD12" s="106"/>
      <c r="ME12" s="15">
        <v>5</v>
      </c>
      <c r="MF12" s="362"/>
      <c r="MG12" s="300"/>
      <c r="MH12" s="362"/>
      <c r="MI12" s="95"/>
      <c r="MJ12" s="71"/>
      <c r="MK12" s="71">
        <f t="shared" si="38"/>
        <v>0</v>
      </c>
      <c r="MN12" s="106"/>
      <c r="MO12" s="15">
        <v>5</v>
      </c>
      <c r="MP12" s="92"/>
      <c r="MQ12" s="300"/>
      <c r="MR12" s="92"/>
      <c r="MS12" s="95"/>
      <c r="MT12" s="71"/>
      <c r="MU12" s="71">
        <f t="shared" si="39"/>
        <v>0</v>
      </c>
      <c r="MX12" s="106"/>
      <c r="MY12" s="15">
        <v>5</v>
      </c>
      <c r="MZ12" s="92"/>
      <c r="NA12" s="300"/>
      <c r="NB12" s="92"/>
      <c r="NC12" s="95"/>
      <c r="ND12" s="71"/>
      <c r="NE12" s="71">
        <f t="shared" si="40"/>
        <v>0</v>
      </c>
      <c r="NH12" s="106"/>
      <c r="NI12" s="15">
        <v>5</v>
      </c>
      <c r="NJ12" s="92"/>
      <c r="NK12" s="300"/>
      <c r="NL12" s="92"/>
      <c r="NM12" s="95"/>
      <c r="NN12" s="71"/>
      <c r="NO12" s="71">
        <f t="shared" si="41"/>
        <v>0</v>
      </c>
      <c r="NR12" s="106"/>
      <c r="NS12" s="15">
        <v>5</v>
      </c>
      <c r="NT12" s="92"/>
      <c r="NU12" s="300"/>
      <c r="NV12" s="92"/>
      <c r="NW12" s="95"/>
      <c r="NX12" s="71"/>
      <c r="NY12" s="71">
        <f t="shared" si="42"/>
        <v>0</v>
      </c>
      <c r="OB12" s="106"/>
      <c r="OC12" s="15">
        <v>5</v>
      </c>
      <c r="OD12" s="92"/>
      <c r="OE12" s="300"/>
      <c r="OF12" s="92"/>
      <c r="OG12" s="95"/>
      <c r="OH12" s="71"/>
      <c r="OI12" s="71">
        <f t="shared" si="43"/>
        <v>0</v>
      </c>
      <c r="OL12" s="106"/>
      <c r="OM12" s="15">
        <v>5</v>
      </c>
      <c r="ON12" s="92"/>
      <c r="OO12" s="300"/>
      <c r="OP12" s="92"/>
      <c r="OQ12" s="95"/>
      <c r="OR12" s="71"/>
      <c r="OS12" s="71">
        <f t="shared" si="44"/>
        <v>0</v>
      </c>
      <c r="OV12" s="106"/>
      <c r="OW12" s="15">
        <v>5</v>
      </c>
      <c r="OX12" s="263"/>
      <c r="OY12" s="304"/>
      <c r="OZ12" s="263"/>
      <c r="PA12" s="296"/>
      <c r="PB12" s="250"/>
      <c r="PC12" s="250">
        <f t="shared" si="45"/>
        <v>0</v>
      </c>
      <c r="PF12" s="94"/>
      <c r="PG12" s="15">
        <v>5</v>
      </c>
      <c r="PH12" s="92"/>
      <c r="PI12" s="300"/>
      <c r="PJ12" s="92"/>
      <c r="PK12" s="95"/>
      <c r="PL12" s="71"/>
      <c r="PM12" s="71">
        <f t="shared" si="46"/>
        <v>0</v>
      </c>
      <c r="PP12" s="106"/>
      <c r="PQ12" s="15">
        <v>5</v>
      </c>
      <c r="PR12" s="92"/>
      <c r="PS12" s="300"/>
      <c r="PT12" s="92"/>
      <c r="PU12" s="95"/>
      <c r="PV12" s="71"/>
      <c r="PY12" s="106"/>
      <c r="PZ12" s="15">
        <v>5</v>
      </c>
      <c r="QA12" s="92"/>
      <c r="QB12" s="135"/>
      <c r="QC12" s="92"/>
      <c r="QD12" s="95"/>
      <c r="QE12" s="71"/>
      <c r="QH12" s="106"/>
      <c r="QI12" s="15">
        <v>5</v>
      </c>
      <c r="QJ12" s="92"/>
      <c r="QK12" s="300"/>
      <c r="QL12" s="92"/>
      <c r="QM12" s="95"/>
      <c r="QN12" s="71"/>
      <c r="QQ12" s="106"/>
      <c r="QR12" s="15">
        <v>5</v>
      </c>
      <c r="QS12" s="92"/>
      <c r="QT12" s="300"/>
      <c r="QU12" s="92"/>
      <c r="QV12" s="95"/>
      <c r="QW12" s="71"/>
      <c r="QZ12" s="106"/>
      <c r="RA12" s="15">
        <v>5</v>
      </c>
      <c r="RB12" s="92"/>
      <c r="RC12" s="300"/>
      <c r="RD12" s="92"/>
      <c r="RE12" s="95"/>
      <c r="RF12" s="71"/>
      <c r="RI12" s="106"/>
      <c r="RJ12" s="15">
        <v>5</v>
      </c>
      <c r="RK12" s="92"/>
      <c r="RL12" s="300"/>
      <c r="RM12" s="92"/>
      <c r="RN12" s="95"/>
      <c r="RO12" s="71"/>
      <c r="RQ12" s="61"/>
      <c r="RR12" s="106"/>
      <c r="RS12" s="15">
        <v>5</v>
      </c>
      <c r="RT12" s="92"/>
      <c r="RU12" s="135"/>
      <c r="RV12" s="92"/>
      <c r="RW12" s="95"/>
      <c r="RX12" s="71"/>
      <c r="RZ12" s="61"/>
      <c r="SA12" s="106"/>
      <c r="SB12" s="15">
        <v>5</v>
      </c>
      <c r="SC12" s="92"/>
      <c r="SD12" s="79"/>
      <c r="SE12" s="92"/>
      <c r="SF12" s="95"/>
      <c r="SG12" s="71"/>
      <c r="SI12" s="61"/>
      <c r="SJ12" s="106"/>
      <c r="SK12" s="15">
        <v>5</v>
      </c>
      <c r="SL12" s="92"/>
      <c r="SM12" s="79"/>
      <c r="SN12" s="92"/>
      <c r="SO12" s="95"/>
      <c r="SP12" s="71"/>
      <c r="SR12" s="61"/>
      <c r="SS12" s="106"/>
      <c r="ST12" s="15"/>
      <c r="SU12" s="92"/>
      <c r="SV12" s="79"/>
      <c r="SW12" s="92"/>
      <c r="SX12" s="95"/>
      <c r="SY12" s="71"/>
      <c r="TA12" s="61"/>
      <c r="TB12" s="106"/>
      <c r="TC12" s="15">
        <v>5</v>
      </c>
      <c r="TD12" s="92"/>
      <c r="TE12" s="361"/>
      <c r="TF12" s="168"/>
      <c r="TG12" s="355"/>
      <c r="TH12" s="354"/>
      <c r="TJ12" s="61"/>
      <c r="TK12" s="106"/>
      <c r="TL12" s="15">
        <v>5</v>
      </c>
      <c r="TM12" s="92"/>
      <c r="TN12" s="79"/>
      <c r="TO12" s="92"/>
      <c r="TP12" s="95"/>
      <c r="TQ12" s="71"/>
      <c r="TS12" s="61" t="s">
        <v>33</v>
      </c>
      <c r="TT12" s="106"/>
      <c r="TU12" s="15">
        <v>5</v>
      </c>
      <c r="TV12" s="92"/>
      <c r="TW12" s="79"/>
      <c r="TX12" s="92"/>
      <c r="TY12" s="95"/>
      <c r="TZ12" s="71"/>
      <c r="UB12" s="61"/>
      <c r="UC12" s="106"/>
      <c r="UD12" s="15">
        <v>5</v>
      </c>
      <c r="UE12" s="92"/>
      <c r="UF12" s="79"/>
      <c r="UG12" s="92"/>
      <c r="UH12" s="95"/>
      <c r="UI12" s="71"/>
      <c r="UK12" s="61" t="s">
        <v>33</v>
      </c>
      <c r="UL12" s="106"/>
      <c r="UM12" s="15">
        <v>5</v>
      </c>
      <c r="UN12" s="92"/>
      <c r="UO12" s="79"/>
      <c r="UP12" s="92"/>
      <c r="UQ12" s="95"/>
      <c r="UR12" s="71"/>
      <c r="UT12" s="61" t="s">
        <v>33</v>
      </c>
      <c r="UU12" s="106"/>
      <c r="UV12" s="15">
        <v>5</v>
      </c>
      <c r="UW12" s="92"/>
      <c r="UX12" s="79"/>
      <c r="UY12" s="92"/>
      <c r="UZ12" s="95"/>
      <c r="VA12" s="71"/>
      <c r="VD12" s="106"/>
      <c r="VE12" s="15">
        <v>5</v>
      </c>
      <c r="VF12" s="92"/>
      <c r="VG12" s="79"/>
      <c r="VH12" s="92"/>
      <c r="VI12" s="95"/>
      <c r="VJ12" s="71"/>
      <c r="VM12" s="106"/>
      <c r="VN12" s="15">
        <v>5</v>
      </c>
      <c r="VO12" s="92"/>
      <c r="VP12" s="79"/>
      <c r="VQ12" s="92"/>
      <c r="VR12" s="95"/>
      <c r="VS12" s="71"/>
      <c r="VV12" s="106"/>
      <c r="VW12" s="15">
        <v>5</v>
      </c>
      <c r="VX12" s="92"/>
      <c r="VY12" s="79"/>
      <c r="VZ12" s="92"/>
      <c r="WA12" s="95"/>
      <c r="WB12" s="71"/>
      <c r="WE12" s="106"/>
      <c r="WF12" s="15">
        <v>5</v>
      </c>
      <c r="WG12" s="92"/>
      <c r="WH12" s="79"/>
      <c r="WI12" s="92"/>
      <c r="WJ12" s="95"/>
      <c r="WK12" s="71"/>
      <c r="WN12" s="106"/>
      <c r="WO12" s="15">
        <v>5</v>
      </c>
      <c r="WP12" s="92"/>
      <c r="WQ12" s="79"/>
      <c r="WR12" s="92"/>
      <c r="WS12" s="95"/>
      <c r="WT12" s="71"/>
      <c r="WW12" s="106"/>
      <c r="WX12" s="15">
        <v>5</v>
      </c>
      <c r="WY12" s="92"/>
      <c r="WZ12" s="79"/>
      <c r="XA12" s="92"/>
      <c r="XB12" s="95"/>
      <c r="XC12" s="71"/>
      <c r="XF12" s="106"/>
      <c r="XG12" s="15">
        <v>5</v>
      </c>
      <c r="XH12" s="92"/>
      <c r="XI12" s="79"/>
      <c r="XJ12" s="92"/>
      <c r="XK12" s="95"/>
      <c r="XL12" s="71"/>
      <c r="XO12" s="106"/>
      <c r="XP12" s="15">
        <v>5</v>
      </c>
      <c r="XQ12" s="92"/>
      <c r="XR12" s="79"/>
      <c r="XS12" s="92"/>
      <c r="XT12" s="95"/>
      <c r="XU12" s="71"/>
      <c r="XX12" s="106"/>
      <c r="XY12" s="15">
        <v>5</v>
      </c>
      <c r="XZ12" s="92"/>
      <c r="YA12" s="79"/>
      <c r="YB12" s="92"/>
      <c r="YC12" s="95"/>
      <c r="YD12" s="71"/>
      <c r="YG12" s="106"/>
      <c r="YH12" s="15">
        <v>5</v>
      </c>
      <c r="YI12" s="92"/>
      <c r="YJ12" s="79"/>
      <c r="YK12" s="92"/>
      <c r="YL12" s="95"/>
      <c r="YM12" s="71"/>
      <c r="YP12" s="106"/>
      <c r="YQ12" s="15">
        <v>5</v>
      </c>
      <c r="YR12" s="92"/>
      <c r="YS12" s="79"/>
      <c r="YT12" s="92"/>
      <c r="YU12" s="95"/>
      <c r="YV12" s="71"/>
      <c r="YY12" s="106"/>
      <c r="YZ12" s="15">
        <v>5</v>
      </c>
      <c r="ZA12" s="92"/>
      <c r="ZB12" s="79"/>
      <c r="ZC12" s="92"/>
      <c r="ZD12" s="95"/>
      <c r="ZE12" s="71"/>
      <c r="ZH12" s="106"/>
      <c r="ZI12" s="15">
        <v>5</v>
      </c>
      <c r="ZJ12" s="92"/>
      <c r="ZK12" s="79"/>
      <c r="ZL12" s="92"/>
      <c r="ZM12" s="95"/>
      <c r="ZN12" s="71"/>
      <c r="ZQ12" s="106"/>
      <c r="ZR12" s="15">
        <v>5</v>
      </c>
      <c r="ZS12" s="92"/>
      <c r="ZT12" s="79"/>
      <c r="ZU12" s="92"/>
      <c r="ZV12" s="95"/>
      <c r="ZW12" s="71"/>
      <c r="ZZ12" s="106"/>
      <c r="AAA12" s="15">
        <v>5</v>
      </c>
      <c r="AAB12" s="92"/>
      <c r="AAC12" s="79"/>
      <c r="AAD12" s="92"/>
      <c r="AAE12" s="95"/>
      <c r="AAF12" s="71"/>
      <c r="AAI12" s="106"/>
      <c r="AAJ12" s="15">
        <v>5</v>
      </c>
      <c r="AAK12" s="92"/>
      <c r="AAL12" s="79"/>
      <c r="AAM12" s="92"/>
      <c r="AAN12" s="95"/>
      <c r="AAO12" s="71"/>
      <c r="AAR12" s="106"/>
      <c r="AAS12" s="15">
        <v>5</v>
      </c>
      <c r="AAT12" s="92"/>
      <c r="AAU12" s="79"/>
      <c r="AAV12" s="92"/>
      <c r="AAW12" s="95"/>
      <c r="AAX12" s="71"/>
      <c r="ABA12" s="106"/>
      <c r="ABB12" s="15">
        <v>5</v>
      </c>
      <c r="ABC12" s="92"/>
      <c r="ABD12" s="79"/>
      <c r="ABE12" s="92"/>
      <c r="ABF12" s="95"/>
      <c r="ABG12" s="71"/>
      <c r="ABJ12" s="106"/>
      <c r="ABK12" s="15">
        <v>5</v>
      </c>
      <c r="ABL12" s="92"/>
      <c r="ABM12" s="79"/>
      <c r="ABN12" s="92"/>
      <c r="ABO12" s="95"/>
      <c r="ABP12" s="71"/>
      <c r="ABS12" s="106"/>
      <c r="ABT12" s="15">
        <v>5</v>
      </c>
      <c r="ABU12" s="92"/>
      <c r="ABV12" s="79"/>
      <c r="ABW12" s="92"/>
      <c r="ABX12" s="95"/>
      <c r="ABY12" s="71"/>
      <c r="ACB12" s="106"/>
      <c r="ACC12" s="15">
        <v>5</v>
      </c>
      <c r="ACD12" s="92"/>
      <c r="ACE12" s="79"/>
      <c r="ACF12" s="92"/>
      <c r="ACG12" s="95"/>
      <c r="ACH12" s="71"/>
      <c r="ACK12" s="106"/>
      <c r="ACL12" s="15">
        <v>5</v>
      </c>
      <c r="ACM12" s="92"/>
      <c r="ACN12" s="79"/>
      <c r="ACO12" s="92"/>
      <c r="ACP12" s="95"/>
      <c r="ACQ12" s="71"/>
      <c r="ACT12" s="106"/>
      <c r="ACU12" s="15">
        <v>5</v>
      </c>
      <c r="ACV12" s="92"/>
      <c r="ACW12" s="79"/>
      <c r="ACX12" s="92"/>
      <c r="ACY12" s="95"/>
      <c r="ACZ12" s="71"/>
      <c r="ADC12" s="106"/>
      <c r="ADD12" s="15">
        <v>5</v>
      </c>
      <c r="ADE12" s="92"/>
      <c r="ADF12" s="79"/>
      <c r="ADG12" s="92"/>
      <c r="ADH12" s="95"/>
      <c r="ADI12" s="71"/>
      <c r="ADL12" s="106"/>
      <c r="ADM12" s="15">
        <v>5</v>
      </c>
      <c r="ADN12" s="92"/>
      <c r="ADO12" s="79"/>
      <c r="ADP12" s="92"/>
      <c r="ADQ12" s="95"/>
      <c r="ADR12" s="71"/>
      <c r="ADU12" s="106"/>
      <c r="ADV12" s="15">
        <v>5</v>
      </c>
      <c r="ADW12" s="92"/>
      <c r="ADX12" s="79"/>
      <c r="ADY12" s="92"/>
      <c r="ADZ12" s="95"/>
      <c r="AEA12" s="71"/>
      <c r="AED12" s="106"/>
      <c r="AEE12" s="15">
        <v>5</v>
      </c>
      <c r="AEF12" s="92"/>
      <c r="AEG12" s="79"/>
      <c r="AEH12" s="92"/>
      <c r="AEI12" s="95"/>
      <c r="AEJ12" s="71"/>
      <c r="AEM12" s="106"/>
      <c r="AEN12" s="15">
        <v>5</v>
      </c>
      <c r="AEO12" s="92"/>
      <c r="AEP12" s="79"/>
      <c r="AEQ12" s="92"/>
      <c r="AER12" s="95"/>
      <c r="AES12" s="71"/>
    </row>
    <row r="13" spans="1:825" x14ac:dyDescent="0.25">
      <c r="A13" s="137">
        <v>10</v>
      </c>
      <c r="B13" s="75" t="str">
        <f t="shared" ref="B13:I13" si="51">CW5</f>
        <v>SEABOARD FOODS</v>
      </c>
      <c r="C13" s="75" t="str">
        <f t="shared" si="51"/>
        <v>Seaboard</v>
      </c>
      <c r="D13" s="102" t="str">
        <f t="shared" si="51"/>
        <v>PED. 86966018</v>
      </c>
      <c r="E13" s="135">
        <f t="shared" si="51"/>
        <v>44812</v>
      </c>
      <c r="F13" s="86">
        <f t="shared" si="51"/>
        <v>19027.88</v>
      </c>
      <c r="G13" s="73">
        <f t="shared" si="51"/>
        <v>21</v>
      </c>
      <c r="H13" s="48">
        <f t="shared" si="51"/>
        <v>18978.3</v>
      </c>
      <c r="I13" s="105">
        <f t="shared" si="51"/>
        <v>49.580000000001746</v>
      </c>
      <c r="L13" s="106"/>
      <c r="M13" s="15">
        <v>6</v>
      </c>
      <c r="N13" s="69">
        <v>938.9</v>
      </c>
      <c r="O13" s="311"/>
      <c r="P13" s="69"/>
      <c r="Q13" s="70"/>
      <c r="R13" s="71"/>
      <c r="S13" s="497">
        <f t="shared" si="7"/>
        <v>0</v>
      </c>
      <c r="T13" s="228"/>
      <c r="V13" s="106"/>
      <c r="W13" s="15">
        <v>6</v>
      </c>
      <c r="X13" s="69">
        <v>940.7</v>
      </c>
      <c r="Y13" s="311"/>
      <c r="Z13" s="69"/>
      <c r="AA13" s="70"/>
      <c r="AB13" s="71"/>
      <c r="AC13" s="497">
        <f t="shared" si="8"/>
        <v>0</v>
      </c>
      <c r="AF13" s="106"/>
      <c r="AG13" s="15">
        <v>6</v>
      </c>
      <c r="AH13" s="92">
        <v>890.4</v>
      </c>
      <c r="AI13" s="300"/>
      <c r="AJ13" s="92"/>
      <c r="AK13" s="95"/>
      <c r="AL13" s="71"/>
      <c r="AM13" s="497">
        <f t="shared" si="9"/>
        <v>0</v>
      </c>
      <c r="AP13" s="106"/>
      <c r="AQ13" s="15">
        <v>6</v>
      </c>
      <c r="AR13" s="92">
        <v>951.63</v>
      </c>
      <c r="AS13" s="300"/>
      <c r="AT13" s="92"/>
      <c r="AU13" s="95"/>
      <c r="AV13" s="71"/>
      <c r="AW13" s="497">
        <f t="shared" si="10"/>
        <v>0</v>
      </c>
      <c r="AZ13" s="106"/>
      <c r="BA13" s="15">
        <v>6</v>
      </c>
      <c r="BB13" s="92">
        <v>935.3</v>
      </c>
      <c r="BC13" s="300"/>
      <c r="BD13" s="92"/>
      <c r="BE13" s="95"/>
      <c r="BF13" s="71"/>
      <c r="BG13" s="497">
        <f t="shared" si="11"/>
        <v>0</v>
      </c>
      <c r="BJ13" s="106"/>
      <c r="BK13" s="15">
        <v>6</v>
      </c>
      <c r="BL13" s="263">
        <v>919.9</v>
      </c>
      <c r="BM13" s="231"/>
      <c r="BN13" s="263"/>
      <c r="BO13" s="296"/>
      <c r="BP13" s="671">
        <v>65</v>
      </c>
      <c r="BQ13" s="630">
        <f t="shared" si="12"/>
        <v>0</v>
      </c>
      <c r="BR13" s="497"/>
      <c r="BT13" s="106"/>
      <c r="BU13" s="247">
        <v>6</v>
      </c>
      <c r="BV13" s="263">
        <v>909</v>
      </c>
      <c r="BW13" s="785"/>
      <c r="BX13" s="263"/>
      <c r="BY13" s="850"/>
      <c r="BZ13" s="599"/>
      <c r="CA13" s="497">
        <f t="shared" si="13"/>
        <v>0</v>
      </c>
      <c r="CD13" s="642"/>
      <c r="CE13" s="15">
        <v>6</v>
      </c>
      <c r="CF13" s="263">
        <v>877.2</v>
      </c>
      <c r="CG13" s="785"/>
      <c r="CH13" s="263"/>
      <c r="CI13" s="672"/>
      <c r="CJ13" s="599"/>
      <c r="CK13" s="497">
        <f t="shared" si="14"/>
        <v>0</v>
      </c>
      <c r="CN13" s="94"/>
      <c r="CO13" s="15">
        <v>6</v>
      </c>
      <c r="CP13" s="92">
        <v>905.4</v>
      </c>
      <c r="CQ13" s="353"/>
      <c r="CR13" s="92"/>
      <c r="CS13" s="355"/>
      <c r="CT13" s="354"/>
      <c r="CU13" s="503">
        <f t="shared" si="48"/>
        <v>0</v>
      </c>
      <c r="CX13" s="106"/>
      <c r="CY13" s="15">
        <v>6</v>
      </c>
      <c r="CZ13" s="92">
        <v>898.1</v>
      </c>
      <c r="DA13" s="300"/>
      <c r="DB13" s="92"/>
      <c r="DC13" s="95"/>
      <c r="DD13" s="71"/>
      <c r="DE13" s="497">
        <f t="shared" si="15"/>
        <v>0</v>
      </c>
      <c r="DH13" s="106"/>
      <c r="DI13" s="15">
        <v>6</v>
      </c>
      <c r="DJ13" s="263">
        <v>911.7</v>
      </c>
      <c r="DK13" s="353"/>
      <c r="DL13" s="263"/>
      <c r="DM13" s="355"/>
      <c r="DN13" s="354"/>
      <c r="DO13" s="503">
        <f t="shared" si="16"/>
        <v>0</v>
      </c>
      <c r="DR13" s="106"/>
      <c r="DS13" s="15">
        <v>6</v>
      </c>
      <c r="DT13" s="92">
        <v>906.3</v>
      </c>
      <c r="DU13" s="353"/>
      <c r="DV13" s="92"/>
      <c r="DW13" s="355"/>
      <c r="DX13" s="354"/>
      <c r="DY13" s="497">
        <f t="shared" si="17"/>
        <v>0</v>
      </c>
      <c r="EB13" s="106"/>
      <c r="EC13" s="15">
        <v>6</v>
      </c>
      <c r="ED13" s="69">
        <v>933.94</v>
      </c>
      <c r="EE13" s="311"/>
      <c r="EF13" s="69"/>
      <c r="EG13" s="70"/>
      <c r="EH13" s="71"/>
      <c r="EI13" s="497">
        <f t="shared" si="18"/>
        <v>0</v>
      </c>
      <c r="EL13" s="106"/>
      <c r="EM13" s="15">
        <v>6</v>
      </c>
      <c r="EN13" s="69">
        <v>925.3</v>
      </c>
      <c r="EO13" s="311"/>
      <c r="EP13" s="69"/>
      <c r="EQ13" s="70"/>
      <c r="ER13" s="71"/>
      <c r="ES13" s="497">
        <f t="shared" si="19"/>
        <v>0</v>
      </c>
      <c r="EV13" s="397"/>
      <c r="EW13" s="15">
        <v>6</v>
      </c>
      <c r="EX13" s="263">
        <v>930.8</v>
      </c>
      <c r="EY13" s="304"/>
      <c r="EZ13" s="263"/>
      <c r="FA13" s="249"/>
      <c r="FB13" s="250"/>
      <c r="FC13" s="497">
        <f t="shared" si="20"/>
        <v>0</v>
      </c>
      <c r="FF13" s="397"/>
      <c r="FG13" s="15">
        <v>6</v>
      </c>
      <c r="FH13" s="263">
        <v>925.78</v>
      </c>
      <c r="FI13" s="304"/>
      <c r="FJ13" s="263"/>
      <c r="FK13" s="249"/>
      <c r="FL13" s="250"/>
      <c r="FM13" s="299">
        <f t="shared" si="21"/>
        <v>0</v>
      </c>
      <c r="FP13" s="106"/>
      <c r="FQ13" s="15">
        <v>6</v>
      </c>
      <c r="FR13" s="92">
        <v>870.89</v>
      </c>
      <c r="FS13" s="300"/>
      <c r="FT13" s="92"/>
      <c r="FU13" s="70"/>
      <c r="FV13" s="71"/>
      <c r="FW13" s="497">
        <f t="shared" si="22"/>
        <v>0</v>
      </c>
      <c r="FZ13" s="106"/>
      <c r="GA13" s="15">
        <v>6</v>
      </c>
      <c r="GB13" s="69">
        <v>892.7</v>
      </c>
      <c r="GC13" s="440"/>
      <c r="GD13" s="69"/>
      <c r="GE13" s="249"/>
      <c r="GF13" s="250"/>
      <c r="GG13" s="299">
        <f t="shared" si="23"/>
        <v>0</v>
      </c>
      <c r="GJ13" s="106"/>
      <c r="GK13" s="15">
        <v>6</v>
      </c>
      <c r="GL13" s="429">
        <v>886.3</v>
      </c>
      <c r="GM13" s="300"/>
      <c r="GN13" s="429"/>
      <c r="GO13" s="95"/>
      <c r="GP13" s="71"/>
      <c r="GQ13" s="497">
        <f t="shared" si="24"/>
        <v>0</v>
      </c>
      <c r="GT13" s="106"/>
      <c r="GU13" s="15">
        <v>6</v>
      </c>
      <c r="GV13" s="263"/>
      <c r="GW13" s="304"/>
      <c r="GX13" s="263"/>
      <c r="GY13" s="296"/>
      <c r="GZ13" s="250"/>
      <c r="HA13" s="497">
        <f t="shared" si="25"/>
        <v>0</v>
      </c>
      <c r="HD13" s="106"/>
      <c r="HE13" s="15">
        <v>6</v>
      </c>
      <c r="HF13" s="263"/>
      <c r="HG13" s="304"/>
      <c r="HH13" s="263"/>
      <c r="HI13" s="296"/>
      <c r="HJ13" s="250"/>
      <c r="HK13" s="497">
        <f t="shared" si="26"/>
        <v>0</v>
      </c>
      <c r="HN13" s="106"/>
      <c r="HO13" s="15">
        <v>6</v>
      </c>
      <c r="HP13" s="263"/>
      <c r="HQ13" s="304"/>
      <c r="HR13" s="263"/>
      <c r="HS13" s="356"/>
      <c r="HT13" s="250"/>
      <c r="HU13" s="497">
        <f t="shared" si="27"/>
        <v>0</v>
      </c>
      <c r="HX13" s="106"/>
      <c r="HY13" s="15">
        <v>6</v>
      </c>
      <c r="HZ13" s="69"/>
      <c r="IA13" s="311"/>
      <c r="IB13" s="69"/>
      <c r="IC13" s="70"/>
      <c r="ID13" s="71"/>
      <c r="IE13" s="497">
        <f t="shared" si="5"/>
        <v>0</v>
      </c>
      <c r="IH13" s="106"/>
      <c r="II13" s="15">
        <v>6</v>
      </c>
      <c r="IJ13" s="69"/>
      <c r="IK13" s="311"/>
      <c r="IL13" s="69"/>
      <c r="IM13" s="70"/>
      <c r="IN13" s="71"/>
      <c r="IO13" s="497">
        <f t="shared" si="28"/>
        <v>0</v>
      </c>
      <c r="IQ13" s="638"/>
      <c r="IR13" s="106"/>
      <c r="IS13" s="15">
        <v>6</v>
      </c>
      <c r="IT13" s="263"/>
      <c r="IU13" s="231"/>
      <c r="IV13" s="263"/>
      <c r="IW13" s="446"/>
      <c r="IX13" s="250"/>
      <c r="IY13" s="299">
        <f t="shared" si="29"/>
        <v>0</v>
      </c>
      <c r="IZ13" s="92"/>
      <c r="JA13" s="69"/>
      <c r="JB13" s="106"/>
      <c r="JC13" s="15">
        <v>6</v>
      </c>
      <c r="JD13" s="92"/>
      <c r="JE13" s="311"/>
      <c r="JF13" s="92"/>
      <c r="JG13" s="249"/>
      <c r="JH13" s="71"/>
      <c r="JI13" s="497">
        <f t="shared" si="30"/>
        <v>0</v>
      </c>
      <c r="JJ13" s="69"/>
      <c r="JL13" s="106"/>
      <c r="JM13" s="15">
        <v>6</v>
      </c>
      <c r="JN13" s="92"/>
      <c r="JO13" s="300"/>
      <c r="JP13" s="92"/>
      <c r="JQ13" s="70"/>
      <c r="JR13" s="71"/>
      <c r="JS13" s="497">
        <f t="shared" si="31"/>
        <v>0</v>
      </c>
      <c r="JV13" s="106"/>
      <c r="JW13" s="15">
        <v>6</v>
      </c>
      <c r="JX13" s="69"/>
      <c r="JY13" s="311"/>
      <c r="JZ13" s="69"/>
      <c r="KA13" s="70"/>
      <c r="KB13" s="71"/>
      <c r="KC13" s="497">
        <f t="shared" si="32"/>
        <v>0</v>
      </c>
      <c r="KE13" s="228"/>
      <c r="KF13" s="768"/>
      <c r="KG13" s="15">
        <v>6</v>
      </c>
      <c r="KH13" s="69"/>
      <c r="KI13" s="311"/>
      <c r="KJ13" s="69"/>
      <c r="KK13" s="70"/>
      <c r="KL13" s="71"/>
      <c r="KM13" s="497">
        <f t="shared" si="33"/>
        <v>0</v>
      </c>
      <c r="KP13" s="106"/>
      <c r="KQ13" s="15">
        <v>6</v>
      </c>
      <c r="KR13" s="69"/>
      <c r="KS13" s="311"/>
      <c r="KT13" s="69"/>
      <c r="KU13" s="70"/>
      <c r="KV13" s="71"/>
      <c r="KW13" s="497">
        <f t="shared" si="34"/>
        <v>0</v>
      </c>
      <c r="KZ13" s="106"/>
      <c r="LA13" s="15">
        <v>6</v>
      </c>
      <c r="LB13" s="92"/>
      <c r="LC13" s="300"/>
      <c r="LD13" s="92"/>
      <c r="LE13" s="95"/>
      <c r="LF13" s="71"/>
      <c r="LG13" s="497">
        <f t="shared" si="35"/>
        <v>0</v>
      </c>
      <c r="LJ13" s="106"/>
      <c r="LK13" s="15">
        <v>6</v>
      </c>
      <c r="LL13" s="92"/>
      <c r="LM13" s="300"/>
      <c r="LN13" s="92"/>
      <c r="LO13" s="95"/>
      <c r="LP13" s="71"/>
      <c r="LQ13" s="497">
        <f t="shared" si="36"/>
        <v>0</v>
      </c>
      <c r="LT13" s="106"/>
      <c r="LU13" s="15">
        <v>6</v>
      </c>
      <c r="LV13" s="92"/>
      <c r="LW13" s="300"/>
      <c r="LX13" s="92"/>
      <c r="LY13" s="95"/>
      <c r="LZ13" s="71"/>
      <c r="MA13" s="497">
        <f t="shared" si="37"/>
        <v>0</v>
      </c>
      <c r="MB13" s="497"/>
      <c r="MD13" s="106"/>
      <c r="ME13" s="15">
        <v>6</v>
      </c>
      <c r="MF13" s="362"/>
      <c r="MG13" s="300"/>
      <c r="MH13" s="362"/>
      <c r="MI13" s="95"/>
      <c r="MJ13" s="71"/>
      <c r="MK13" s="71">
        <f t="shared" si="38"/>
        <v>0</v>
      </c>
      <c r="MN13" s="106"/>
      <c r="MO13" s="15">
        <v>6</v>
      </c>
      <c r="MP13" s="92"/>
      <c r="MQ13" s="300"/>
      <c r="MR13" s="92"/>
      <c r="MS13" s="95"/>
      <c r="MT13" s="71"/>
      <c r="MU13" s="71">
        <f t="shared" si="39"/>
        <v>0</v>
      </c>
      <c r="MX13" s="106"/>
      <c r="MY13" s="15">
        <v>6</v>
      </c>
      <c r="MZ13" s="92"/>
      <c r="NA13" s="300"/>
      <c r="NB13" s="92"/>
      <c r="NC13" s="95"/>
      <c r="ND13" s="71"/>
      <c r="NE13" s="71">
        <f t="shared" si="40"/>
        <v>0</v>
      </c>
      <c r="NH13" s="106"/>
      <c r="NI13" s="15">
        <v>6</v>
      </c>
      <c r="NJ13" s="92"/>
      <c r="NK13" s="300"/>
      <c r="NL13" s="92"/>
      <c r="NM13" s="95"/>
      <c r="NN13" s="71"/>
      <c r="NO13" s="71">
        <f t="shared" si="41"/>
        <v>0</v>
      </c>
      <c r="NR13" s="106"/>
      <c r="NS13" s="15">
        <v>6</v>
      </c>
      <c r="NT13" s="92"/>
      <c r="NU13" s="300"/>
      <c r="NV13" s="92"/>
      <c r="NW13" s="95"/>
      <c r="NX13" s="71"/>
      <c r="NY13" s="71">
        <f t="shared" si="42"/>
        <v>0</v>
      </c>
      <c r="OB13" s="106"/>
      <c r="OC13" s="15">
        <v>6</v>
      </c>
      <c r="OD13" s="92"/>
      <c r="OE13" s="300"/>
      <c r="OF13" s="92"/>
      <c r="OG13" s="95"/>
      <c r="OH13" s="71"/>
      <c r="OI13" s="71">
        <f t="shared" si="43"/>
        <v>0</v>
      </c>
      <c r="OL13" s="106"/>
      <c r="OM13" s="15">
        <v>6</v>
      </c>
      <c r="ON13" s="92"/>
      <c r="OO13" s="300"/>
      <c r="OP13" s="92"/>
      <c r="OQ13" s="95"/>
      <c r="OR13" s="71"/>
      <c r="OS13" s="71">
        <f t="shared" si="44"/>
        <v>0</v>
      </c>
      <c r="OV13" s="106"/>
      <c r="OW13" s="15">
        <v>6</v>
      </c>
      <c r="OX13" s="263"/>
      <c r="OY13" s="304"/>
      <c r="OZ13" s="263"/>
      <c r="PA13" s="296"/>
      <c r="PB13" s="250"/>
      <c r="PC13" s="250">
        <f t="shared" si="45"/>
        <v>0</v>
      </c>
      <c r="PF13" s="94"/>
      <c r="PG13" s="15">
        <v>6</v>
      </c>
      <c r="PH13" s="92"/>
      <c r="PI13" s="300"/>
      <c r="PJ13" s="92"/>
      <c r="PK13" s="95"/>
      <c r="PL13" s="71"/>
      <c r="PM13" s="71">
        <f t="shared" si="46"/>
        <v>0</v>
      </c>
      <c r="PP13" s="106"/>
      <c r="PQ13" s="15">
        <v>6</v>
      </c>
      <c r="PR13" s="92"/>
      <c r="PS13" s="300"/>
      <c r="PT13" s="92"/>
      <c r="PU13" s="95"/>
      <c r="PV13" s="71"/>
      <c r="PY13" s="106"/>
      <c r="PZ13" s="15">
        <v>6</v>
      </c>
      <c r="QA13" s="92"/>
      <c r="QB13" s="135"/>
      <c r="QC13" s="92"/>
      <c r="QD13" s="95"/>
      <c r="QE13" s="71"/>
      <c r="QH13" s="106"/>
      <c r="QI13" s="15">
        <v>6</v>
      </c>
      <c r="QJ13" s="92"/>
      <c r="QK13" s="300"/>
      <c r="QL13" s="92"/>
      <c r="QM13" s="95"/>
      <c r="QN13" s="71"/>
      <c r="QQ13" s="106"/>
      <c r="QR13" s="15">
        <v>6</v>
      </c>
      <c r="QS13" s="92"/>
      <c r="QT13" s="300"/>
      <c r="QU13" s="92"/>
      <c r="QV13" s="95"/>
      <c r="QW13" s="71"/>
      <c r="QZ13" s="106"/>
      <c r="RA13" s="15">
        <v>6</v>
      </c>
      <c r="RB13" s="92"/>
      <c r="RC13" s="300"/>
      <c r="RD13" s="92"/>
      <c r="RE13" s="95"/>
      <c r="RF13" s="71"/>
      <c r="RI13" s="94"/>
      <c r="RJ13" s="15">
        <v>6</v>
      </c>
      <c r="RK13" s="92"/>
      <c r="RL13" s="300"/>
      <c r="RM13" s="92"/>
      <c r="RN13" s="95"/>
      <c r="RO13" s="71"/>
      <c r="RR13" s="106"/>
      <c r="RS13" s="15">
        <v>6</v>
      </c>
      <c r="RT13" s="92"/>
      <c r="RU13" s="135"/>
      <c r="RV13" s="92"/>
      <c r="RW13" s="95"/>
      <c r="RX13" s="71"/>
      <c r="SA13" s="106"/>
      <c r="SB13" s="15">
        <v>6</v>
      </c>
      <c r="SC13" s="92"/>
      <c r="SD13" s="79"/>
      <c r="SE13" s="92"/>
      <c r="SF13" s="95"/>
      <c r="SG13" s="71"/>
      <c r="SJ13" s="106"/>
      <c r="SK13" s="15">
        <v>6</v>
      </c>
      <c r="SL13" s="92"/>
      <c r="SM13" s="79"/>
      <c r="SN13" s="92"/>
      <c r="SO13" s="95"/>
      <c r="SP13" s="71"/>
      <c r="SS13" s="106"/>
      <c r="ST13" s="15"/>
      <c r="SU13" s="92"/>
      <c r="SV13" s="79"/>
      <c r="SW13" s="92"/>
      <c r="SX13" s="95"/>
      <c r="SY13" s="71"/>
      <c r="TB13" s="106"/>
      <c r="TC13" s="15">
        <v>6</v>
      </c>
      <c r="TD13" s="92"/>
      <c r="TE13" s="361"/>
      <c r="TF13" s="168"/>
      <c r="TG13" s="355"/>
      <c r="TH13" s="354"/>
      <c r="TK13" s="106"/>
      <c r="TL13" s="15">
        <v>6</v>
      </c>
      <c r="TM13" s="92"/>
      <c r="TN13" s="79"/>
      <c r="TO13" s="92"/>
      <c r="TP13" s="95"/>
      <c r="TQ13" s="71"/>
      <c r="TT13" s="106"/>
      <c r="TU13" s="15">
        <v>6</v>
      </c>
      <c r="TV13" s="92"/>
      <c r="TW13" s="79"/>
      <c r="TX13" s="92"/>
      <c r="TY13" s="95"/>
      <c r="TZ13" s="71"/>
      <c r="UC13" s="106"/>
      <c r="UD13" s="15">
        <v>6</v>
      </c>
      <c r="UE13" s="92"/>
      <c r="UF13" s="79"/>
      <c r="UG13" s="92"/>
      <c r="UH13" s="95"/>
      <c r="UI13" s="71"/>
      <c r="UL13" s="106"/>
      <c r="UM13" s="15">
        <v>6</v>
      </c>
      <c r="UN13" s="92"/>
      <c r="UO13" s="79"/>
      <c r="UP13" s="92"/>
      <c r="UQ13" s="95"/>
      <c r="UR13" s="71"/>
      <c r="UU13" s="106"/>
      <c r="UV13" s="15">
        <v>6</v>
      </c>
      <c r="UW13" s="92"/>
      <c r="UX13" s="79"/>
      <c r="UY13" s="92"/>
      <c r="UZ13" s="95"/>
      <c r="VA13" s="71"/>
      <c r="VD13" s="106"/>
      <c r="VE13" s="15">
        <v>6</v>
      </c>
      <c r="VF13" s="92"/>
      <c r="VG13" s="79"/>
      <c r="VH13" s="92"/>
      <c r="VI13" s="95"/>
      <c r="VJ13" s="71"/>
      <c r="VM13" s="106"/>
      <c r="VN13" s="15">
        <v>6</v>
      </c>
      <c r="VO13" s="92"/>
      <c r="VP13" s="79"/>
      <c r="VQ13" s="92"/>
      <c r="VR13" s="95"/>
      <c r="VS13" s="71"/>
      <c r="VV13" s="106"/>
      <c r="VW13" s="15">
        <v>6</v>
      </c>
      <c r="VX13" s="92"/>
      <c r="VY13" s="79"/>
      <c r="VZ13" s="92"/>
      <c r="WA13" s="95"/>
      <c r="WB13" s="71"/>
      <c r="WE13" s="106"/>
      <c r="WF13" s="15">
        <v>6</v>
      </c>
      <c r="WG13" s="92"/>
      <c r="WH13" s="79"/>
      <c r="WI13" s="92"/>
      <c r="WJ13" s="95"/>
      <c r="WK13" s="71"/>
      <c r="WN13" s="106"/>
      <c r="WO13" s="15">
        <v>6</v>
      </c>
      <c r="WP13" s="92"/>
      <c r="WQ13" s="79"/>
      <c r="WR13" s="92"/>
      <c r="WS13" s="95"/>
      <c r="WT13" s="71"/>
      <c r="WW13" s="106"/>
      <c r="WX13" s="15">
        <v>6</v>
      </c>
      <c r="WY13" s="92"/>
      <c r="WZ13" s="79"/>
      <c r="XA13" s="92"/>
      <c r="XB13" s="95"/>
      <c r="XC13" s="71"/>
      <c r="XF13" s="106"/>
      <c r="XG13" s="15">
        <v>6</v>
      </c>
      <c r="XH13" s="92"/>
      <c r="XI13" s="79"/>
      <c r="XJ13" s="92"/>
      <c r="XK13" s="95"/>
      <c r="XL13" s="71"/>
      <c r="XO13" s="106"/>
      <c r="XP13" s="15">
        <v>6</v>
      </c>
      <c r="XQ13" s="92"/>
      <c r="XR13" s="79"/>
      <c r="XS13" s="92"/>
      <c r="XT13" s="95"/>
      <c r="XU13" s="71"/>
      <c r="XX13" s="106"/>
      <c r="XY13" s="15">
        <v>6</v>
      </c>
      <c r="XZ13" s="92"/>
      <c r="YA13" s="79"/>
      <c r="YB13" s="92"/>
      <c r="YC13" s="95"/>
      <c r="YD13" s="71"/>
      <c r="YG13" s="106"/>
      <c r="YH13" s="15">
        <v>6</v>
      </c>
      <c r="YI13" s="92"/>
      <c r="YJ13" s="79"/>
      <c r="YK13" s="92"/>
      <c r="YL13" s="95"/>
      <c r="YM13" s="71"/>
      <c r="YP13" s="106"/>
      <c r="YQ13" s="15">
        <v>6</v>
      </c>
      <c r="YR13" s="92"/>
      <c r="YS13" s="79"/>
      <c r="YT13" s="92"/>
      <c r="YU13" s="95"/>
      <c r="YV13" s="71"/>
      <c r="YY13" s="106"/>
      <c r="YZ13" s="15">
        <v>6</v>
      </c>
      <c r="ZA13" s="92"/>
      <c r="ZB13" s="79"/>
      <c r="ZC13" s="92"/>
      <c r="ZD13" s="95"/>
      <c r="ZE13" s="71"/>
      <c r="ZH13" s="106"/>
      <c r="ZI13" s="15">
        <v>6</v>
      </c>
      <c r="ZJ13" s="92"/>
      <c r="ZK13" s="79"/>
      <c r="ZL13" s="92"/>
      <c r="ZM13" s="95"/>
      <c r="ZN13" s="71"/>
      <c r="ZQ13" s="106"/>
      <c r="ZR13" s="15">
        <v>6</v>
      </c>
      <c r="ZS13" s="92"/>
      <c r="ZT13" s="79"/>
      <c r="ZU13" s="92"/>
      <c r="ZV13" s="95"/>
      <c r="ZW13" s="71"/>
      <c r="ZZ13" s="106"/>
      <c r="AAA13" s="15">
        <v>6</v>
      </c>
      <c r="AAB13" s="92"/>
      <c r="AAC13" s="79"/>
      <c r="AAD13" s="92"/>
      <c r="AAE13" s="95"/>
      <c r="AAF13" s="71"/>
      <c r="AAI13" s="106"/>
      <c r="AAJ13" s="15">
        <v>6</v>
      </c>
      <c r="AAK13" s="92"/>
      <c r="AAL13" s="79"/>
      <c r="AAM13" s="92"/>
      <c r="AAN13" s="95"/>
      <c r="AAO13" s="71"/>
      <c r="AAR13" s="106"/>
      <c r="AAS13" s="15">
        <v>6</v>
      </c>
      <c r="AAT13" s="92"/>
      <c r="AAU13" s="79"/>
      <c r="AAV13" s="92"/>
      <c r="AAW13" s="95"/>
      <c r="AAX13" s="71"/>
      <c r="ABA13" s="106"/>
      <c r="ABB13" s="15">
        <v>6</v>
      </c>
      <c r="ABC13" s="92"/>
      <c r="ABD13" s="79"/>
      <c r="ABE13" s="92"/>
      <c r="ABF13" s="95"/>
      <c r="ABG13" s="71"/>
      <c r="ABJ13" s="106"/>
      <c r="ABK13" s="15">
        <v>6</v>
      </c>
      <c r="ABL13" s="92"/>
      <c r="ABM13" s="79"/>
      <c r="ABN13" s="92"/>
      <c r="ABO13" s="95"/>
      <c r="ABP13" s="71"/>
      <c r="ABS13" s="106"/>
      <c r="ABT13" s="15">
        <v>6</v>
      </c>
      <c r="ABU13" s="92"/>
      <c r="ABV13" s="79"/>
      <c r="ABW13" s="92"/>
      <c r="ABX13" s="95"/>
      <c r="ABY13" s="71"/>
      <c r="ACB13" s="106"/>
      <c r="ACC13" s="15">
        <v>6</v>
      </c>
      <c r="ACD13" s="92"/>
      <c r="ACE13" s="79"/>
      <c r="ACF13" s="92"/>
      <c r="ACG13" s="95"/>
      <c r="ACH13" s="71"/>
      <c r="ACK13" s="106"/>
      <c r="ACL13" s="15">
        <v>6</v>
      </c>
      <c r="ACM13" s="92"/>
      <c r="ACN13" s="79"/>
      <c r="ACO13" s="92"/>
      <c r="ACP13" s="95"/>
      <c r="ACQ13" s="71"/>
      <c r="ACT13" s="106"/>
      <c r="ACU13" s="15">
        <v>6</v>
      </c>
      <c r="ACV13" s="92"/>
      <c r="ACW13" s="79"/>
      <c r="ACX13" s="92"/>
      <c r="ACY13" s="95"/>
      <c r="ACZ13" s="71"/>
      <c r="ADC13" s="106"/>
      <c r="ADD13" s="15">
        <v>6</v>
      </c>
      <c r="ADE13" s="92"/>
      <c r="ADF13" s="79"/>
      <c r="ADG13" s="92"/>
      <c r="ADH13" s="95"/>
      <c r="ADI13" s="71"/>
      <c r="ADL13" s="106"/>
      <c r="ADM13" s="15">
        <v>6</v>
      </c>
      <c r="ADN13" s="92"/>
      <c r="ADO13" s="79"/>
      <c r="ADP13" s="92"/>
      <c r="ADQ13" s="95"/>
      <c r="ADR13" s="71"/>
      <c r="ADU13" s="106"/>
      <c r="ADV13" s="15">
        <v>6</v>
      </c>
      <c r="ADW13" s="92"/>
      <c r="ADX13" s="79"/>
      <c r="ADY13" s="92"/>
      <c r="ADZ13" s="95"/>
      <c r="AEA13" s="71"/>
      <c r="AED13" s="106"/>
      <c r="AEE13" s="15">
        <v>6</v>
      </c>
      <c r="AEF13" s="92"/>
      <c r="AEG13" s="79"/>
      <c r="AEH13" s="92"/>
      <c r="AEI13" s="95"/>
      <c r="AEJ13" s="71"/>
      <c r="AEM13" s="106"/>
      <c r="AEN13" s="15">
        <v>6</v>
      </c>
      <c r="AEO13" s="92"/>
      <c r="AEP13" s="79"/>
      <c r="AEQ13" s="92"/>
      <c r="AER13" s="95"/>
      <c r="AES13" s="71"/>
    </row>
    <row r="14" spans="1:825" ht="16.5" thickBot="1" x14ac:dyDescent="0.3">
      <c r="A14" s="137">
        <v>11</v>
      </c>
      <c r="B14" s="75" t="str">
        <f t="shared" ref="B14:I14" si="52">DG5</f>
        <v>SEABOARD FOODS</v>
      </c>
      <c r="C14" s="75" t="str">
        <f t="shared" si="52"/>
        <v>Seaboard</v>
      </c>
      <c r="D14" s="102" t="str">
        <f t="shared" si="52"/>
        <v>PED. 87074012</v>
      </c>
      <c r="E14" s="135">
        <f t="shared" si="52"/>
        <v>44814</v>
      </c>
      <c r="F14" s="86">
        <f t="shared" si="52"/>
        <v>19234.439999999999</v>
      </c>
      <c r="G14" s="73">
        <f t="shared" si="52"/>
        <v>21</v>
      </c>
      <c r="H14" s="48">
        <f t="shared" si="52"/>
        <v>19288.400000000001</v>
      </c>
      <c r="I14" s="105">
        <f t="shared" si="52"/>
        <v>-53.960000000002765</v>
      </c>
      <c r="L14" s="106"/>
      <c r="M14" s="15">
        <v>7</v>
      </c>
      <c r="N14" s="69">
        <v>901.7</v>
      </c>
      <c r="O14" s="311"/>
      <c r="P14" s="69"/>
      <c r="Q14" s="70"/>
      <c r="R14" s="71"/>
      <c r="S14" s="497">
        <f t="shared" si="7"/>
        <v>0</v>
      </c>
      <c r="T14" s="228"/>
      <c r="V14" s="106"/>
      <c r="W14" s="15">
        <v>7</v>
      </c>
      <c r="X14" s="69">
        <v>879.1</v>
      </c>
      <c r="Y14" s="311"/>
      <c r="Z14" s="69"/>
      <c r="AA14" s="70"/>
      <c r="AB14" s="71"/>
      <c r="AC14" s="497">
        <f t="shared" si="8"/>
        <v>0</v>
      </c>
      <c r="AF14" s="106"/>
      <c r="AG14" s="15">
        <v>7</v>
      </c>
      <c r="AH14" s="92">
        <v>902.6</v>
      </c>
      <c r="AI14" s="300"/>
      <c r="AJ14" s="92"/>
      <c r="AK14" s="95"/>
      <c r="AL14" s="71"/>
      <c r="AM14" s="497">
        <f t="shared" si="9"/>
        <v>0</v>
      </c>
      <c r="AP14" s="106"/>
      <c r="AQ14" s="15">
        <v>7</v>
      </c>
      <c r="AR14" s="92">
        <v>959.34</v>
      </c>
      <c r="AS14" s="300"/>
      <c r="AT14" s="92"/>
      <c r="AU14" s="95"/>
      <c r="AV14" s="71"/>
      <c r="AW14" s="497">
        <f t="shared" si="10"/>
        <v>0</v>
      </c>
      <c r="AZ14" s="106"/>
      <c r="BA14" s="15">
        <v>7</v>
      </c>
      <c r="BB14" s="92">
        <v>928.04</v>
      </c>
      <c r="BC14" s="300"/>
      <c r="BD14" s="92"/>
      <c r="BE14" s="95"/>
      <c r="BF14" s="71"/>
      <c r="BG14" s="497">
        <f t="shared" si="11"/>
        <v>0</v>
      </c>
      <c r="BJ14" s="1043"/>
      <c r="BK14" s="15">
        <v>7</v>
      </c>
      <c r="BL14" s="263">
        <v>876.3</v>
      </c>
      <c r="BM14" s="231"/>
      <c r="BN14" s="263"/>
      <c r="BO14" s="296"/>
      <c r="BP14" s="671">
        <v>65</v>
      </c>
      <c r="BQ14" s="630">
        <f t="shared" si="12"/>
        <v>0</v>
      </c>
      <c r="BR14" s="497"/>
      <c r="BT14" s="106"/>
      <c r="BU14" s="247">
        <v>7</v>
      </c>
      <c r="BV14" s="263">
        <v>906.3</v>
      </c>
      <c r="BW14" s="925"/>
      <c r="BX14" s="926"/>
      <c r="BY14" s="1047"/>
      <c r="BZ14" s="281"/>
      <c r="CA14" s="711">
        <f t="shared" si="13"/>
        <v>0</v>
      </c>
      <c r="CD14" s="642"/>
      <c r="CE14" s="15">
        <v>7</v>
      </c>
      <c r="CF14" s="263">
        <v>922.6</v>
      </c>
      <c r="CG14" s="785"/>
      <c r="CH14" s="263"/>
      <c r="CI14" s="672"/>
      <c r="CJ14" s="599"/>
      <c r="CK14" s="497">
        <f t="shared" si="14"/>
        <v>0</v>
      </c>
      <c r="CN14" s="94"/>
      <c r="CO14" s="15">
        <v>7</v>
      </c>
      <c r="CP14" s="92">
        <v>927.1</v>
      </c>
      <c r="CQ14" s="353"/>
      <c r="CR14" s="92"/>
      <c r="CS14" s="355"/>
      <c r="CT14" s="354"/>
      <c r="CU14" s="503">
        <f t="shared" si="48"/>
        <v>0</v>
      </c>
      <c r="CX14" s="106"/>
      <c r="CY14" s="15">
        <v>7</v>
      </c>
      <c r="CZ14" s="92">
        <v>905.4</v>
      </c>
      <c r="DA14" s="300"/>
      <c r="DB14" s="92"/>
      <c r="DC14" s="95"/>
      <c r="DD14" s="71"/>
      <c r="DE14" s="497">
        <f t="shared" si="15"/>
        <v>0</v>
      </c>
      <c r="DH14" s="106"/>
      <c r="DI14" s="15">
        <v>7</v>
      </c>
      <c r="DJ14" s="263">
        <v>930.3</v>
      </c>
      <c r="DK14" s="353"/>
      <c r="DL14" s="263"/>
      <c r="DM14" s="355"/>
      <c r="DN14" s="354"/>
      <c r="DO14" s="503">
        <f t="shared" si="16"/>
        <v>0</v>
      </c>
      <c r="DR14" s="106"/>
      <c r="DS14" s="15">
        <v>7</v>
      </c>
      <c r="DT14" s="92">
        <v>870</v>
      </c>
      <c r="DU14" s="353"/>
      <c r="DV14" s="92"/>
      <c r="DW14" s="355"/>
      <c r="DX14" s="354"/>
      <c r="DY14" s="497">
        <f t="shared" si="17"/>
        <v>0</v>
      </c>
      <c r="EB14" s="106"/>
      <c r="EC14" s="15">
        <v>7</v>
      </c>
      <c r="ED14" s="69">
        <v>874.52</v>
      </c>
      <c r="EE14" s="311"/>
      <c r="EF14" s="69"/>
      <c r="EG14" s="70"/>
      <c r="EH14" s="71"/>
      <c r="EI14" s="497">
        <f t="shared" si="18"/>
        <v>0</v>
      </c>
      <c r="EL14" s="106"/>
      <c r="EM14" s="15">
        <v>7</v>
      </c>
      <c r="EN14" s="69">
        <v>904.5</v>
      </c>
      <c r="EO14" s="311"/>
      <c r="EP14" s="69"/>
      <c r="EQ14" s="70"/>
      <c r="ER14" s="71"/>
      <c r="ES14" s="497">
        <f t="shared" si="19"/>
        <v>0</v>
      </c>
      <c r="EV14" s="397"/>
      <c r="EW14" s="15">
        <v>7</v>
      </c>
      <c r="EX14" s="263">
        <v>879.1</v>
      </c>
      <c r="EY14" s="304"/>
      <c r="EZ14" s="263"/>
      <c r="FA14" s="249"/>
      <c r="FB14" s="250"/>
      <c r="FC14" s="497">
        <f t="shared" si="20"/>
        <v>0</v>
      </c>
      <c r="FF14" s="397"/>
      <c r="FG14" s="15">
        <v>7</v>
      </c>
      <c r="FH14" s="263">
        <v>942.56</v>
      </c>
      <c r="FI14" s="304"/>
      <c r="FJ14" s="263"/>
      <c r="FK14" s="249"/>
      <c r="FL14" s="250"/>
      <c r="FM14" s="299">
        <f t="shared" si="21"/>
        <v>0</v>
      </c>
      <c r="FP14" s="106"/>
      <c r="FQ14" s="15">
        <v>7</v>
      </c>
      <c r="FR14" s="92">
        <v>942.56</v>
      </c>
      <c r="FS14" s="300"/>
      <c r="FT14" s="92"/>
      <c r="FU14" s="70"/>
      <c r="FV14" s="71"/>
      <c r="FW14" s="497">
        <f t="shared" si="22"/>
        <v>0</v>
      </c>
      <c r="FZ14" s="106"/>
      <c r="GA14" s="15">
        <v>7</v>
      </c>
      <c r="GB14" s="69">
        <v>869.1</v>
      </c>
      <c r="GC14" s="440"/>
      <c r="GD14" s="69"/>
      <c r="GE14" s="249"/>
      <c r="GF14" s="250"/>
      <c r="GG14" s="299">
        <f t="shared" si="23"/>
        <v>0</v>
      </c>
      <c r="GJ14" s="106"/>
      <c r="GK14" s="15">
        <v>7</v>
      </c>
      <c r="GL14" s="429">
        <v>929</v>
      </c>
      <c r="GM14" s="300"/>
      <c r="GN14" s="429"/>
      <c r="GO14" s="95"/>
      <c r="GP14" s="71"/>
      <c r="GQ14" s="497">
        <f t="shared" si="24"/>
        <v>0</v>
      </c>
      <c r="GT14" s="106"/>
      <c r="GU14" s="15">
        <v>7</v>
      </c>
      <c r="GV14" s="263"/>
      <c r="GW14" s="304"/>
      <c r="GX14" s="263"/>
      <c r="GY14" s="296"/>
      <c r="GZ14" s="250"/>
      <c r="HA14" s="497">
        <f t="shared" si="25"/>
        <v>0</v>
      </c>
      <c r="HD14" s="106"/>
      <c r="HE14" s="15">
        <v>7</v>
      </c>
      <c r="HF14" s="263"/>
      <c r="HG14" s="304"/>
      <c r="HH14" s="263"/>
      <c r="HI14" s="296"/>
      <c r="HJ14" s="250"/>
      <c r="HK14" s="497">
        <f t="shared" si="26"/>
        <v>0</v>
      </c>
      <c r="HN14" s="106"/>
      <c r="HO14" s="15">
        <v>7</v>
      </c>
      <c r="HP14" s="263"/>
      <c r="HQ14" s="304"/>
      <c r="HR14" s="263"/>
      <c r="HS14" s="356"/>
      <c r="HT14" s="250"/>
      <c r="HU14" s="497">
        <f t="shared" si="27"/>
        <v>0</v>
      </c>
      <c r="HX14" s="106"/>
      <c r="HY14" s="15">
        <v>7</v>
      </c>
      <c r="HZ14" s="69"/>
      <c r="IA14" s="311"/>
      <c r="IB14" s="69"/>
      <c r="IC14" s="70"/>
      <c r="ID14" s="71"/>
      <c r="IE14" s="497">
        <f t="shared" si="5"/>
        <v>0</v>
      </c>
      <c r="IH14" s="106"/>
      <c r="II14" s="15">
        <v>7</v>
      </c>
      <c r="IJ14" s="69"/>
      <c r="IK14" s="311"/>
      <c r="IL14" s="69"/>
      <c r="IM14" s="70"/>
      <c r="IN14" s="71"/>
      <c r="IO14" s="497">
        <f t="shared" si="28"/>
        <v>0</v>
      </c>
      <c r="IQ14" s="635"/>
      <c r="IR14" s="106"/>
      <c r="IS14" s="15">
        <v>7</v>
      </c>
      <c r="IT14" s="263"/>
      <c r="IU14" s="231"/>
      <c r="IV14" s="263"/>
      <c r="IW14" s="446"/>
      <c r="IX14" s="250"/>
      <c r="IY14" s="299">
        <f t="shared" si="29"/>
        <v>0</v>
      </c>
      <c r="IZ14" s="92"/>
      <c r="JA14" s="69"/>
      <c r="JB14" s="106"/>
      <c r="JC14" s="15">
        <v>7</v>
      </c>
      <c r="JD14" s="92"/>
      <c r="JE14" s="311"/>
      <c r="JF14" s="92"/>
      <c r="JG14" s="249"/>
      <c r="JH14" s="71"/>
      <c r="JI14" s="497">
        <f t="shared" si="30"/>
        <v>0</v>
      </c>
      <c r="JJ14" s="69"/>
      <c r="JL14" s="106"/>
      <c r="JM14" s="15">
        <v>7</v>
      </c>
      <c r="JN14" s="92"/>
      <c r="JO14" s="300"/>
      <c r="JP14" s="92"/>
      <c r="JQ14" s="70"/>
      <c r="JR14" s="71"/>
      <c r="JS14" s="497">
        <f t="shared" si="31"/>
        <v>0</v>
      </c>
      <c r="JV14" s="106"/>
      <c r="JW14" s="15">
        <v>7</v>
      </c>
      <c r="JX14" s="69"/>
      <c r="JY14" s="311"/>
      <c r="JZ14" s="69"/>
      <c r="KA14" s="70"/>
      <c r="KB14" s="71"/>
      <c r="KC14" s="497">
        <f t="shared" si="32"/>
        <v>0</v>
      </c>
      <c r="KE14" s="228"/>
      <c r="KF14" s="768"/>
      <c r="KG14" s="15">
        <v>7</v>
      </c>
      <c r="KH14" s="69"/>
      <c r="KI14" s="311"/>
      <c r="KJ14" s="69"/>
      <c r="KK14" s="70"/>
      <c r="KL14" s="71"/>
      <c r="KM14" s="497">
        <f t="shared" si="33"/>
        <v>0</v>
      </c>
      <c r="KP14" s="106"/>
      <c r="KQ14" s="15">
        <v>7</v>
      </c>
      <c r="KR14" s="69"/>
      <c r="KS14" s="311"/>
      <c r="KT14" s="69"/>
      <c r="KU14" s="70"/>
      <c r="KV14" s="71"/>
      <c r="KW14" s="497">
        <f t="shared" si="34"/>
        <v>0</v>
      </c>
      <c r="KZ14" s="106"/>
      <c r="LA14" s="15">
        <v>7</v>
      </c>
      <c r="LB14" s="92"/>
      <c r="LC14" s="300"/>
      <c r="LD14" s="92"/>
      <c r="LE14" s="95"/>
      <c r="LF14" s="71"/>
      <c r="LG14" s="497">
        <f t="shared" si="35"/>
        <v>0</v>
      </c>
      <c r="LJ14" s="106"/>
      <c r="LK14" s="15">
        <v>7</v>
      </c>
      <c r="LL14" s="92"/>
      <c r="LM14" s="300"/>
      <c r="LN14" s="92"/>
      <c r="LO14" s="95"/>
      <c r="LP14" s="71"/>
      <c r="LQ14" s="497">
        <f t="shared" si="36"/>
        <v>0</v>
      </c>
      <c r="LT14" s="106"/>
      <c r="LU14" s="15">
        <v>7</v>
      </c>
      <c r="LV14" s="92"/>
      <c r="LW14" s="300"/>
      <c r="LX14" s="92"/>
      <c r="LY14" s="95"/>
      <c r="LZ14" s="71"/>
      <c r="MA14" s="497">
        <f t="shared" si="37"/>
        <v>0</v>
      </c>
      <c r="MB14" s="497"/>
      <c r="MD14" s="106"/>
      <c r="ME14" s="15">
        <v>7</v>
      </c>
      <c r="MF14" s="362"/>
      <c r="MG14" s="300"/>
      <c r="MH14" s="362"/>
      <c r="MI14" s="95"/>
      <c r="MJ14" s="71"/>
      <c r="MK14" s="71">
        <f t="shared" si="38"/>
        <v>0</v>
      </c>
      <c r="MN14" s="106"/>
      <c r="MO14" s="15">
        <v>7</v>
      </c>
      <c r="MP14" s="92"/>
      <c r="MQ14" s="300"/>
      <c r="MR14" s="92"/>
      <c r="MS14" s="95"/>
      <c r="MT14" s="71"/>
      <c r="MU14" s="71">
        <f t="shared" si="39"/>
        <v>0</v>
      </c>
      <c r="MX14" s="106"/>
      <c r="MY14" s="15">
        <v>7</v>
      </c>
      <c r="MZ14" s="92"/>
      <c r="NA14" s="300"/>
      <c r="NB14" s="92"/>
      <c r="NC14" s="95"/>
      <c r="ND14" s="71"/>
      <c r="NE14" s="71">
        <f t="shared" si="40"/>
        <v>0</v>
      </c>
      <c r="NH14" s="106"/>
      <c r="NI14" s="15">
        <v>7</v>
      </c>
      <c r="NJ14" s="92"/>
      <c r="NK14" s="300"/>
      <c r="NL14" s="92"/>
      <c r="NM14" s="95"/>
      <c r="NN14" s="71"/>
      <c r="NO14" s="71">
        <f t="shared" si="41"/>
        <v>0</v>
      </c>
      <c r="NR14" s="106"/>
      <c r="NS14" s="15">
        <v>7</v>
      </c>
      <c r="NT14" s="92"/>
      <c r="NU14" s="300"/>
      <c r="NV14" s="92"/>
      <c r="NW14" s="95"/>
      <c r="NX14" s="71"/>
      <c r="NY14" s="71">
        <f t="shared" si="42"/>
        <v>0</v>
      </c>
      <c r="OB14" s="106"/>
      <c r="OC14" s="15">
        <v>7</v>
      </c>
      <c r="OD14" s="92"/>
      <c r="OE14" s="300"/>
      <c r="OF14" s="92"/>
      <c r="OG14" s="95"/>
      <c r="OH14" s="71"/>
      <c r="OI14" s="71">
        <f t="shared" si="43"/>
        <v>0</v>
      </c>
      <c r="OL14" s="106"/>
      <c r="OM14" s="15">
        <v>7</v>
      </c>
      <c r="ON14" s="92"/>
      <c r="OO14" s="300"/>
      <c r="OP14" s="92"/>
      <c r="OQ14" s="95"/>
      <c r="OR14" s="71"/>
      <c r="OS14" s="71">
        <f t="shared" si="44"/>
        <v>0</v>
      </c>
      <c r="OV14" s="106"/>
      <c r="OW14" s="15">
        <v>7</v>
      </c>
      <c r="OX14" s="263"/>
      <c r="OY14" s="304"/>
      <c r="OZ14" s="263"/>
      <c r="PA14" s="296"/>
      <c r="PB14" s="250"/>
      <c r="PC14" s="250">
        <f t="shared" si="45"/>
        <v>0</v>
      </c>
      <c r="PF14" s="94"/>
      <c r="PG14" s="15">
        <v>7</v>
      </c>
      <c r="PH14" s="92"/>
      <c r="PI14" s="300"/>
      <c r="PJ14" s="92"/>
      <c r="PK14" s="95"/>
      <c r="PL14" s="71"/>
      <c r="PM14" s="71">
        <f t="shared" si="46"/>
        <v>0</v>
      </c>
      <c r="PP14" s="106"/>
      <c r="PQ14" s="15">
        <v>7</v>
      </c>
      <c r="PR14" s="92"/>
      <c r="PS14" s="300"/>
      <c r="PT14" s="92"/>
      <c r="PU14" s="95"/>
      <c r="PV14" s="71"/>
      <c r="PY14" s="106"/>
      <c r="PZ14" s="15">
        <v>7</v>
      </c>
      <c r="QA14" s="92"/>
      <c r="QB14" s="135"/>
      <c r="QC14" s="92"/>
      <c r="QD14" s="95"/>
      <c r="QE14" s="71"/>
      <c r="QH14" s="106"/>
      <c r="QI14" s="15">
        <v>7</v>
      </c>
      <c r="QJ14" s="92"/>
      <c r="QK14" s="300"/>
      <c r="QL14" s="92"/>
      <c r="QM14" s="95"/>
      <c r="QN14" s="71"/>
      <c r="QQ14" s="106"/>
      <c r="QR14" s="15">
        <v>7</v>
      </c>
      <c r="QS14" s="92"/>
      <c r="QT14" s="300"/>
      <c r="QU14" s="92"/>
      <c r="QV14" s="95"/>
      <c r="QW14" s="71"/>
      <c r="QZ14" s="106"/>
      <c r="RA14" s="15">
        <v>7</v>
      </c>
      <c r="RB14" s="92"/>
      <c r="RC14" s="300"/>
      <c r="RD14" s="92"/>
      <c r="RE14" s="95"/>
      <c r="RF14" s="71"/>
      <c r="RI14" s="106"/>
      <c r="RJ14" s="15">
        <v>7</v>
      </c>
      <c r="RK14" s="92"/>
      <c r="RL14" s="300"/>
      <c r="RM14" s="92"/>
      <c r="RN14" s="95"/>
      <c r="RO14" s="71"/>
      <c r="RR14" s="106"/>
      <c r="RS14" s="15">
        <v>7</v>
      </c>
      <c r="RT14" s="92"/>
      <c r="RU14" s="135"/>
      <c r="RV14" s="92"/>
      <c r="RW14" s="95"/>
      <c r="RX14" s="71"/>
      <c r="SA14" s="106"/>
      <c r="SB14" s="15">
        <v>7</v>
      </c>
      <c r="SC14" s="92"/>
      <c r="SD14" s="79"/>
      <c r="SE14" s="92"/>
      <c r="SF14" s="95"/>
      <c r="SG14" s="71"/>
      <c r="SJ14" s="106"/>
      <c r="SK14" s="15">
        <v>7</v>
      </c>
      <c r="SL14" s="92"/>
      <c r="SM14" s="79"/>
      <c r="SN14" s="92"/>
      <c r="SO14" s="95"/>
      <c r="SP14" s="71"/>
      <c r="SS14" s="106"/>
      <c r="ST14" s="15"/>
      <c r="SU14" s="92"/>
      <c r="SV14" s="79"/>
      <c r="SW14" s="92"/>
      <c r="SX14" s="95"/>
      <c r="SY14" s="71"/>
      <c r="TB14" s="106"/>
      <c r="TC14" s="15">
        <v>7</v>
      </c>
      <c r="TD14" s="92"/>
      <c r="TE14" s="361"/>
      <c r="TF14" s="168"/>
      <c r="TG14" s="355"/>
      <c r="TH14" s="354"/>
      <c r="TK14" s="106"/>
      <c r="TL14" s="15">
        <v>7</v>
      </c>
      <c r="TM14" s="92"/>
      <c r="TN14" s="79"/>
      <c r="TO14" s="92"/>
      <c r="TP14" s="95"/>
      <c r="TQ14" s="71"/>
      <c r="TT14" s="106"/>
      <c r="TU14" s="15">
        <v>7</v>
      </c>
      <c r="TV14" s="92"/>
      <c r="TW14" s="79"/>
      <c r="TX14" s="92"/>
      <c r="TY14" s="95"/>
      <c r="TZ14" s="71"/>
      <c r="UC14" s="106"/>
      <c r="UD14" s="15">
        <v>7</v>
      </c>
      <c r="UE14" s="92"/>
      <c r="UF14" s="79"/>
      <c r="UG14" s="92"/>
      <c r="UH14" s="95"/>
      <c r="UI14" s="71"/>
      <c r="UL14" s="106"/>
      <c r="UM14" s="15">
        <v>7</v>
      </c>
      <c r="UN14" s="92"/>
      <c r="UO14" s="79"/>
      <c r="UP14" s="92"/>
      <c r="UQ14" s="95"/>
      <c r="UR14" s="71"/>
      <c r="UU14" s="106"/>
      <c r="UV14" s="15">
        <v>7</v>
      </c>
      <c r="UW14" s="92"/>
      <c r="UX14" s="79"/>
      <c r="UY14" s="92"/>
      <c r="UZ14" s="95"/>
      <c r="VA14" s="71"/>
      <c r="VD14" s="106"/>
      <c r="VE14" s="15">
        <v>7</v>
      </c>
      <c r="VF14" s="92"/>
      <c r="VG14" s="79"/>
      <c r="VH14" s="92"/>
      <c r="VI14" s="95"/>
      <c r="VJ14" s="71"/>
      <c r="VM14" s="106"/>
      <c r="VN14" s="15">
        <v>7</v>
      </c>
      <c r="VO14" s="92"/>
      <c r="VP14" s="79"/>
      <c r="VQ14" s="92"/>
      <c r="VR14" s="95"/>
      <c r="VS14" s="71"/>
      <c r="VV14" s="106"/>
      <c r="VW14" s="15">
        <v>7</v>
      </c>
      <c r="VX14" s="92"/>
      <c r="VY14" s="79"/>
      <c r="VZ14" s="92"/>
      <c r="WA14" s="95"/>
      <c r="WB14" s="71"/>
      <c r="WE14" s="106"/>
      <c r="WF14" s="15">
        <v>7</v>
      </c>
      <c r="WG14" s="92"/>
      <c r="WH14" s="79"/>
      <c r="WI14" s="92"/>
      <c r="WJ14" s="95"/>
      <c r="WK14" s="71"/>
      <c r="WN14" s="106"/>
      <c r="WO14" s="15">
        <v>7</v>
      </c>
      <c r="WP14" s="92"/>
      <c r="WQ14" s="79"/>
      <c r="WR14" s="92"/>
      <c r="WS14" s="95"/>
      <c r="WT14" s="71"/>
      <c r="WW14" s="106"/>
      <c r="WX14" s="15">
        <v>7</v>
      </c>
      <c r="WY14" s="92"/>
      <c r="WZ14" s="79"/>
      <c r="XA14" s="92"/>
      <c r="XB14" s="95"/>
      <c r="XC14" s="71"/>
      <c r="XF14" s="106"/>
      <c r="XG14" s="15">
        <v>7</v>
      </c>
      <c r="XH14" s="92"/>
      <c r="XI14" s="79"/>
      <c r="XJ14" s="92"/>
      <c r="XK14" s="95"/>
      <c r="XL14" s="71"/>
      <c r="XO14" s="106"/>
      <c r="XP14" s="15">
        <v>7</v>
      </c>
      <c r="XQ14" s="92"/>
      <c r="XR14" s="79"/>
      <c r="XS14" s="92"/>
      <c r="XT14" s="95"/>
      <c r="XU14" s="71"/>
      <c r="XX14" s="106"/>
      <c r="XY14" s="15">
        <v>7</v>
      </c>
      <c r="XZ14" s="92"/>
      <c r="YA14" s="79"/>
      <c r="YB14" s="92"/>
      <c r="YC14" s="95"/>
      <c r="YD14" s="71"/>
      <c r="YG14" s="106"/>
      <c r="YH14" s="15">
        <v>7</v>
      </c>
      <c r="YI14" s="92"/>
      <c r="YJ14" s="79"/>
      <c r="YK14" s="92"/>
      <c r="YL14" s="95"/>
      <c r="YM14" s="71"/>
      <c r="YP14" s="106"/>
      <c r="YQ14" s="15">
        <v>7</v>
      </c>
      <c r="YR14" s="92"/>
      <c r="YS14" s="79"/>
      <c r="YT14" s="92"/>
      <c r="YU14" s="95"/>
      <c r="YV14" s="71"/>
      <c r="YY14" s="106"/>
      <c r="YZ14" s="15">
        <v>7</v>
      </c>
      <c r="ZA14" s="92"/>
      <c r="ZB14" s="79"/>
      <c r="ZC14" s="92"/>
      <c r="ZD14" s="95"/>
      <c r="ZE14" s="71"/>
      <c r="ZH14" s="106"/>
      <c r="ZI14" s="15">
        <v>7</v>
      </c>
      <c r="ZJ14" s="92"/>
      <c r="ZK14" s="79"/>
      <c r="ZL14" s="92"/>
      <c r="ZM14" s="95"/>
      <c r="ZN14" s="71"/>
      <c r="ZQ14" s="106"/>
      <c r="ZR14" s="15">
        <v>7</v>
      </c>
      <c r="ZS14" s="92"/>
      <c r="ZT14" s="79"/>
      <c r="ZU14" s="92"/>
      <c r="ZV14" s="95"/>
      <c r="ZW14" s="71"/>
      <c r="ZZ14" s="106"/>
      <c r="AAA14" s="15">
        <v>7</v>
      </c>
      <c r="AAB14" s="92"/>
      <c r="AAC14" s="79"/>
      <c r="AAD14" s="92"/>
      <c r="AAE14" s="95"/>
      <c r="AAF14" s="71"/>
      <c r="AAI14" s="106"/>
      <c r="AAJ14" s="15">
        <v>7</v>
      </c>
      <c r="AAK14" s="92"/>
      <c r="AAL14" s="79"/>
      <c r="AAM14" s="92"/>
      <c r="AAN14" s="95"/>
      <c r="AAO14" s="71"/>
      <c r="AAR14" s="106"/>
      <c r="AAS14" s="15">
        <v>7</v>
      </c>
      <c r="AAT14" s="92"/>
      <c r="AAU14" s="79"/>
      <c r="AAV14" s="92"/>
      <c r="AAW14" s="95"/>
      <c r="AAX14" s="71"/>
      <c r="ABA14" s="106"/>
      <c r="ABB14" s="15">
        <v>7</v>
      </c>
      <c r="ABC14" s="92"/>
      <c r="ABD14" s="79"/>
      <c r="ABE14" s="92"/>
      <c r="ABF14" s="95"/>
      <c r="ABG14" s="71"/>
      <c r="ABJ14" s="106"/>
      <c r="ABK14" s="15">
        <v>7</v>
      </c>
      <c r="ABL14" s="92"/>
      <c r="ABM14" s="79"/>
      <c r="ABN14" s="92"/>
      <c r="ABO14" s="95"/>
      <c r="ABP14" s="71"/>
      <c r="ABS14" s="106"/>
      <c r="ABT14" s="15">
        <v>7</v>
      </c>
      <c r="ABU14" s="92"/>
      <c r="ABV14" s="79"/>
      <c r="ABW14" s="92"/>
      <c r="ABX14" s="95"/>
      <c r="ABY14" s="71"/>
      <c r="ACB14" s="106"/>
      <c r="ACC14" s="15">
        <v>7</v>
      </c>
      <c r="ACD14" s="92"/>
      <c r="ACE14" s="79"/>
      <c r="ACF14" s="92"/>
      <c r="ACG14" s="95"/>
      <c r="ACH14" s="71"/>
      <c r="ACK14" s="106"/>
      <c r="ACL14" s="15">
        <v>7</v>
      </c>
      <c r="ACM14" s="92"/>
      <c r="ACN14" s="79"/>
      <c r="ACO14" s="92"/>
      <c r="ACP14" s="95"/>
      <c r="ACQ14" s="71"/>
      <c r="ACT14" s="106"/>
      <c r="ACU14" s="15">
        <v>7</v>
      </c>
      <c r="ACV14" s="92"/>
      <c r="ACW14" s="79"/>
      <c r="ACX14" s="92"/>
      <c r="ACY14" s="95"/>
      <c r="ACZ14" s="71"/>
      <c r="ADC14" s="106"/>
      <c r="ADD14" s="15">
        <v>7</v>
      </c>
      <c r="ADE14" s="92"/>
      <c r="ADF14" s="79"/>
      <c r="ADG14" s="92"/>
      <c r="ADH14" s="95"/>
      <c r="ADI14" s="71"/>
      <c r="ADL14" s="106"/>
      <c r="ADM14" s="15">
        <v>7</v>
      </c>
      <c r="ADN14" s="92"/>
      <c r="ADO14" s="79"/>
      <c r="ADP14" s="92"/>
      <c r="ADQ14" s="95"/>
      <c r="ADR14" s="71"/>
      <c r="ADU14" s="106"/>
      <c r="ADV14" s="15">
        <v>7</v>
      </c>
      <c r="ADW14" s="92"/>
      <c r="ADX14" s="79"/>
      <c r="ADY14" s="92"/>
      <c r="ADZ14" s="95"/>
      <c r="AEA14" s="71"/>
      <c r="AED14" s="106"/>
      <c r="AEE14" s="15">
        <v>7</v>
      </c>
      <c r="AEF14" s="92"/>
      <c r="AEG14" s="79"/>
      <c r="AEH14" s="92"/>
      <c r="AEI14" s="95"/>
      <c r="AEJ14" s="71"/>
      <c r="AEM14" s="106"/>
      <c r="AEN14" s="15">
        <v>7</v>
      </c>
      <c r="AEO14" s="92"/>
      <c r="AEP14" s="79"/>
      <c r="AEQ14" s="92"/>
      <c r="AER14" s="95"/>
      <c r="AES14" s="71"/>
    </row>
    <row r="15" spans="1:825" x14ac:dyDescent="0.25">
      <c r="A15" s="137">
        <v>12</v>
      </c>
      <c r="B15" s="75" t="str">
        <f t="shared" ref="B15:I15" si="53">DQ5</f>
        <v>SEABOARD FOODS</v>
      </c>
      <c r="C15" s="75" t="str">
        <f t="shared" si="53"/>
        <v>Seaboard</v>
      </c>
      <c r="D15" s="102" t="str">
        <f t="shared" si="53"/>
        <v>PED. 87073245</v>
      </c>
      <c r="E15" s="135">
        <f t="shared" si="53"/>
        <v>44814</v>
      </c>
      <c r="F15" s="86">
        <f t="shared" si="53"/>
        <v>18891.63</v>
      </c>
      <c r="G15" s="73">
        <f t="shared" si="53"/>
        <v>21</v>
      </c>
      <c r="H15" s="48">
        <f t="shared" si="53"/>
        <v>18933.8</v>
      </c>
      <c r="I15" s="105">
        <f t="shared" si="53"/>
        <v>-42.169999999998254</v>
      </c>
      <c r="L15" s="106"/>
      <c r="M15" s="15">
        <v>8</v>
      </c>
      <c r="N15" s="69">
        <v>925.3</v>
      </c>
      <c r="O15" s="311"/>
      <c r="P15" s="69"/>
      <c r="Q15" s="70"/>
      <c r="R15" s="71"/>
      <c r="S15" s="497">
        <f t="shared" si="7"/>
        <v>0</v>
      </c>
      <c r="T15" s="228"/>
      <c r="V15" s="106"/>
      <c r="W15" s="15">
        <v>8</v>
      </c>
      <c r="X15" s="69">
        <v>918.1</v>
      </c>
      <c r="Y15" s="311"/>
      <c r="Z15" s="69"/>
      <c r="AA15" s="70"/>
      <c r="AB15" s="71"/>
      <c r="AC15" s="497">
        <f t="shared" si="8"/>
        <v>0</v>
      </c>
      <c r="AF15" s="106"/>
      <c r="AG15" s="15">
        <v>8</v>
      </c>
      <c r="AH15" s="92">
        <v>911.3</v>
      </c>
      <c r="AI15" s="300"/>
      <c r="AJ15" s="92"/>
      <c r="AK15" s="95"/>
      <c r="AL15" s="71"/>
      <c r="AM15" s="497">
        <f t="shared" si="9"/>
        <v>0</v>
      </c>
      <c r="AP15" s="106"/>
      <c r="AQ15" s="15">
        <v>8</v>
      </c>
      <c r="AR15" s="92">
        <v>929.86</v>
      </c>
      <c r="AS15" s="300"/>
      <c r="AT15" s="92"/>
      <c r="AU15" s="95"/>
      <c r="AV15" s="71"/>
      <c r="AW15" s="497">
        <f t="shared" si="10"/>
        <v>0</v>
      </c>
      <c r="AZ15" s="106"/>
      <c r="BA15" s="15">
        <v>8</v>
      </c>
      <c r="BB15" s="92">
        <v>911.72</v>
      </c>
      <c r="BC15" s="300"/>
      <c r="BD15" s="92"/>
      <c r="BE15" s="95"/>
      <c r="BF15" s="71"/>
      <c r="BG15" s="497">
        <f t="shared" si="11"/>
        <v>0</v>
      </c>
      <c r="BJ15" s="1043"/>
      <c r="BK15" s="15">
        <v>8</v>
      </c>
      <c r="BL15" s="263">
        <v>907.2</v>
      </c>
      <c r="BM15" s="231"/>
      <c r="BN15" s="263"/>
      <c r="BO15" s="296"/>
      <c r="BP15" s="671">
        <v>65</v>
      </c>
      <c r="BQ15" s="630">
        <f t="shared" si="12"/>
        <v>0</v>
      </c>
      <c r="BR15" s="497"/>
      <c r="BT15" s="106"/>
      <c r="BU15" s="247">
        <v>8</v>
      </c>
      <c r="BV15" s="263">
        <v>925.3</v>
      </c>
      <c r="BW15" s="785"/>
      <c r="BX15" s="263"/>
      <c r="BY15" s="850"/>
      <c r="BZ15" s="599"/>
      <c r="CA15" s="497">
        <f t="shared" si="13"/>
        <v>0</v>
      </c>
      <c r="CD15" s="642"/>
      <c r="CE15" s="15">
        <v>8</v>
      </c>
      <c r="CF15" s="263">
        <v>916.3</v>
      </c>
      <c r="CG15" s="785"/>
      <c r="CH15" s="263"/>
      <c r="CI15" s="672"/>
      <c r="CJ15" s="599"/>
      <c r="CK15" s="497">
        <f t="shared" si="14"/>
        <v>0</v>
      </c>
      <c r="CN15" s="94"/>
      <c r="CO15" s="15">
        <v>8</v>
      </c>
      <c r="CP15" s="92">
        <v>900.8</v>
      </c>
      <c r="CQ15" s="353"/>
      <c r="CR15" s="92"/>
      <c r="CS15" s="1048"/>
      <c r="CT15" s="354"/>
      <c r="CU15" s="503">
        <f t="shared" si="48"/>
        <v>0</v>
      </c>
      <c r="CX15" s="106"/>
      <c r="CY15" s="15">
        <v>8</v>
      </c>
      <c r="CZ15" s="92">
        <v>923.5</v>
      </c>
      <c r="DA15" s="300"/>
      <c r="DB15" s="92"/>
      <c r="DC15" s="95"/>
      <c r="DD15" s="71"/>
      <c r="DE15" s="497">
        <f t="shared" si="15"/>
        <v>0</v>
      </c>
      <c r="DH15" s="106"/>
      <c r="DI15" s="15">
        <v>8</v>
      </c>
      <c r="DJ15" s="263">
        <v>906.7</v>
      </c>
      <c r="DK15" s="353"/>
      <c r="DL15" s="263"/>
      <c r="DM15" s="355"/>
      <c r="DN15" s="354"/>
      <c r="DO15" s="503">
        <f t="shared" si="16"/>
        <v>0</v>
      </c>
      <c r="DR15" s="106"/>
      <c r="DS15" s="15">
        <v>8</v>
      </c>
      <c r="DT15" s="92">
        <v>891.3</v>
      </c>
      <c r="DU15" s="353"/>
      <c r="DV15" s="92"/>
      <c r="DW15" s="355"/>
      <c r="DX15" s="354"/>
      <c r="DY15" s="497">
        <f t="shared" si="17"/>
        <v>0</v>
      </c>
      <c r="EB15" s="106"/>
      <c r="EC15" s="15">
        <v>8</v>
      </c>
      <c r="ED15" s="69">
        <v>933.03</v>
      </c>
      <c r="EE15" s="311"/>
      <c r="EF15" s="69"/>
      <c r="EG15" s="70"/>
      <c r="EH15" s="71"/>
      <c r="EI15" s="497">
        <f t="shared" si="18"/>
        <v>0</v>
      </c>
      <c r="EL15" s="106"/>
      <c r="EM15" s="15">
        <v>8</v>
      </c>
      <c r="EN15" s="69">
        <v>868.2</v>
      </c>
      <c r="EO15" s="311"/>
      <c r="EP15" s="69"/>
      <c r="EQ15" s="70"/>
      <c r="ER15" s="71"/>
      <c r="ES15" s="497">
        <f t="shared" si="19"/>
        <v>0</v>
      </c>
      <c r="EV15" s="397"/>
      <c r="EW15" s="15">
        <v>8</v>
      </c>
      <c r="EX15" s="263">
        <v>929.9</v>
      </c>
      <c r="EY15" s="304"/>
      <c r="EZ15" s="263"/>
      <c r="FA15" s="249"/>
      <c r="FB15" s="250"/>
      <c r="FC15" s="497">
        <f t="shared" si="20"/>
        <v>0</v>
      </c>
      <c r="FF15" s="397"/>
      <c r="FG15" s="15">
        <v>8</v>
      </c>
      <c r="FH15" s="263">
        <v>931.22</v>
      </c>
      <c r="FI15" s="304"/>
      <c r="FJ15" s="263"/>
      <c r="FK15" s="249"/>
      <c r="FL15" s="250"/>
      <c r="FM15" s="299">
        <f t="shared" si="21"/>
        <v>0</v>
      </c>
      <c r="FP15" s="106"/>
      <c r="FQ15" s="15">
        <v>8</v>
      </c>
      <c r="FR15" s="92">
        <v>918.97</v>
      </c>
      <c r="FS15" s="300"/>
      <c r="FT15" s="92"/>
      <c r="FU15" s="70"/>
      <c r="FV15" s="71"/>
      <c r="FW15" s="497">
        <f t="shared" si="22"/>
        <v>0</v>
      </c>
      <c r="FZ15" s="106"/>
      <c r="GA15" s="15">
        <v>8</v>
      </c>
      <c r="GB15" s="69">
        <v>912.6</v>
      </c>
      <c r="GC15" s="440"/>
      <c r="GD15" s="69"/>
      <c r="GE15" s="249"/>
      <c r="GF15" s="250"/>
      <c r="GG15" s="299">
        <f t="shared" si="23"/>
        <v>0</v>
      </c>
      <c r="GJ15" s="106"/>
      <c r="GK15" s="15">
        <v>8</v>
      </c>
      <c r="GL15" s="429">
        <v>876.3</v>
      </c>
      <c r="GM15" s="300"/>
      <c r="GN15" s="429"/>
      <c r="GO15" s="95"/>
      <c r="GP15" s="71"/>
      <c r="GQ15" s="497">
        <f t="shared" si="24"/>
        <v>0</v>
      </c>
      <c r="GT15" s="106"/>
      <c r="GU15" s="15">
        <v>8</v>
      </c>
      <c r="GV15" s="263"/>
      <c r="GW15" s="304"/>
      <c r="GX15" s="263"/>
      <c r="GY15" s="296"/>
      <c r="GZ15" s="250"/>
      <c r="HA15" s="497">
        <f t="shared" si="25"/>
        <v>0</v>
      </c>
      <c r="HD15" s="106"/>
      <c r="HE15" s="15">
        <v>8</v>
      </c>
      <c r="HF15" s="263"/>
      <c r="HG15" s="304"/>
      <c r="HH15" s="263"/>
      <c r="HI15" s="296"/>
      <c r="HJ15" s="250"/>
      <c r="HK15" s="497">
        <f t="shared" si="26"/>
        <v>0</v>
      </c>
      <c r="HN15" s="106"/>
      <c r="HO15" s="15">
        <v>8</v>
      </c>
      <c r="HP15" s="263"/>
      <c r="HQ15" s="304"/>
      <c r="HR15" s="263"/>
      <c r="HS15" s="356"/>
      <c r="HT15" s="250"/>
      <c r="HU15" s="497">
        <f t="shared" si="27"/>
        <v>0</v>
      </c>
      <c r="HX15" s="94"/>
      <c r="HY15" s="15">
        <v>8</v>
      </c>
      <c r="HZ15" s="69"/>
      <c r="IA15" s="311"/>
      <c r="IB15" s="69"/>
      <c r="IC15" s="70"/>
      <c r="ID15" s="71"/>
      <c r="IE15" s="497">
        <f t="shared" si="5"/>
        <v>0</v>
      </c>
      <c r="IH15" s="94"/>
      <c r="II15" s="15">
        <v>8</v>
      </c>
      <c r="IJ15" s="69"/>
      <c r="IK15" s="311"/>
      <c r="IL15" s="69"/>
      <c r="IM15" s="70"/>
      <c r="IN15" s="71"/>
      <c r="IO15" s="497">
        <f t="shared" si="28"/>
        <v>0</v>
      </c>
      <c r="IR15" s="106"/>
      <c r="IS15" s="15">
        <v>8</v>
      </c>
      <c r="IT15" s="263"/>
      <c r="IU15" s="231"/>
      <c r="IV15" s="263"/>
      <c r="IW15" s="446"/>
      <c r="IX15" s="250"/>
      <c r="IY15" s="299">
        <f t="shared" si="29"/>
        <v>0</v>
      </c>
      <c r="IZ15" s="92"/>
      <c r="JA15" s="69"/>
      <c r="JB15" s="106"/>
      <c r="JC15" s="15">
        <v>8</v>
      </c>
      <c r="JD15" s="92"/>
      <c r="JE15" s="311"/>
      <c r="JF15" s="92"/>
      <c r="JG15" s="249"/>
      <c r="JH15" s="71"/>
      <c r="JI15" s="497">
        <f t="shared" si="30"/>
        <v>0</v>
      </c>
      <c r="JJ15" s="69"/>
      <c r="JL15" s="106"/>
      <c r="JM15" s="15">
        <v>8</v>
      </c>
      <c r="JN15" s="92"/>
      <c r="JO15" s="300"/>
      <c r="JP15" s="92"/>
      <c r="JQ15" s="70"/>
      <c r="JR15" s="71"/>
      <c r="JS15" s="497">
        <f t="shared" si="31"/>
        <v>0</v>
      </c>
      <c r="JV15" s="106"/>
      <c r="JW15" s="15">
        <v>8</v>
      </c>
      <c r="JX15" s="69"/>
      <c r="JY15" s="311"/>
      <c r="JZ15" s="69"/>
      <c r="KA15" s="70"/>
      <c r="KB15" s="71"/>
      <c r="KC15" s="497">
        <f t="shared" si="32"/>
        <v>0</v>
      </c>
      <c r="KE15" s="228"/>
      <c r="KF15" s="768"/>
      <c r="KG15" s="15">
        <v>8</v>
      </c>
      <c r="KH15" s="69"/>
      <c r="KI15" s="311"/>
      <c r="KJ15" s="69"/>
      <c r="KK15" s="70"/>
      <c r="KL15" s="71"/>
      <c r="KM15" s="497">
        <f t="shared" si="33"/>
        <v>0</v>
      </c>
      <c r="KP15" s="106"/>
      <c r="KQ15" s="15">
        <v>8</v>
      </c>
      <c r="KR15" s="69"/>
      <c r="KS15" s="311"/>
      <c r="KT15" s="69"/>
      <c r="KU15" s="70"/>
      <c r="KV15" s="71"/>
      <c r="KW15" s="497">
        <f t="shared" si="34"/>
        <v>0</v>
      </c>
      <c r="KZ15" s="106"/>
      <c r="LA15" s="15">
        <v>8</v>
      </c>
      <c r="LB15" s="92"/>
      <c r="LC15" s="300"/>
      <c r="LD15" s="92"/>
      <c r="LE15" s="95"/>
      <c r="LF15" s="71"/>
      <c r="LG15" s="497">
        <f t="shared" si="35"/>
        <v>0</v>
      </c>
      <c r="LJ15" s="106"/>
      <c r="LK15" s="15">
        <v>8</v>
      </c>
      <c r="LL15" s="92"/>
      <c r="LM15" s="300"/>
      <c r="LN15" s="92"/>
      <c r="LO15" s="95"/>
      <c r="LP15" s="71"/>
      <c r="LQ15" s="497">
        <f t="shared" si="36"/>
        <v>0</v>
      </c>
      <c r="LT15" s="106"/>
      <c r="LU15" s="15">
        <v>8</v>
      </c>
      <c r="LV15" s="92"/>
      <c r="LW15" s="300"/>
      <c r="LX15" s="92"/>
      <c r="LY15" s="95"/>
      <c r="LZ15" s="71"/>
      <c r="MA15" s="497">
        <f t="shared" si="37"/>
        <v>0</v>
      </c>
      <c r="MB15" s="497"/>
      <c r="MD15" s="106"/>
      <c r="ME15" s="15">
        <v>8</v>
      </c>
      <c r="MF15" s="362"/>
      <c r="MG15" s="300"/>
      <c r="MH15" s="362"/>
      <c r="MI15" s="95"/>
      <c r="MJ15" s="71"/>
      <c r="MK15" s="71">
        <f t="shared" si="38"/>
        <v>0</v>
      </c>
      <c r="MN15" s="106"/>
      <c r="MO15" s="15">
        <v>8</v>
      </c>
      <c r="MP15" s="92"/>
      <c r="MQ15" s="300"/>
      <c r="MR15" s="92"/>
      <c r="MS15" s="95"/>
      <c r="MT15" s="71"/>
      <c r="MU15" s="71">
        <f t="shared" si="39"/>
        <v>0</v>
      </c>
      <c r="MX15" s="106"/>
      <c r="MY15" s="15">
        <v>8</v>
      </c>
      <c r="MZ15" s="92"/>
      <c r="NA15" s="300"/>
      <c r="NB15" s="92"/>
      <c r="NC15" s="95"/>
      <c r="ND15" s="71"/>
      <c r="NE15" s="71">
        <f t="shared" si="40"/>
        <v>0</v>
      </c>
      <c r="NH15" s="106"/>
      <c r="NI15" s="15">
        <v>8</v>
      </c>
      <c r="NJ15" s="92"/>
      <c r="NK15" s="300"/>
      <c r="NL15" s="92"/>
      <c r="NM15" s="95"/>
      <c r="NN15" s="71"/>
      <c r="NO15" s="71">
        <f t="shared" si="41"/>
        <v>0</v>
      </c>
      <c r="NR15" s="106"/>
      <c r="NS15" s="15">
        <v>8</v>
      </c>
      <c r="NT15" s="92"/>
      <c r="NU15" s="300"/>
      <c r="NV15" s="92"/>
      <c r="NW15" s="95"/>
      <c r="NX15" s="71"/>
      <c r="NY15" s="71">
        <f t="shared" si="42"/>
        <v>0</v>
      </c>
      <c r="OB15" s="106"/>
      <c r="OC15" s="15">
        <v>8</v>
      </c>
      <c r="OD15" s="92"/>
      <c r="OE15" s="300"/>
      <c r="OF15" s="92"/>
      <c r="OG15" s="95"/>
      <c r="OH15" s="71"/>
      <c r="OI15" s="71">
        <f t="shared" si="43"/>
        <v>0</v>
      </c>
      <c r="OL15" s="106"/>
      <c r="OM15" s="15">
        <v>8</v>
      </c>
      <c r="ON15" s="92"/>
      <c r="OO15" s="300"/>
      <c r="OP15" s="92"/>
      <c r="OQ15" s="95"/>
      <c r="OR15" s="71"/>
      <c r="OS15" s="71">
        <f t="shared" si="44"/>
        <v>0</v>
      </c>
      <c r="OV15" s="106"/>
      <c r="OW15" s="15">
        <v>8</v>
      </c>
      <c r="OX15" s="263"/>
      <c r="OY15" s="304"/>
      <c r="OZ15" s="263"/>
      <c r="PA15" s="296"/>
      <c r="PB15" s="250"/>
      <c r="PC15" s="250">
        <f t="shared" si="45"/>
        <v>0</v>
      </c>
      <c r="PF15" s="94"/>
      <c r="PG15" s="15">
        <v>8</v>
      </c>
      <c r="PH15" s="92"/>
      <c r="PI15" s="300"/>
      <c r="PJ15" s="92"/>
      <c r="PK15" s="95"/>
      <c r="PL15" s="71"/>
      <c r="PM15" s="71">
        <f t="shared" si="46"/>
        <v>0</v>
      </c>
      <c r="PP15" s="106"/>
      <c r="PQ15" s="15">
        <v>8</v>
      </c>
      <c r="PR15" s="92"/>
      <c r="PS15" s="300"/>
      <c r="PT15" s="92"/>
      <c r="PU15" s="95"/>
      <c r="PV15" s="71"/>
      <c r="PY15" s="106"/>
      <c r="PZ15" s="15">
        <v>8</v>
      </c>
      <c r="QA15" s="92"/>
      <c r="QB15" s="135"/>
      <c r="QC15" s="92"/>
      <c r="QD15" s="95"/>
      <c r="QE15" s="71"/>
      <c r="QH15" s="106"/>
      <c r="QI15" s="15">
        <v>8</v>
      </c>
      <c r="QJ15" s="92"/>
      <c r="QK15" s="300"/>
      <c r="QL15" s="92"/>
      <c r="QM15" s="95"/>
      <c r="QN15" s="71"/>
      <c r="QQ15" s="106"/>
      <c r="QR15" s="15">
        <v>8</v>
      </c>
      <c r="QS15" s="92"/>
      <c r="QT15" s="300"/>
      <c r="QU15" s="92"/>
      <c r="QV15" s="95"/>
      <c r="QW15" s="71"/>
      <c r="QZ15" s="106"/>
      <c r="RA15" s="15">
        <v>8</v>
      </c>
      <c r="RB15" s="92"/>
      <c r="RC15" s="300"/>
      <c r="RD15" s="92"/>
      <c r="RE15" s="95"/>
      <c r="RF15" s="71"/>
      <c r="RI15" s="106"/>
      <c r="RJ15" s="15">
        <v>8</v>
      </c>
      <c r="RK15" s="92"/>
      <c r="RL15" s="300"/>
      <c r="RM15" s="92"/>
      <c r="RN15" s="95"/>
      <c r="RO15" s="71"/>
      <c r="RR15" s="106"/>
      <c r="RS15" s="15">
        <v>8</v>
      </c>
      <c r="RT15" s="92"/>
      <c r="RU15" s="135"/>
      <c r="RV15" s="92"/>
      <c r="RW15" s="95"/>
      <c r="RX15" s="71"/>
      <c r="SA15" s="106"/>
      <c r="SB15" s="15">
        <v>8</v>
      </c>
      <c r="SC15" s="92"/>
      <c r="SD15" s="79"/>
      <c r="SE15" s="92"/>
      <c r="SF15" s="95"/>
      <c r="SG15" s="71"/>
      <c r="SJ15" s="106"/>
      <c r="SK15" s="15">
        <v>8</v>
      </c>
      <c r="SL15" s="92"/>
      <c r="SM15" s="79"/>
      <c r="SN15" s="92"/>
      <c r="SO15" s="95"/>
      <c r="SP15" s="71"/>
      <c r="SS15" s="106"/>
      <c r="ST15" s="15"/>
      <c r="SU15" s="92"/>
      <c r="SV15" s="79"/>
      <c r="SW15" s="92"/>
      <c r="SX15" s="95"/>
      <c r="SY15" s="71"/>
      <c r="TB15" s="106"/>
      <c r="TC15" s="15">
        <v>8</v>
      </c>
      <c r="TD15" s="92"/>
      <c r="TE15" s="361"/>
      <c r="TF15" s="168"/>
      <c r="TG15" s="355"/>
      <c r="TH15" s="354"/>
      <c r="TK15" s="106"/>
      <c r="TL15" s="15">
        <v>8</v>
      </c>
      <c r="TM15" s="92"/>
      <c r="TN15" s="79"/>
      <c r="TO15" s="92"/>
      <c r="TP15" s="95"/>
      <c r="TQ15" s="71"/>
      <c r="TT15" s="106"/>
      <c r="TU15" s="15">
        <v>8</v>
      </c>
      <c r="TV15" s="92"/>
      <c r="TW15" s="79"/>
      <c r="TX15" s="92"/>
      <c r="TY15" s="95"/>
      <c r="TZ15" s="71"/>
      <c r="UC15" s="106"/>
      <c r="UD15" s="15">
        <v>8</v>
      </c>
      <c r="UE15" s="92"/>
      <c r="UF15" s="79"/>
      <c r="UG15" s="92"/>
      <c r="UH15" s="95"/>
      <c r="UI15" s="71"/>
      <c r="UL15" s="106"/>
      <c r="UM15" s="15">
        <v>8</v>
      </c>
      <c r="UN15" s="92"/>
      <c r="UO15" s="79"/>
      <c r="UP15" s="92"/>
      <c r="UQ15" s="95"/>
      <c r="UR15" s="71"/>
      <c r="UU15" s="106"/>
      <c r="UV15" s="15">
        <v>8</v>
      </c>
      <c r="UW15" s="92"/>
      <c r="UX15" s="79"/>
      <c r="UY15" s="92"/>
      <c r="UZ15" s="95"/>
      <c r="VA15" s="71"/>
      <c r="VD15" s="106"/>
      <c r="VE15" s="15">
        <v>8</v>
      </c>
      <c r="VF15" s="92"/>
      <c r="VG15" s="79"/>
      <c r="VH15" s="92"/>
      <c r="VI15" s="95"/>
      <c r="VJ15" s="71"/>
      <c r="VM15" s="106"/>
      <c r="VN15" s="15">
        <v>8</v>
      </c>
      <c r="VO15" s="92"/>
      <c r="VP15" s="79"/>
      <c r="VQ15" s="92"/>
      <c r="VR15" s="95"/>
      <c r="VS15" s="71"/>
      <c r="VV15" s="106"/>
      <c r="VW15" s="15">
        <v>8</v>
      </c>
      <c r="VX15" s="92"/>
      <c r="VY15" s="79"/>
      <c r="VZ15" s="92"/>
      <c r="WA15" s="95"/>
      <c r="WB15" s="71"/>
      <c r="WE15" s="106"/>
      <c r="WF15" s="15">
        <v>8</v>
      </c>
      <c r="WG15" s="92"/>
      <c r="WH15" s="79"/>
      <c r="WI15" s="92"/>
      <c r="WJ15" s="95"/>
      <c r="WK15" s="71"/>
      <c r="WN15" s="106"/>
      <c r="WO15" s="15">
        <v>8</v>
      </c>
      <c r="WP15" s="92"/>
      <c r="WQ15" s="79"/>
      <c r="WR15" s="92"/>
      <c r="WS15" s="95"/>
      <c r="WT15" s="71"/>
      <c r="WW15" s="106"/>
      <c r="WX15" s="15">
        <v>8</v>
      </c>
      <c r="WY15" s="92"/>
      <c r="WZ15" s="79"/>
      <c r="XA15" s="92"/>
      <c r="XB15" s="95"/>
      <c r="XC15" s="71"/>
      <c r="XF15" s="106"/>
      <c r="XG15" s="15">
        <v>8</v>
      </c>
      <c r="XH15" s="92"/>
      <c r="XI15" s="79"/>
      <c r="XJ15" s="92"/>
      <c r="XK15" s="95"/>
      <c r="XL15" s="71"/>
      <c r="XO15" s="106"/>
      <c r="XP15" s="15">
        <v>8</v>
      </c>
      <c r="XQ15" s="92"/>
      <c r="XR15" s="79"/>
      <c r="XS15" s="92"/>
      <c r="XT15" s="95"/>
      <c r="XU15" s="71"/>
      <c r="XX15" s="106"/>
      <c r="XY15" s="15">
        <v>8</v>
      </c>
      <c r="XZ15" s="92"/>
      <c r="YA15" s="79"/>
      <c r="YB15" s="92"/>
      <c r="YC15" s="95"/>
      <c r="YD15" s="71"/>
      <c r="YG15" s="106"/>
      <c r="YH15" s="15">
        <v>8</v>
      </c>
      <c r="YI15" s="92"/>
      <c r="YJ15" s="79"/>
      <c r="YK15" s="92"/>
      <c r="YL15" s="95"/>
      <c r="YM15" s="71"/>
      <c r="YP15" s="106"/>
      <c r="YQ15" s="15">
        <v>8</v>
      </c>
      <c r="YR15" s="92"/>
      <c r="YS15" s="79"/>
      <c r="YT15" s="92"/>
      <c r="YU15" s="95"/>
      <c r="YV15" s="71"/>
      <c r="YY15" s="106"/>
      <c r="YZ15" s="15">
        <v>8</v>
      </c>
      <c r="ZA15" s="92"/>
      <c r="ZB15" s="79"/>
      <c r="ZC15" s="92"/>
      <c r="ZD15" s="95"/>
      <c r="ZE15" s="71"/>
      <c r="ZH15" s="106"/>
      <c r="ZI15" s="15">
        <v>8</v>
      </c>
      <c r="ZJ15" s="92"/>
      <c r="ZK15" s="79"/>
      <c r="ZL15" s="92"/>
      <c r="ZM15" s="95"/>
      <c r="ZN15" s="71"/>
      <c r="ZQ15" s="106"/>
      <c r="ZR15" s="15">
        <v>8</v>
      </c>
      <c r="ZS15" s="92"/>
      <c r="ZT15" s="79"/>
      <c r="ZU15" s="92"/>
      <c r="ZV15" s="95"/>
      <c r="ZW15" s="71"/>
      <c r="ZZ15" s="106"/>
      <c r="AAA15" s="15">
        <v>8</v>
      </c>
      <c r="AAB15" s="92"/>
      <c r="AAC15" s="79"/>
      <c r="AAD15" s="92"/>
      <c r="AAE15" s="95"/>
      <c r="AAF15" s="71"/>
      <c r="AAI15" s="106"/>
      <c r="AAJ15" s="15">
        <v>8</v>
      </c>
      <c r="AAK15" s="92"/>
      <c r="AAL15" s="79"/>
      <c r="AAM15" s="92"/>
      <c r="AAN15" s="95"/>
      <c r="AAO15" s="71"/>
      <c r="AAR15" s="106"/>
      <c r="AAS15" s="15">
        <v>8</v>
      </c>
      <c r="AAT15" s="92"/>
      <c r="AAU15" s="79"/>
      <c r="AAV15" s="92"/>
      <c r="AAW15" s="95"/>
      <c r="AAX15" s="71"/>
      <c r="ABA15" s="106"/>
      <c r="ABB15" s="15">
        <v>8</v>
      </c>
      <c r="ABC15" s="92"/>
      <c r="ABD15" s="79"/>
      <c r="ABE15" s="92"/>
      <c r="ABF15" s="95"/>
      <c r="ABG15" s="71"/>
      <c r="ABJ15" s="106"/>
      <c r="ABK15" s="15">
        <v>8</v>
      </c>
      <c r="ABL15" s="92"/>
      <c r="ABM15" s="79"/>
      <c r="ABN15" s="92"/>
      <c r="ABO15" s="95"/>
      <c r="ABP15" s="71"/>
      <c r="ABS15" s="106"/>
      <c r="ABT15" s="15">
        <v>8</v>
      </c>
      <c r="ABU15" s="92"/>
      <c r="ABV15" s="79"/>
      <c r="ABW15" s="92"/>
      <c r="ABX15" s="95"/>
      <c r="ABY15" s="71"/>
      <c r="ACB15" s="106"/>
      <c r="ACC15" s="15">
        <v>8</v>
      </c>
      <c r="ACD15" s="92"/>
      <c r="ACE15" s="79"/>
      <c r="ACF15" s="92"/>
      <c r="ACG15" s="95"/>
      <c r="ACH15" s="71"/>
      <c r="ACK15" s="106"/>
      <c r="ACL15" s="15">
        <v>8</v>
      </c>
      <c r="ACM15" s="92"/>
      <c r="ACN15" s="79"/>
      <c r="ACO15" s="92"/>
      <c r="ACP15" s="95"/>
      <c r="ACQ15" s="71"/>
      <c r="ACT15" s="106"/>
      <c r="ACU15" s="15">
        <v>8</v>
      </c>
      <c r="ACV15" s="92"/>
      <c r="ACW15" s="79"/>
      <c r="ACX15" s="92"/>
      <c r="ACY15" s="95"/>
      <c r="ACZ15" s="71"/>
      <c r="ADC15" s="106"/>
      <c r="ADD15" s="15">
        <v>8</v>
      </c>
      <c r="ADE15" s="92"/>
      <c r="ADF15" s="79"/>
      <c r="ADG15" s="92"/>
      <c r="ADH15" s="95"/>
      <c r="ADI15" s="71"/>
      <c r="ADL15" s="106"/>
      <c r="ADM15" s="15">
        <v>8</v>
      </c>
      <c r="ADN15" s="92"/>
      <c r="ADO15" s="79"/>
      <c r="ADP15" s="92"/>
      <c r="ADQ15" s="95"/>
      <c r="ADR15" s="71"/>
      <c r="ADU15" s="106"/>
      <c r="ADV15" s="15">
        <v>8</v>
      </c>
      <c r="ADW15" s="92"/>
      <c r="ADX15" s="79"/>
      <c r="ADY15" s="92"/>
      <c r="ADZ15" s="95"/>
      <c r="AEA15" s="71"/>
      <c r="AED15" s="106"/>
      <c r="AEE15" s="15">
        <v>8</v>
      </c>
      <c r="AEF15" s="92"/>
      <c r="AEG15" s="79"/>
      <c r="AEH15" s="92"/>
      <c r="AEI15" s="95"/>
      <c r="AEJ15" s="71"/>
      <c r="AEM15" s="106"/>
      <c r="AEN15" s="15">
        <v>8</v>
      </c>
      <c r="AEO15" s="92"/>
      <c r="AEP15" s="79"/>
      <c r="AEQ15" s="92"/>
      <c r="AER15" s="95"/>
      <c r="AES15" s="71"/>
    </row>
    <row r="16" spans="1:825" x14ac:dyDescent="0.25">
      <c r="A16" s="137">
        <v>13</v>
      </c>
      <c r="B16" s="75" t="str">
        <f t="shared" ref="B16:I16" si="54">EA5</f>
        <v>TYSON FRESH MEATS</v>
      </c>
      <c r="C16" s="75" t="str">
        <f t="shared" si="54"/>
        <v xml:space="preserve">I B P </v>
      </c>
      <c r="D16" s="102" t="str">
        <f t="shared" si="54"/>
        <v>PED. 87074015</v>
      </c>
      <c r="E16" s="135">
        <f t="shared" si="54"/>
        <v>44814</v>
      </c>
      <c r="F16" s="86">
        <f t="shared" si="54"/>
        <v>18155.939999999999</v>
      </c>
      <c r="G16" s="73">
        <f t="shared" si="54"/>
        <v>20</v>
      </c>
      <c r="H16" s="48">
        <f t="shared" si="54"/>
        <v>18314.13</v>
      </c>
      <c r="I16" s="105">
        <f t="shared" si="54"/>
        <v>-158.19000000000233</v>
      </c>
      <c r="L16" s="106"/>
      <c r="M16" s="15">
        <v>9</v>
      </c>
      <c r="N16" s="69">
        <v>899</v>
      </c>
      <c r="O16" s="311"/>
      <c r="P16" s="69"/>
      <c r="Q16" s="70"/>
      <c r="R16" s="71"/>
      <c r="S16" s="497">
        <f t="shared" si="7"/>
        <v>0</v>
      </c>
      <c r="T16" s="228"/>
      <c r="V16" s="106"/>
      <c r="W16" s="15">
        <v>9</v>
      </c>
      <c r="X16" s="69">
        <v>937.1</v>
      </c>
      <c r="Y16" s="311"/>
      <c r="Z16" s="69"/>
      <c r="AA16" s="70"/>
      <c r="AB16" s="71"/>
      <c r="AC16" s="497">
        <f t="shared" si="8"/>
        <v>0</v>
      </c>
      <c r="AF16" s="106"/>
      <c r="AG16" s="15">
        <v>9</v>
      </c>
      <c r="AH16" s="92">
        <v>923.5</v>
      </c>
      <c r="AI16" s="300"/>
      <c r="AJ16" s="92"/>
      <c r="AK16" s="95"/>
      <c r="AL16" s="71"/>
      <c r="AM16" s="497">
        <f t="shared" si="9"/>
        <v>0</v>
      </c>
      <c r="AP16" s="106"/>
      <c r="AQ16" s="15">
        <v>9</v>
      </c>
      <c r="AR16" s="92">
        <v>922.15</v>
      </c>
      <c r="AS16" s="300"/>
      <c r="AT16" s="92"/>
      <c r="AU16" s="95"/>
      <c r="AV16" s="71"/>
      <c r="AW16" s="497">
        <f t="shared" si="10"/>
        <v>0</v>
      </c>
      <c r="AZ16" s="106"/>
      <c r="BA16" s="15">
        <v>9</v>
      </c>
      <c r="BB16" s="92">
        <v>931.22</v>
      </c>
      <c r="BC16" s="300"/>
      <c r="BD16" s="92"/>
      <c r="BE16" s="95"/>
      <c r="BF16" s="71"/>
      <c r="BG16" s="497">
        <f t="shared" si="11"/>
        <v>0</v>
      </c>
      <c r="BJ16" s="1043"/>
      <c r="BK16" s="15">
        <v>9</v>
      </c>
      <c r="BL16" s="263">
        <v>870</v>
      </c>
      <c r="BM16" s="231"/>
      <c r="BN16" s="263"/>
      <c r="BO16" s="296"/>
      <c r="BP16" s="671">
        <v>65</v>
      </c>
      <c r="BQ16" s="630">
        <f t="shared" si="12"/>
        <v>0</v>
      </c>
      <c r="BR16" s="497"/>
      <c r="BT16" s="106"/>
      <c r="BU16" s="247">
        <v>9</v>
      </c>
      <c r="BV16" s="263">
        <v>907.2</v>
      </c>
      <c r="BW16" s="785"/>
      <c r="BX16" s="263"/>
      <c r="BY16" s="850"/>
      <c r="BZ16" s="599"/>
      <c r="CA16" s="497">
        <f t="shared" si="13"/>
        <v>0</v>
      </c>
      <c r="CD16" s="642"/>
      <c r="CE16" s="15">
        <v>9</v>
      </c>
      <c r="CF16" s="263">
        <v>935.3</v>
      </c>
      <c r="CG16" s="785"/>
      <c r="CH16" s="263"/>
      <c r="CI16" s="672"/>
      <c r="CJ16" s="599"/>
      <c r="CK16" s="497">
        <f t="shared" si="14"/>
        <v>0</v>
      </c>
      <c r="CN16" s="94"/>
      <c r="CO16" s="15">
        <v>9</v>
      </c>
      <c r="CP16" s="92">
        <v>899.9</v>
      </c>
      <c r="CQ16" s="353"/>
      <c r="CR16" s="92"/>
      <c r="CS16" s="355"/>
      <c r="CT16" s="354"/>
      <c r="CU16" s="503">
        <f t="shared" si="48"/>
        <v>0</v>
      </c>
      <c r="CX16" s="106"/>
      <c r="CY16" s="15">
        <v>9</v>
      </c>
      <c r="CZ16" s="92">
        <v>879.1</v>
      </c>
      <c r="DA16" s="300"/>
      <c r="DB16" s="92"/>
      <c r="DC16" s="95"/>
      <c r="DD16" s="71"/>
      <c r="DE16" s="497">
        <f t="shared" si="15"/>
        <v>0</v>
      </c>
      <c r="DH16" s="106"/>
      <c r="DI16" s="15">
        <v>9</v>
      </c>
      <c r="DJ16" s="263">
        <v>933.5</v>
      </c>
      <c r="DK16" s="353"/>
      <c r="DL16" s="263"/>
      <c r="DM16" s="355"/>
      <c r="DN16" s="354"/>
      <c r="DO16" s="503">
        <f t="shared" si="16"/>
        <v>0</v>
      </c>
      <c r="DR16" s="106"/>
      <c r="DS16" s="15">
        <v>9</v>
      </c>
      <c r="DT16" s="92">
        <v>885.9</v>
      </c>
      <c r="DU16" s="353"/>
      <c r="DV16" s="92"/>
      <c r="DW16" s="355"/>
      <c r="DX16" s="354"/>
      <c r="DY16" s="497">
        <f t="shared" si="17"/>
        <v>0</v>
      </c>
      <c r="EB16" s="106"/>
      <c r="EC16" s="15">
        <v>9</v>
      </c>
      <c r="ED16" s="69">
        <v>904.91</v>
      </c>
      <c r="EE16" s="311"/>
      <c r="EF16" s="69"/>
      <c r="EG16" s="70"/>
      <c r="EH16" s="71"/>
      <c r="EI16" s="497">
        <f t="shared" si="18"/>
        <v>0</v>
      </c>
      <c r="EL16" s="106"/>
      <c r="EM16" s="15">
        <v>9</v>
      </c>
      <c r="EN16" s="69">
        <v>909</v>
      </c>
      <c r="EO16" s="311"/>
      <c r="EP16" s="69"/>
      <c r="EQ16" s="70"/>
      <c r="ER16" s="71"/>
      <c r="ES16" s="497">
        <f t="shared" si="19"/>
        <v>0</v>
      </c>
      <c r="EV16" s="397"/>
      <c r="EW16" s="15">
        <v>9</v>
      </c>
      <c r="EX16" s="263">
        <v>874.5</v>
      </c>
      <c r="EY16" s="304"/>
      <c r="EZ16" s="263"/>
      <c r="FA16" s="249"/>
      <c r="FB16" s="250"/>
      <c r="FC16" s="497">
        <f t="shared" si="20"/>
        <v>0</v>
      </c>
      <c r="FF16" s="397"/>
      <c r="FG16" s="15">
        <v>9</v>
      </c>
      <c r="FH16" s="263">
        <v>934.4</v>
      </c>
      <c r="FI16" s="304"/>
      <c r="FJ16" s="263"/>
      <c r="FK16" s="249"/>
      <c r="FL16" s="250"/>
      <c r="FM16" s="299">
        <f t="shared" si="21"/>
        <v>0</v>
      </c>
      <c r="FP16" s="106"/>
      <c r="FQ16" s="15">
        <v>9</v>
      </c>
      <c r="FR16" s="92">
        <v>924.42</v>
      </c>
      <c r="FS16" s="300"/>
      <c r="FT16" s="92"/>
      <c r="FU16" s="70"/>
      <c r="FV16" s="71"/>
      <c r="FW16" s="497">
        <f t="shared" si="22"/>
        <v>0</v>
      </c>
      <c r="FZ16" s="106"/>
      <c r="GA16" s="15">
        <v>9</v>
      </c>
      <c r="GB16" s="69">
        <v>870.9</v>
      </c>
      <c r="GC16" s="440"/>
      <c r="GD16" s="69"/>
      <c r="GE16" s="249"/>
      <c r="GF16" s="250"/>
      <c r="GG16" s="299">
        <f t="shared" si="23"/>
        <v>0</v>
      </c>
      <c r="GJ16" s="106"/>
      <c r="GK16" s="15">
        <v>9</v>
      </c>
      <c r="GL16" s="429">
        <v>929.9</v>
      </c>
      <c r="GM16" s="300"/>
      <c r="GN16" s="429"/>
      <c r="GO16" s="95"/>
      <c r="GP16" s="71"/>
      <c r="GQ16" s="497">
        <f t="shared" si="24"/>
        <v>0</v>
      </c>
      <c r="GT16" s="106"/>
      <c r="GU16" s="15">
        <v>9</v>
      </c>
      <c r="GV16" s="263"/>
      <c r="GW16" s="304"/>
      <c r="GX16" s="263"/>
      <c r="GY16" s="296"/>
      <c r="GZ16" s="250"/>
      <c r="HA16" s="497">
        <f t="shared" si="25"/>
        <v>0</v>
      </c>
      <c r="HD16" s="106"/>
      <c r="HE16" s="15">
        <v>9</v>
      </c>
      <c r="HF16" s="263"/>
      <c r="HG16" s="304"/>
      <c r="HH16" s="263"/>
      <c r="HI16" s="296"/>
      <c r="HJ16" s="250"/>
      <c r="HK16" s="497">
        <f t="shared" si="26"/>
        <v>0</v>
      </c>
      <c r="HN16" s="106"/>
      <c r="HO16" s="15">
        <v>9</v>
      </c>
      <c r="HP16" s="263"/>
      <c r="HQ16" s="304"/>
      <c r="HR16" s="263"/>
      <c r="HS16" s="356"/>
      <c r="HT16" s="250"/>
      <c r="HU16" s="299">
        <f t="shared" si="27"/>
        <v>0</v>
      </c>
      <c r="HX16" s="94"/>
      <c r="HY16" s="15">
        <v>9</v>
      </c>
      <c r="HZ16" s="69"/>
      <c r="IA16" s="311"/>
      <c r="IB16" s="69"/>
      <c r="IC16" s="70"/>
      <c r="ID16" s="71"/>
      <c r="IE16" s="497">
        <f t="shared" si="5"/>
        <v>0</v>
      </c>
      <c r="IH16" s="94"/>
      <c r="II16" s="15">
        <v>9</v>
      </c>
      <c r="IJ16" s="69"/>
      <c r="IK16" s="311"/>
      <c r="IL16" s="69"/>
      <c r="IM16" s="70"/>
      <c r="IN16" s="71"/>
      <c r="IO16" s="497">
        <f t="shared" si="28"/>
        <v>0</v>
      </c>
      <c r="IR16" s="106"/>
      <c r="IS16" s="15">
        <v>9</v>
      </c>
      <c r="IT16" s="263"/>
      <c r="IU16" s="231"/>
      <c r="IV16" s="263"/>
      <c r="IW16" s="446"/>
      <c r="IX16" s="250"/>
      <c r="IY16" s="299">
        <f t="shared" si="29"/>
        <v>0</v>
      </c>
      <c r="IZ16" s="92"/>
      <c r="JA16" s="69"/>
      <c r="JB16" s="106"/>
      <c r="JC16" s="15">
        <v>9</v>
      </c>
      <c r="JD16" s="92"/>
      <c r="JE16" s="311"/>
      <c r="JF16" s="92"/>
      <c r="JG16" s="249"/>
      <c r="JH16" s="71"/>
      <c r="JI16" s="497">
        <f t="shared" si="30"/>
        <v>0</v>
      </c>
      <c r="JJ16" s="69"/>
      <c r="JL16" s="106"/>
      <c r="JM16" s="15">
        <v>9</v>
      </c>
      <c r="JN16" s="92"/>
      <c r="JO16" s="300"/>
      <c r="JP16" s="92"/>
      <c r="JQ16" s="70"/>
      <c r="JR16" s="71"/>
      <c r="JS16" s="497">
        <f t="shared" si="31"/>
        <v>0</v>
      </c>
      <c r="JV16" s="106"/>
      <c r="JW16" s="15">
        <v>9</v>
      </c>
      <c r="JX16" s="69"/>
      <c r="JY16" s="311"/>
      <c r="JZ16" s="69"/>
      <c r="KA16" s="70"/>
      <c r="KB16" s="71"/>
      <c r="KC16" s="497">
        <f t="shared" si="32"/>
        <v>0</v>
      </c>
      <c r="KE16" s="228"/>
      <c r="KF16" s="768"/>
      <c r="KG16" s="15">
        <v>9</v>
      </c>
      <c r="KH16" s="69"/>
      <c r="KI16" s="311"/>
      <c r="KJ16" s="69"/>
      <c r="KK16" s="70"/>
      <c r="KL16" s="71"/>
      <c r="KM16" s="497">
        <f t="shared" si="33"/>
        <v>0</v>
      </c>
      <c r="KP16" s="106"/>
      <c r="KQ16" s="15">
        <v>9</v>
      </c>
      <c r="KR16" s="69"/>
      <c r="KS16" s="311"/>
      <c r="KT16" s="69"/>
      <c r="KU16" s="70"/>
      <c r="KV16" s="71"/>
      <c r="KW16" s="497">
        <f t="shared" si="34"/>
        <v>0</v>
      </c>
      <c r="KZ16" s="106"/>
      <c r="LA16" s="15">
        <v>9</v>
      </c>
      <c r="LB16" s="92"/>
      <c r="LC16" s="300"/>
      <c r="LD16" s="92"/>
      <c r="LE16" s="95"/>
      <c r="LF16" s="71"/>
      <c r="LG16" s="497">
        <f t="shared" si="35"/>
        <v>0</v>
      </c>
      <c r="LJ16" s="106"/>
      <c r="LK16" s="15">
        <v>9</v>
      </c>
      <c r="LL16" s="92"/>
      <c r="LM16" s="300"/>
      <c r="LN16" s="92"/>
      <c r="LO16" s="95"/>
      <c r="LP16" s="71"/>
      <c r="LQ16" s="497">
        <f t="shared" si="36"/>
        <v>0</v>
      </c>
      <c r="LT16" s="106"/>
      <c r="LU16" s="15">
        <v>9</v>
      </c>
      <c r="LV16" s="92"/>
      <c r="LW16" s="300"/>
      <c r="LX16" s="92"/>
      <c r="LY16" s="95"/>
      <c r="LZ16" s="71"/>
      <c r="MA16" s="497">
        <f t="shared" si="37"/>
        <v>0</v>
      </c>
      <c r="MB16" s="497"/>
      <c r="MD16" s="106"/>
      <c r="ME16" s="15">
        <v>9</v>
      </c>
      <c r="MF16" s="362"/>
      <c r="MG16" s="300"/>
      <c r="MH16" s="784"/>
      <c r="MI16" s="296"/>
      <c r="MJ16" s="71"/>
      <c r="MK16" s="71">
        <f t="shared" si="38"/>
        <v>0</v>
      </c>
      <c r="MN16" s="106"/>
      <c r="MO16" s="15">
        <v>9</v>
      </c>
      <c r="MP16" s="92"/>
      <c r="MQ16" s="300"/>
      <c r="MR16" s="92"/>
      <c r="MS16" s="95"/>
      <c r="MT16" s="71"/>
      <c r="MU16" s="71">
        <f t="shared" si="39"/>
        <v>0</v>
      </c>
      <c r="MX16" s="106"/>
      <c r="MY16" s="15">
        <v>9</v>
      </c>
      <c r="MZ16" s="92"/>
      <c r="NA16" s="300"/>
      <c r="NB16" s="92"/>
      <c r="NC16" s="95"/>
      <c r="ND16" s="71"/>
      <c r="NE16" s="71">
        <f t="shared" si="40"/>
        <v>0</v>
      </c>
      <c r="NH16" s="106"/>
      <c r="NI16" s="15">
        <v>9</v>
      </c>
      <c r="NJ16" s="92"/>
      <c r="NK16" s="300"/>
      <c r="NL16" s="92"/>
      <c r="NM16" s="95"/>
      <c r="NN16" s="71"/>
      <c r="NO16" s="71">
        <f t="shared" si="41"/>
        <v>0</v>
      </c>
      <c r="NR16" s="106"/>
      <c r="NS16" s="15">
        <v>9</v>
      </c>
      <c r="NT16" s="92"/>
      <c r="NU16" s="300"/>
      <c r="NV16" s="92"/>
      <c r="NW16" s="95"/>
      <c r="NX16" s="71"/>
      <c r="NY16" s="71">
        <f t="shared" si="42"/>
        <v>0</v>
      </c>
      <c r="OB16" s="106"/>
      <c r="OC16" s="15">
        <v>9</v>
      </c>
      <c r="OD16" s="92"/>
      <c r="OE16" s="300"/>
      <c r="OF16" s="92"/>
      <c r="OG16" s="95"/>
      <c r="OH16" s="71"/>
      <c r="OI16" s="71">
        <f t="shared" si="43"/>
        <v>0</v>
      </c>
      <c r="OL16" s="106"/>
      <c r="OM16" s="15">
        <v>9</v>
      </c>
      <c r="ON16" s="92"/>
      <c r="OO16" s="300"/>
      <c r="OP16" s="92"/>
      <c r="OQ16" s="95"/>
      <c r="OR16" s="71"/>
      <c r="OS16" s="71">
        <f t="shared" si="44"/>
        <v>0</v>
      </c>
      <c r="OV16" s="106"/>
      <c r="OW16" s="15">
        <v>9</v>
      </c>
      <c r="OX16" s="263"/>
      <c r="OY16" s="304"/>
      <c r="OZ16" s="263"/>
      <c r="PA16" s="296"/>
      <c r="PB16" s="250"/>
      <c r="PC16" s="250">
        <f t="shared" si="45"/>
        <v>0</v>
      </c>
      <c r="PF16" s="94"/>
      <c r="PG16" s="15">
        <v>9</v>
      </c>
      <c r="PH16" s="92"/>
      <c r="PI16" s="300"/>
      <c r="PJ16" s="92"/>
      <c r="PK16" s="95"/>
      <c r="PL16" s="71"/>
      <c r="PM16" s="71">
        <f t="shared" si="46"/>
        <v>0</v>
      </c>
      <c r="PO16" s="75" t="s">
        <v>41</v>
      </c>
      <c r="PP16" s="106"/>
      <c r="PQ16" s="15">
        <v>9</v>
      </c>
      <c r="PR16" s="92"/>
      <c r="PS16" s="300"/>
      <c r="PT16" s="92"/>
      <c r="PU16" s="95"/>
      <c r="PV16" s="71"/>
      <c r="PY16" s="106"/>
      <c r="PZ16" s="15">
        <v>9</v>
      </c>
      <c r="QA16" s="92"/>
      <c r="QB16" s="135"/>
      <c r="QC16" s="92"/>
      <c r="QD16" s="95"/>
      <c r="QE16" s="71"/>
      <c r="QH16" s="106"/>
      <c r="QI16" s="15">
        <v>9</v>
      </c>
      <c r="QJ16" s="92"/>
      <c r="QK16" s="300"/>
      <c r="QL16" s="92"/>
      <c r="QM16" s="95"/>
      <c r="QN16" s="71"/>
      <c r="QQ16" s="106"/>
      <c r="QR16" s="15">
        <v>9</v>
      </c>
      <c r="QS16" s="92"/>
      <c r="QT16" s="300"/>
      <c r="QU16" s="92"/>
      <c r="QV16" s="95"/>
      <c r="QW16" s="71"/>
      <c r="QZ16" s="106"/>
      <c r="RA16" s="15">
        <v>9</v>
      </c>
      <c r="RB16" s="92"/>
      <c r="RC16" s="300"/>
      <c r="RD16" s="92"/>
      <c r="RE16" s="95"/>
      <c r="RF16" s="71"/>
      <c r="RI16" s="106"/>
      <c r="RJ16" s="15">
        <v>9</v>
      </c>
      <c r="RK16" s="92"/>
      <c r="RL16" s="300"/>
      <c r="RM16" s="92"/>
      <c r="RN16" s="95"/>
      <c r="RO16" s="71"/>
      <c r="RR16" s="106"/>
      <c r="RS16" s="15">
        <v>9</v>
      </c>
      <c r="RT16" s="92"/>
      <c r="RU16" s="135"/>
      <c r="RV16" s="92"/>
      <c r="RW16" s="95"/>
      <c r="RX16" s="71"/>
      <c r="SA16" s="106"/>
      <c r="SB16" s="15">
        <v>9</v>
      </c>
      <c r="SC16" s="92"/>
      <c r="SD16" s="79"/>
      <c r="SE16" s="92"/>
      <c r="SF16" s="95"/>
      <c r="SG16" s="71"/>
      <c r="SJ16" s="106"/>
      <c r="SK16" s="15">
        <v>9</v>
      </c>
      <c r="SL16" s="92"/>
      <c r="SM16" s="79"/>
      <c r="SN16" s="92"/>
      <c r="SO16" s="95"/>
      <c r="SP16" s="71"/>
      <c r="SS16" s="106"/>
      <c r="ST16" s="15"/>
      <c r="SU16" s="92"/>
      <c r="SV16" s="79"/>
      <c r="SW16" s="92"/>
      <c r="SX16" s="95"/>
      <c r="SY16" s="71"/>
      <c r="TB16" s="106"/>
      <c r="TC16" s="15">
        <v>9</v>
      </c>
      <c r="TD16" s="92"/>
      <c r="TE16" s="361"/>
      <c r="TF16" s="168"/>
      <c r="TG16" s="355"/>
      <c r="TH16" s="354"/>
      <c r="TK16" s="106"/>
      <c r="TL16" s="15">
        <v>9</v>
      </c>
      <c r="TM16" s="92"/>
      <c r="TN16" s="79"/>
      <c r="TO16" s="92"/>
      <c r="TP16" s="95"/>
      <c r="TQ16" s="71"/>
      <c r="TT16" s="106"/>
      <c r="TU16" s="15">
        <v>9</v>
      </c>
      <c r="TV16" s="92"/>
      <c r="TW16" s="79"/>
      <c r="TX16" s="92"/>
      <c r="TY16" s="95"/>
      <c r="TZ16" s="71"/>
      <c r="UC16" s="106"/>
      <c r="UD16" s="15">
        <v>9</v>
      </c>
      <c r="UE16" s="92"/>
      <c r="UF16" s="79"/>
      <c r="UG16" s="92"/>
      <c r="UH16" s="95"/>
      <c r="UI16" s="71"/>
      <c r="UL16" s="106"/>
      <c r="UM16" s="15">
        <v>9</v>
      </c>
      <c r="UN16" s="92"/>
      <c r="UO16" s="79"/>
      <c r="UP16" s="92"/>
      <c r="UQ16" s="95"/>
      <c r="UR16" s="71"/>
      <c r="UU16" s="106"/>
      <c r="UV16" s="15">
        <v>9</v>
      </c>
      <c r="UW16" s="92"/>
      <c r="UX16" s="79"/>
      <c r="UY16" s="92"/>
      <c r="UZ16" s="95"/>
      <c r="VA16" s="71"/>
      <c r="VD16" s="106"/>
      <c r="VE16" s="15">
        <v>9</v>
      </c>
      <c r="VF16" s="92"/>
      <c r="VG16" s="79"/>
      <c r="VH16" s="92"/>
      <c r="VI16" s="95"/>
      <c r="VJ16" s="71"/>
      <c r="VM16" s="106"/>
      <c r="VN16" s="15">
        <v>9</v>
      </c>
      <c r="VO16" s="92"/>
      <c r="VP16" s="79"/>
      <c r="VQ16" s="92"/>
      <c r="VR16" s="95"/>
      <c r="VS16" s="71"/>
      <c r="VV16" s="106"/>
      <c r="VW16" s="15">
        <v>9</v>
      </c>
      <c r="VX16" s="92"/>
      <c r="VY16" s="79"/>
      <c r="VZ16" s="92"/>
      <c r="WA16" s="95"/>
      <c r="WB16" s="71"/>
      <c r="WE16" s="106"/>
      <c r="WF16" s="15">
        <v>9</v>
      </c>
      <c r="WG16" s="92"/>
      <c r="WH16" s="79"/>
      <c r="WI16" s="92"/>
      <c r="WJ16" s="95"/>
      <c r="WK16" s="71"/>
      <c r="WN16" s="106"/>
      <c r="WO16" s="15">
        <v>9</v>
      </c>
      <c r="WP16" s="92"/>
      <c r="WQ16" s="79"/>
      <c r="WR16" s="92"/>
      <c r="WS16" s="95"/>
      <c r="WT16" s="71"/>
      <c r="WW16" s="106"/>
      <c r="WX16" s="15">
        <v>9</v>
      </c>
      <c r="WY16" s="92"/>
      <c r="WZ16" s="79"/>
      <c r="XA16" s="92"/>
      <c r="XB16" s="95"/>
      <c r="XC16" s="71"/>
      <c r="XF16" s="106"/>
      <c r="XG16" s="15">
        <v>9</v>
      </c>
      <c r="XH16" s="92"/>
      <c r="XI16" s="79"/>
      <c r="XJ16" s="92"/>
      <c r="XK16" s="95"/>
      <c r="XL16" s="71"/>
      <c r="XO16" s="106"/>
      <c r="XP16" s="15">
        <v>9</v>
      </c>
      <c r="XQ16" s="92"/>
      <c r="XR16" s="79"/>
      <c r="XS16" s="92"/>
      <c r="XT16" s="95"/>
      <c r="XU16" s="71"/>
      <c r="XX16" s="106"/>
      <c r="XY16" s="15">
        <v>9</v>
      </c>
      <c r="XZ16" s="92"/>
      <c r="YA16" s="79"/>
      <c r="YB16" s="92"/>
      <c r="YC16" s="95"/>
      <c r="YD16" s="71"/>
      <c r="YG16" s="106"/>
      <c r="YH16" s="15">
        <v>9</v>
      </c>
      <c r="YI16" s="92"/>
      <c r="YJ16" s="79"/>
      <c r="YK16" s="92"/>
      <c r="YL16" s="95"/>
      <c r="YM16" s="71"/>
      <c r="YP16" s="106"/>
      <c r="YQ16" s="15">
        <v>9</v>
      </c>
      <c r="YR16" s="92"/>
      <c r="YS16" s="79"/>
      <c r="YT16" s="92"/>
      <c r="YU16" s="95"/>
      <c r="YV16" s="71"/>
      <c r="YY16" s="106"/>
      <c r="YZ16" s="15">
        <v>9</v>
      </c>
      <c r="ZA16" s="92"/>
      <c r="ZB16" s="79"/>
      <c r="ZC16" s="92"/>
      <c r="ZD16" s="95"/>
      <c r="ZE16" s="71"/>
      <c r="ZH16" s="106"/>
      <c r="ZI16" s="15">
        <v>9</v>
      </c>
      <c r="ZJ16" s="92"/>
      <c r="ZK16" s="79"/>
      <c r="ZL16" s="92"/>
      <c r="ZM16" s="95"/>
      <c r="ZN16" s="71"/>
      <c r="ZQ16" s="106"/>
      <c r="ZR16" s="15">
        <v>9</v>
      </c>
      <c r="ZS16" s="92"/>
      <c r="ZT16" s="79"/>
      <c r="ZU16" s="92"/>
      <c r="ZV16" s="95"/>
      <c r="ZW16" s="71"/>
      <c r="ZZ16" s="106"/>
      <c r="AAA16" s="15">
        <v>9</v>
      </c>
      <c r="AAB16" s="92"/>
      <c r="AAC16" s="79"/>
      <c r="AAD16" s="92"/>
      <c r="AAE16" s="95"/>
      <c r="AAF16" s="71"/>
      <c r="AAI16" s="106"/>
      <c r="AAJ16" s="15">
        <v>9</v>
      </c>
      <c r="AAK16" s="92"/>
      <c r="AAL16" s="79"/>
      <c r="AAM16" s="92"/>
      <c r="AAN16" s="95"/>
      <c r="AAO16" s="71"/>
      <c r="AAR16" s="106"/>
      <c r="AAS16" s="15">
        <v>9</v>
      </c>
      <c r="AAT16" s="92"/>
      <c r="AAU16" s="79"/>
      <c r="AAV16" s="92"/>
      <c r="AAW16" s="95"/>
      <c r="AAX16" s="71"/>
      <c r="ABA16" s="106"/>
      <c r="ABB16" s="15">
        <v>9</v>
      </c>
      <c r="ABC16" s="92"/>
      <c r="ABD16" s="79"/>
      <c r="ABE16" s="92"/>
      <c r="ABF16" s="95"/>
      <c r="ABG16" s="71"/>
      <c r="ABJ16" s="106"/>
      <c r="ABK16" s="15">
        <v>9</v>
      </c>
      <c r="ABL16" s="92"/>
      <c r="ABM16" s="79"/>
      <c r="ABN16" s="92"/>
      <c r="ABO16" s="95"/>
      <c r="ABP16" s="71"/>
      <c r="ABS16" s="106"/>
      <c r="ABT16" s="15">
        <v>9</v>
      </c>
      <c r="ABU16" s="92"/>
      <c r="ABV16" s="79"/>
      <c r="ABW16" s="92"/>
      <c r="ABX16" s="95"/>
      <c r="ABY16" s="71"/>
      <c r="ACB16" s="106"/>
      <c r="ACC16" s="15">
        <v>9</v>
      </c>
      <c r="ACD16" s="92"/>
      <c r="ACE16" s="79"/>
      <c r="ACF16" s="92"/>
      <c r="ACG16" s="95"/>
      <c r="ACH16" s="71"/>
      <c r="ACK16" s="106"/>
      <c r="ACL16" s="15">
        <v>9</v>
      </c>
      <c r="ACM16" s="92"/>
      <c r="ACN16" s="79"/>
      <c r="ACO16" s="92"/>
      <c r="ACP16" s="95"/>
      <c r="ACQ16" s="71"/>
      <c r="ACT16" s="106"/>
      <c r="ACU16" s="15">
        <v>9</v>
      </c>
      <c r="ACV16" s="92"/>
      <c r="ACW16" s="79"/>
      <c r="ACX16" s="92"/>
      <c r="ACY16" s="95"/>
      <c r="ACZ16" s="71"/>
      <c r="ADC16" s="106"/>
      <c r="ADD16" s="15">
        <v>9</v>
      </c>
      <c r="ADE16" s="92"/>
      <c r="ADF16" s="79"/>
      <c r="ADG16" s="92"/>
      <c r="ADH16" s="95"/>
      <c r="ADI16" s="71"/>
      <c r="ADL16" s="106"/>
      <c r="ADM16" s="15">
        <v>9</v>
      </c>
      <c r="ADN16" s="92"/>
      <c r="ADO16" s="79"/>
      <c r="ADP16" s="92"/>
      <c r="ADQ16" s="95"/>
      <c r="ADR16" s="71"/>
      <c r="ADU16" s="106"/>
      <c r="ADV16" s="15">
        <v>9</v>
      </c>
      <c r="ADW16" s="92"/>
      <c r="ADX16" s="79"/>
      <c r="ADY16" s="92"/>
      <c r="ADZ16" s="95"/>
      <c r="AEA16" s="71"/>
      <c r="AED16" s="106"/>
      <c r="AEE16" s="15">
        <v>9</v>
      </c>
      <c r="AEF16" s="92"/>
      <c r="AEG16" s="79"/>
      <c r="AEH16" s="92"/>
      <c r="AEI16" s="95"/>
      <c r="AEJ16" s="71"/>
      <c r="AEM16" s="106"/>
      <c r="AEN16" s="15">
        <v>9</v>
      </c>
      <c r="AEO16" s="92"/>
      <c r="AEP16" s="79"/>
      <c r="AEQ16" s="92"/>
      <c r="AER16" s="95"/>
      <c r="AES16" s="71"/>
    </row>
    <row r="17" spans="1:828" x14ac:dyDescent="0.25">
      <c r="A17" s="137">
        <v>14</v>
      </c>
      <c r="B17" s="75" t="str">
        <f>EK5</f>
        <v>SEABOARD FOODS</v>
      </c>
      <c r="C17" s="75" t="str">
        <f t="shared" ref="C17:I17" si="55">EL5</f>
        <v>Seaboard</v>
      </c>
      <c r="D17" s="102" t="str">
        <f t="shared" si="55"/>
        <v>PED. 87152287</v>
      </c>
      <c r="E17" s="135">
        <f t="shared" si="55"/>
        <v>44817</v>
      </c>
      <c r="F17" s="86">
        <f t="shared" si="55"/>
        <v>19014.89</v>
      </c>
      <c r="G17" s="73">
        <f t="shared" si="55"/>
        <v>21</v>
      </c>
      <c r="H17" s="48">
        <f t="shared" si="55"/>
        <v>19037.599999999999</v>
      </c>
      <c r="I17" s="105">
        <f t="shared" si="55"/>
        <v>-22.709999999999127</v>
      </c>
      <c r="L17" s="106"/>
      <c r="M17" s="15">
        <v>10</v>
      </c>
      <c r="N17" s="69">
        <v>903.6</v>
      </c>
      <c r="O17" s="311"/>
      <c r="P17" s="69"/>
      <c r="Q17" s="70"/>
      <c r="R17" s="71"/>
      <c r="S17" s="497">
        <f t="shared" si="7"/>
        <v>0</v>
      </c>
      <c r="T17" s="228"/>
      <c r="V17" s="106"/>
      <c r="W17" s="15">
        <v>10</v>
      </c>
      <c r="X17" s="69">
        <v>867.3</v>
      </c>
      <c r="Y17" s="311"/>
      <c r="Z17" s="69"/>
      <c r="AA17" s="70"/>
      <c r="AB17" s="71"/>
      <c r="AC17" s="497">
        <f t="shared" si="8"/>
        <v>0</v>
      </c>
      <c r="AF17" s="106"/>
      <c r="AG17" s="15">
        <v>10</v>
      </c>
      <c r="AH17" s="92">
        <v>918.5</v>
      </c>
      <c r="AI17" s="300"/>
      <c r="AJ17" s="92"/>
      <c r="AK17" s="95"/>
      <c r="AL17" s="71"/>
      <c r="AM17" s="497">
        <f t="shared" si="9"/>
        <v>0</v>
      </c>
      <c r="AP17" s="106"/>
      <c r="AQ17" s="15">
        <v>10</v>
      </c>
      <c r="AR17" s="92">
        <v>957.07</v>
      </c>
      <c r="AS17" s="300"/>
      <c r="AT17" s="92"/>
      <c r="AU17" s="95"/>
      <c r="AV17" s="71"/>
      <c r="AW17" s="497">
        <f t="shared" si="10"/>
        <v>0</v>
      </c>
      <c r="AZ17" s="106"/>
      <c r="BA17" s="15">
        <v>10</v>
      </c>
      <c r="BB17" s="92">
        <v>971.59</v>
      </c>
      <c r="BC17" s="300"/>
      <c r="BD17" s="92"/>
      <c r="BE17" s="95"/>
      <c r="BF17" s="71"/>
      <c r="BG17" s="497">
        <f t="shared" si="11"/>
        <v>0</v>
      </c>
      <c r="BJ17" s="1043"/>
      <c r="BK17" s="15">
        <v>10</v>
      </c>
      <c r="BL17" s="263">
        <v>891.8</v>
      </c>
      <c r="BM17" s="231"/>
      <c r="BN17" s="263"/>
      <c r="BO17" s="296"/>
      <c r="BP17" s="671">
        <v>65</v>
      </c>
      <c r="BQ17" s="630">
        <f t="shared" si="12"/>
        <v>0</v>
      </c>
      <c r="BR17" s="497"/>
      <c r="BT17" s="106"/>
      <c r="BU17" s="247">
        <v>10</v>
      </c>
      <c r="BV17" s="248">
        <v>906.3</v>
      </c>
      <c r="BW17" s="785"/>
      <c r="BX17" s="248"/>
      <c r="BY17" s="850"/>
      <c r="BZ17" s="599"/>
      <c r="CA17" s="497">
        <f t="shared" si="13"/>
        <v>0</v>
      </c>
      <c r="CD17" s="642"/>
      <c r="CE17" s="15">
        <v>10</v>
      </c>
      <c r="CF17" s="263">
        <v>911.7</v>
      </c>
      <c r="CG17" s="785"/>
      <c r="CH17" s="263"/>
      <c r="CI17" s="672"/>
      <c r="CJ17" s="599"/>
      <c r="CK17" s="497">
        <f t="shared" si="14"/>
        <v>0</v>
      </c>
      <c r="CN17" s="94"/>
      <c r="CO17" s="15">
        <v>10</v>
      </c>
      <c r="CP17" s="92">
        <v>938.9</v>
      </c>
      <c r="CQ17" s="353"/>
      <c r="CR17" s="92"/>
      <c r="CS17" s="355"/>
      <c r="CT17" s="354"/>
      <c r="CU17" s="503">
        <f t="shared" si="48"/>
        <v>0</v>
      </c>
      <c r="CX17" s="106"/>
      <c r="CY17" s="15">
        <v>10</v>
      </c>
      <c r="CZ17" s="92">
        <v>940.7</v>
      </c>
      <c r="DA17" s="300"/>
      <c r="DB17" s="92"/>
      <c r="DC17" s="95"/>
      <c r="DD17" s="71"/>
      <c r="DE17" s="497">
        <f t="shared" si="15"/>
        <v>0</v>
      </c>
      <c r="DH17" s="106"/>
      <c r="DI17" s="15">
        <v>10</v>
      </c>
      <c r="DJ17" s="248">
        <v>892.2</v>
      </c>
      <c r="DK17" s="353"/>
      <c r="DL17" s="248"/>
      <c r="DM17" s="355"/>
      <c r="DN17" s="354"/>
      <c r="DO17" s="503">
        <f t="shared" si="16"/>
        <v>0</v>
      </c>
      <c r="DR17" s="106"/>
      <c r="DS17" s="15">
        <v>10</v>
      </c>
      <c r="DT17" s="69">
        <v>916.3</v>
      </c>
      <c r="DU17" s="353"/>
      <c r="DV17" s="69"/>
      <c r="DW17" s="355"/>
      <c r="DX17" s="354"/>
      <c r="DY17" s="497">
        <f t="shared" si="17"/>
        <v>0</v>
      </c>
      <c r="EB17" s="106"/>
      <c r="EC17" s="15">
        <v>10</v>
      </c>
      <c r="ED17" s="69">
        <v>863.63</v>
      </c>
      <c r="EE17" s="311"/>
      <c r="EF17" s="69"/>
      <c r="EG17" s="70"/>
      <c r="EH17" s="71"/>
      <c r="EI17" s="497">
        <f t="shared" si="18"/>
        <v>0</v>
      </c>
      <c r="EL17" s="106"/>
      <c r="EM17" s="15">
        <v>10</v>
      </c>
      <c r="EN17" s="69">
        <v>889.9</v>
      </c>
      <c r="EO17" s="311"/>
      <c r="EP17" s="69"/>
      <c r="EQ17" s="70"/>
      <c r="ER17" s="71"/>
      <c r="ES17" s="497">
        <f t="shared" si="19"/>
        <v>0</v>
      </c>
      <c r="EV17" s="106"/>
      <c r="EW17" s="15">
        <v>10</v>
      </c>
      <c r="EX17" s="263">
        <v>883.6</v>
      </c>
      <c r="EY17" s="304"/>
      <c r="EZ17" s="263"/>
      <c r="FA17" s="249"/>
      <c r="FB17" s="250"/>
      <c r="FC17" s="497">
        <f t="shared" si="20"/>
        <v>0</v>
      </c>
      <c r="FF17" s="106"/>
      <c r="FG17" s="15">
        <v>10</v>
      </c>
      <c r="FH17" s="263">
        <v>928.5</v>
      </c>
      <c r="FI17" s="304"/>
      <c r="FJ17" s="263"/>
      <c r="FK17" s="249"/>
      <c r="FL17" s="250"/>
      <c r="FM17" s="299">
        <f t="shared" si="21"/>
        <v>0</v>
      </c>
      <c r="FP17" s="106"/>
      <c r="FQ17" s="15">
        <v>10</v>
      </c>
      <c r="FR17" s="92">
        <v>901.74</v>
      </c>
      <c r="FS17" s="300"/>
      <c r="FT17" s="92"/>
      <c r="FU17" s="70"/>
      <c r="FV17" s="71"/>
      <c r="FW17" s="497">
        <f t="shared" si="22"/>
        <v>0</v>
      </c>
      <c r="FZ17" s="106"/>
      <c r="GA17" s="15">
        <v>10</v>
      </c>
      <c r="GB17" s="69">
        <v>893.1</v>
      </c>
      <c r="GC17" s="440"/>
      <c r="GD17" s="69"/>
      <c r="GE17" s="249"/>
      <c r="GF17" s="250"/>
      <c r="GG17" s="299">
        <f t="shared" si="23"/>
        <v>0</v>
      </c>
      <c r="GJ17" s="106"/>
      <c r="GK17" s="15">
        <v>10</v>
      </c>
      <c r="GL17" s="429">
        <v>883.6</v>
      </c>
      <c r="GM17" s="300"/>
      <c r="GN17" s="429"/>
      <c r="GO17" s="95"/>
      <c r="GP17" s="71"/>
      <c r="GQ17" s="497">
        <f t="shared" si="24"/>
        <v>0</v>
      </c>
      <c r="GT17" s="106"/>
      <c r="GU17" s="15">
        <v>10</v>
      </c>
      <c r="GV17" s="263"/>
      <c r="GW17" s="304"/>
      <c r="GX17" s="263"/>
      <c r="GY17" s="296"/>
      <c r="GZ17" s="250"/>
      <c r="HA17" s="497">
        <f t="shared" si="25"/>
        <v>0</v>
      </c>
      <c r="HD17" s="106"/>
      <c r="HE17" s="15">
        <v>10</v>
      </c>
      <c r="HF17" s="263"/>
      <c r="HG17" s="304"/>
      <c r="HH17" s="263"/>
      <c r="HI17" s="296"/>
      <c r="HJ17" s="250"/>
      <c r="HK17" s="497">
        <f t="shared" si="26"/>
        <v>0</v>
      </c>
      <c r="HN17" s="106"/>
      <c r="HO17" s="15">
        <v>10</v>
      </c>
      <c r="HP17" s="263"/>
      <c r="HQ17" s="304"/>
      <c r="HR17" s="263"/>
      <c r="HS17" s="356"/>
      <c r="HT17" s="250"/>
      <c r="HU17" s="299">
        <f t="shared" si="27"/>
        <v>0</v>
      </c>
      <c r="HX17" s="94"/>
      <c r="HY17" s="15">
        <v>10</v>
      </c>
      <c r="HZ17" s="69"/>
      <c r="IA17" s="311"/>
      <c r="IB17" s="69"/>
      <c r="IC17" s="70"/>
      <c r="ID17" s="71"/>
      <c r="IE17" s="497">
        <f t="shared" si="5"/>
        <v>0</v>
      </c>
      <c r="IH17" s="94"/>
      <c r="II17" s="15">
        <v>10</v>
      </c>
      <c r="IJ17" s="69"/>
      <c r="IK17" s="311"/>
      <c r="IL17" s="69"/>
      <c r="IM17" s="70"/>
      <c r="IN17" s="71"/>
      <c r="IO17" s="497">
        <f t="shared" si="28"/>
        <v>0</v>
      </c>
      <c r="IR17" s="106"/>
      <c r="IS17" s="15">
        <v>10</v>
      </c>
      <c r="IT17" s="263"/>
      <c r="IU17" s="231"/>
      <c r="IV17" s="263"/>
      <c r="IW17" s="446"/>
      <c r="IX17" s="250"/>
      <c r="IY17" s="299">
        <f t="shared" si="29"/>
        <v>0</v>
      </c>
      <c r="IZ17" s="92"/>
      <c r="JA17" s="69"/>
      <c r="JB17" s="106"/>
      <c r="JC17" s="15">
        <v>10</v>
      </c>
      <c r="JD17" s="92"/>
      <c r="JE17" s="311"/>
      <c r="JF17" s="92"/>
      <c r="JG17" s="249"/>
      <c r="JH17" s="71"/>
      <c r="JI17" s="497">
        <f t="shared" si="30"/>
        <v>0</v>
      </c>
      <c r="JJ17" s="69"/>
      <c r="JL17" s="106"/>
      <c r="JM17" s="15">
        <v>10</v>
      </c>
      <c r="JN17" s="92"/>
      <c r="JO17" s="300"/>
      <c r="JP17" s="92"/>
      <c r="JQ17" s="70"/>
      <c r="JR17" s="71"/>
      <c r="JS17" s="497">
        <f t="shared" si="31"/>
        <v>0</v>
      </c>
      <c r="JV17" s="106"/>
      <c r="JW17" s="15">
        <v>10</v>
      </c>
      <c r="JX17" s="69"/>
      <c r="JY17" s="311"/>
      <c r="JZ17" s="69"/>
      <c r="KA17" s="70"/>
      <c r="KB17" s="71"/>
      <c r="KC17" s="497">
        <f t="shared" si="32"/>
        <v>0</v>
      </c>
      <c r="KE17" s="228"/>
      <c r="KF17" s="768"/>
      <c r="KG17" s="15">
        <v>10</v>
      </c>
      <c r="KH17" s="69"/>
      <c r="KI17" s="311"/>
      <c r="KJ17" s="69"/>
      <c r="KK17" s="70"/>
      <c r="KL17" s="71"/>
      <c r="KM17" s="497">
        <f t="shared" si="33"/>
        <v>0</v>
      </c>
      <c r="KP17" s="106"/>
      <c r="KQ17" s="15">
        <v>10</v>
      </c>
      <c r="KR17" s="69"/>
      <c r="KS17" s="311"/>
      <c r="KT17" s="69"/>
      <c r="KU17" s="70"/>
      <c r="KV17" s="71"/>
      <c r="KW17" s="497">
        <f t="shared" si="34"/>
        <v>0</v>
      </c>
      <c r="KZ17" s="106"/>
      <c r="LA17" s="15">
        <v>10</v>
      </c>
      <c r="LB17" s="92"/>
      <c r="LC17" s="300"/>
      <c r="LD17" s="92"/>
      <c r="LE17" s="95"/>
      <c r="LF17" s="71"/>
      <c r="LG17" s="497">
        <f t="shared" si="35"/>
        <v>0</v>
      </c>
      <c r="LJ17" s="106"/>
      <c r="LK17" s="15">
        <v>10</v>
      </c>
      <c r="LL17" s="92"/>
      <c r="LM17" s="300"/>
      <c r="LN17" s="92"/>
      <c r="LO17" s="95"/>
      <c r="LP17" s="71"/>
      <c r="LQ17" s="497">
        <f t="shared" si="36"/>
        <v>0</v>
      </c>
      <c r="LT17" s="106"/>
      <c r="LU17" s="15">
        <v>10</v>
      </c>
      <c r="LV17" s="69"/>
      <c r="LW17" s="300"/>
      <c r="LX17" s="69"/>
      <c r="LY17" s="95"/>
      <c r="LZ17" s="71"/>
      <c r="MA17" s="497">
        <f t="shared" si="37"/>
        <v>0</v>
      </c>
      <c r="MB17" s="497"/>
      <c r="MD17" s="106"/>
      <c r="ME17" s="15">
        <v>10</v>
      </c>
      <c r="MF17" s="362"/>
      <c r="MG17" s="300"/>
      <c r="MH17" s="784"/>
      <c r="MI17" s="296"/>
      <c r="MJ17" s="71"/>
      <c r="MK17" s="71">
        <f t="shared" si="38"/>
        <v>0</v>
      </c>
      <c r="MN17" s="106"/>
      <c r="MO17" s="15">
        <v>10</v>
      </c>
      <c r="MP17" s="69"/>
      <c r="MQ17" s="300"/>
      <c r="MR17" s="69"/>
      <c r="MS17" s="95"/>
      <c r="MT17" s="71"/>
      <c r="MU17" s="71">
        <f t="shared" si="39"/>
        <v>0</v>
      </c>
      <c r="MX17" s="106"/>
      <c r="MY17" s="15">
        <v>10</v>
      </c>
      <c r="MZ17" s="69"/>
      <c r="NA17" s="300"/>
      <c r="NB17" s="92"/>
      <c r="NC17" s="95"/>
      <c r="ND17" s="71"/>
      <c r="NE17" s="71">
        <f t="shared" si="40"/>
        <v>0</v>
      </c>
      <c r="NH17" s="106"/>
      <c r="NI17" s="15">
        <v>10</v>
      </c>
      <c r="NJ17" s="92"/>
      <c r="NK17" s="300"/>
      <c r="NL17" s="92"/>
      <c r="NM17" s="95"/>
      <c r="NN17" s="71"/>
      <c r="NO17" s="71">
        <f t="shared" si="41"/>
        <v>0</v>
      </c>
      <c r="NR17" s="106"/>
      <c r="NS17" s="15">
        <v>10</v>
      </c>
      <c r="NT17" s="69"/>
      <c r="NU17" s="300"/>
      <c r="NV17" s="69"/>
      <c r="NW17" s="95"/>
      <c r="NX17" s="71"/>
      <c r="NY17" s="71">
        <f t="shared" si="42"/>
        <v>0</v>
      </c>
      <c r="OB17" s="106"/>
      <c r="OC17" s="15">
        <v>10</v>
      </c>
      <c r="OD17" s="92"/>
      <c r="OE17" s="300"/>
      <c r="OF17" s="92"/>
      <c r="OG17" s="95"/>
      <c r="OH17" s="71"/>
      <c r="OI17" s="71">
        <f t="shared" si="43"/>
        <v>0</v>
      </c>
      <c r="OL17" s="106"/>
      <c r="OM17" s="15">
        <v>10</v>
      </c>
      <c r="ON17" s="69"/>
      <c r="OO17" s="300"/>
      <c r="OP17" s="69"/>
      <c r="OQ17" s="95"/>
      <c r="OR17" s="71"/>
      <c r="OS17" s="71">
        <f t="shared" si="44"/>
        <v>0</v>
      </c>
      <c r="OV17" s="106"/>
      <c r="OW17" s="15">
        <v>10</v>
      </c>
      <c r="OX17" s="248"/>
      <c r="OY17" s="304"/>
      <c r="OZ17" s="248"/>
      <c r="PA17" s="296"/>
      <c r="PB17" s="250"/>
      <c r="PC17" s="250">
        <f t="shared" si="45"/>
        <v>0</v>
      </c>
      <c r="PF17" s="94"/>
      <c r="PG17" s="15">
        <v>10</v>
      </c>
      <c r="PH17" s="92"/>
      <c r="PI17" s="300"/>
      <c r="PJ17" s="92"/>
      <c r="PK17" s="95"/>
      <c r="PL17" s="71"/>
      <c r="PM17" s="71">
        <f t="shared" si="46"/>
        <v>0</v>
      </c>
      <c r="PP17" s="106"/>
      <c r="PQ17" s="15">
        <v>10</v>
      </c>
      <c r="PR17" s="69"/>
      <c r="PS17" s="300"/>
      <c r="PT17" s="69"/>
      <c r="PU17" s="95"/>
      <c r="PV17" s="71"/>
      <c r="PY17" s="106"/>
      <c r="PZ17" s="15">
        <v>10</v>
      </c>
      <c r="QA17" s="69"/>
      <c r="QB17" s="135"/>
      <c r="QC17" s="69"/>
      <c r="QD17" s="95"/>
      <c r="QE17" s="71"/>
      <c r="QH17" s="106"/>
      <c r="QI17" s="15">
        <v>10</v>
      </c>
      <c r="QJ17" s="69"/>
      <c r="QK17" s="300"/>
      <c r="QL17" s="92"/>
      <c r="QM17" s="95"/>
      <c r="QN17" s="71"/>
      <c r="QQ17" s="106"/>
      <c r="QR17" s="15">
        <v>10</v>
      </c>
      <c r="QS17" s="69"/>
      <c r="QT17" s="300"/>
      <c r="QU17" s="69"/>
      <c r="QV17" s="95"/>
      <c r="QW17" s="71"/>
      <c r="QZ17" s="106"/>
      <c r="RA17" s="15">
        <v>10</v>
      </c>
      <c r="RB17" s="69"/>
      <c r="RC17" s="300"/>
      <c r="RD17" s="69"/>
      <c r="RE17" s="95"/>
      <c r="RF17" s="71"/>
      <c r="RI17" s="106"/>
      <c r="RJ17" s="15">
        <v>10</v>
      </c>
      <c r="RK17" s="69"/>
      <c r="RL17" s="300"/>
      <c r="RM17" s="69"/>
      <c r="RN17" s="95"/>
      <c r="RO17" s="71"/>
      <c r="RR17" s="106"/>
      <c r="RS17" s="15">
        <v>10</v>
      </c>
      <c r="RT17" s="69"/>
      <c r="RU17" s="135"/>
      <c r="RV17" s="69"/>
      <c r="RW17" s="95"/>
      <c r="RX17" s="71"/>
      <c r="SA17" s="106"/>
      <c r="SB17" s="15">
        <v>10</v>
      </c>
      <c r="SC17" s="69"/>
      <c r="SD17" s="79"/>
      <c r="SE17" s="69"/>
      <c r="SF17" s="95"/>
      <c r="SG17" s="71"/>
      <c r="SJ17" s="106"/>
      <c r="SK17" s="15">
        <v>10</v>
      </c>
      <c r="SL17" s="69"/>
      <c r="SM17" s="79"/>
      <c r="SN17" s="69"/>
      <c r="SO17" s="95"/>
      <c r="SP17" s="71"/>
      <c r="SS17" s="106"/>
      <c r="ST17" s="15"/>
      <c r="SU17" s="69"/>
      <c r="SV17" s="79"/>
      <c r="SW17" s="69"/>
      <c r="SX17" s="95"/>
      <c r="SY17" s="71"/>
      <c r="TB17" s="106"/>
      <c r="TC17" s="15">
        <v>10</v>
      </c>
      <c r="TD17" s="69"/>
      <c r="TE17" s="361"/>
      <c r="TF17" s="168"/>
      <c r="TG17" s="355"/>
      <c r="TH17" s="354"/>
      <c r="TK17" s="106"/>
      <c r="TL17" s="15">
        <v>10</v>
      </c>
      <c r="TM17" s="69"/>
      <c r="TN17" s="79"/>
      <c r="TO17" s="92"/>
      <c r="TP17" s="95"/>
      <c r="TQ17" s="71"/>
      <c r="TT17" s="106"/>
      <c r="TU17" s="15">
        <v>10</v>
      </c>
      <c r="TV17" s="69"/>
      <c r="TW17" s="79"/>
      <c r="TX17" s="69"/>
      <c r="TY17" s="95"/>
      <c r="TZ17" s="71"/>
      <c r="UC17" s="106"/>
      <c r="UD17" s="15">
        <v>10</v>
      </c>
      <c r="UE17" s="69"/>
      <c r="UF17" s="79"/>
      <c r="UG17" s="92"/>
      <c r="UH17" s="95"/>
      <c r="UI17" s="71"/>
      <c r="UL17" s="106"/>
      <c r="UM17" s="15">
        <v>10</v>
      </c>
      <c r="UN17" s="69"/>
      <c r="UO17" s="79"/>
      <c r="UP17" s="69"/>
      <c r="UQ17" s="95"/>
      <c r="UR17" s="71"/>
      <c r="UU17" s="106"/>
      <c r="UV17" s="15">
        <v>10</v>
      </c>
      <c r="UW17" s="69"/>
      <c r="UX17" s="79"/>
      <c r="UY17" s="69"/>
      <c r="UZ17" s="95"/>
      <c r="VA17" s="71"/>
      <c r="VD17" s="106"/>
      <c r="VE17" s="15">
        <v>10</v>
      </c>
      <c r="VF17" s="69"/>
      <c r="VG17" s="79"/>
      <c r="VH17" s="69"/>
      <c r="VI17" s="95"/>
      <c r="VJ17" s="71"/>
      <c r="VM17" s="106"/>
      <c r="VN17" s="15">
        <v>10</v>
      </c>
      <c r="VO17" s="69"/>
      <c r="VP17" s="79"/>
      <c r="VQ17" s="92"/>
      <c r="VR17" s="95"/>
      <c r="VS17" s="71"/>
      <c r="VV17" s="106"/>
      <c r="VW17" s="15">
        <v>10</v>
      </c>
      <c r="VX17" s="69"/>
      <c r="VY17" s="79"/>
      <c r="VZ17" s="69"/>
      <c r="WA17" s="95"/>
      <c r="WB17" s="71"/>
      <c r="WE17" s="106"/>
      <c r="WF17" s="15">
        <v>10</v>
      </c>
      <c r="WG17" s="69"/>
      <c r="WH17" s="79"/>
      <c r="WI17" s="92"/>
      <c r="WJ17" s="95"/>
      <c r="WK17" s="71"/>
      <c r="WN17" s="106"/>
      <c r="WO17" s="15">
        <v>10</v>
      </c>
      <c r="WP17" s="69"/>
      <c r="WQ17" s="79"/>
      <c r="WR17" s="92"/>
      <c r="WS17" s="95"/>
      <c r="WT17" s="71"/>
      <c r="WW17" s="106"/>
      <c r="WX17" s="15">
        <v>10</v>
      </c>
      <c r="WY17" s="69"/>
      <c r="WZ17" s="79"/>
      <c r="XA17" s="69"/>
      <c r="XB17" s="95"/>
      <c r="XC17" s="71"/>
      <c r="XF17" s="106"/>
      <c r="XG17" s="15">
        <v>10</v>
      </c>
      <c r="XH17" s="69"/>
      <c r="XI17" s="79"/>
      <c r="XJ17" s="92"/>
      <c r="XK17" s="95"/>
      <c r="XL17" s="71"/>
      <c r="XO17" s="106"/>
      <c r="XP17" s="15">
        <v>10</v>
      </c>
      <c r="XQ17" s="69"/>
      <c r="XR17" s="79"/>
      <c r="XS17" s="92"/>
      <c r="XT17" s="95"/>
      <c r="XU17" s="71"/>
      <c r="XX17" s="106"/>
      <c r="XY17" s="15">
        <v>10</v>
      </c>
      <c r="XZ17" s="69"/>
      <c r="YA17" s="79"/>
      <c r="YB17" s="92"/>
      <c r="YC17" s="95"/>
      <c r="YD17" s="71"/>
      <c r="YG17" s="106"/>
      <c r="YH17" s="15">
        <v>10</v>
      </c>
      <c r="YI17" s="69"/>
      <c r="YJ17" s="79"/>
      <c r="YK17" s="92"/>
      <c r="YL17" s="95"/>
      <c r="YM17" s="71"/>
      <c r="YP17" s="106"/>
      <c r="YQ17" s="15">
        <v>10</v>
      </c>
      <c r="YR17" s="69"/>
      <c r="YS17" s="79"/>
      <c r="YT17" s="92"/>
      <c r="YU17" s="95"/>
      <c r="YV17" s="71"/>
      <c r="YY17" s="106"/>
      <c r="YZ17" s="15">
        <v>10</v>
      </c>
      <c r="ZA17" s="69"/>
      <c r="ZB17" s="79"/>
      <c r="ZC17" s="92"/>
      <c r="ZD17" s="95"/>
      <c r="ZE17" s="71"/>
      <c r="ZH17" s="106"/>
      <c r="ZI17" s="15">
        <v>10</v>
      </c>
      <c r="ZJ17" s="69"/>
      <c r="ZK17" s="79"/>
      <c r="ZL17" s="92"/>
      <c r="ZM17" s="95"/>
      <c r="ZN17" s="71"/>
      <c r="ZQ17" s="106"/>
      <c r="ZR17" s="15">
        <v>10</v>
      </c>
      <c r="ZS17" s="69"/>
      <c r="ZT17" s="79"/>
      <c r="ZU17" s="69"/>
      <c r="ZV17" s="95"/>
      <c r="ZW17" s="71"/>
      <c r="ZZ17" s="106"/>
      <c r="AAA17" s="15">
        <v>10</v>
      </c>
      <c r="AAB17" s="69"/>
      <c r="AAC17" s="79"/>
      <c r="AAD17" s="92"/>
      <c r="AAE17" s="95"/>
      <c r="AAF17" s="71"/>
      <c r="AAI17" s="106"/>
      <c r="AAJ17" s="15">
        <v>10</v>
      </c>
      <c r="AAK17" s="69"/>
      <c r="AAL17" s="79"/>
      <c r="AAM17" s="92"/>
      <c r="AAN17" s="95"/>
      <c r="AAO17" s="71"/>
      <c r="AAR17" s="106"/>
      <c r="AAS17" s="15">
        <v>10</v>
      </c>
      <c r="AAT17" s="69"/>
      <c r="AAU17" s="79"/>
      <c r="AAV17" s="92"/>
      <c r="AAW17" s="95"/>
      <c r="AAX17" s="71"/>
      <c r="ABA17" s="106"/>
      <c r="ABB17" s="15">
        <v>10</v>
      </c>
      <c r="ABC17" s="69"/>
      <c r="ABD17" s="79"/>
      <c r="ABE17" s="92"/>
      <c r="ABF17" s="95"/>
      <c r="ABG17" s="71"/>
      <c r="ABJ17" s="106"/>
      <c r="ABK17" s="15">
        <v>10</v>
      </c>
      <c r="ABL17" s="69"/>
      <c r="ABM17" s="79"/>
      <c r="ABN17" s="92"/>
      <c r="ABO17" s="95"/>
      <c r="ABP17" s="71"/>
      <c r="ABS17" s="106"/>
      <c r="ABT17" s="15">
        <v>10</v>
      </c>
      <c r="ABU17" s="69"/>
      <c r="ABV17" s="79"/>
      <c r="ABW17" s="92"/>
      <c r="ABX17" s="95"/>
      <c r="ABY17" s="71"/>
      <c r="ACB17" s="106"/>
      <c r="ACC17" s="15">
        <v>10</v>
      </c>
      <c r="ACD17" s="69"/>
      <c r="ACE17" s="79"/>
      <c r="ACF17" s="92"/>
      <c r="ACG17" s="95"/>
      <c r="ACH17" s="71"/>
      <c r="ACK17" s="106"/>
      <c r="ACL17" s="15">
        <v>10</v>
      </c>
      <c r="ACM17" s="69"/>
      <c r="ACN17" s="79"/>
      <c r="ACO17" s="92"/>
      <c r="ACP17" s="95"/>
      <c r="ACQ17" s="71"/>
      <c r="ACT17" s="106"/>
      <c r="ACU17" s="15">
        <v>10</v>
      </c>
      <c r="ACV17" s="69"/>
      <c r="ACW17" s="79"/>
      <c r="ACX17" s="92"/>
      <c r="ACY17" s="95"/>
      <c r="ACZ17" s="71"/>
      <c r="ADC17" s="106"/>
      <c r="ADD17" s="15">
        <v>10</v>
      </c>
      <c r="ADE17" s="69"/>
      <c r="ADF17" s="79"/>
      <c r="ADG17" s="92"/>
      <c r="ADH17" s="95"/>
      <c r="ADI17" s="71"/>
      <c r="ADL17" s="106"/>
      <c r="ADM17" s="15">
        <v>10</v>
      </c>
      <c r="ADN17" s="69"/>
      <c r="ADO17" s="79"/>
      <c r="ADP17" s="92"/>
      <c r="ADQ17" s="95"/>
      <c r="ADR17" s="71"/>
      <c r="ADU17" s="106"/>
      <c r="ADV17" s="15">
        <v>10</v>
      </c>
      <c r="ADW17" s="69"/>
      <c r="ADX17" s="79"/>
      <c r="ADY17" s="92"/>
      <c r="ADZ17" s="95"/>
      <c r="AEA17" s="71"/>
      <c r="AED17" s="106"/>
      <c r="AEE17" s="15">
        <v>10</v>
      </c>
      <c r="AEF17" s="69"/>
      <c r="AEG17" s="79"/>
      <c r="AEH17" s="92"/>
      <c r="AEI17" s="95"/>
      <c r="AEJ17" s="71"/>
      <c r="AEM17" s="106"/>
      <c r="AEN17" s="15">
        <v>10</v>
      </c>
      <c r="AEO17" s="69"/>
      <c r="AEP17" s="79"/>
      <c r="AEQ17" s="92"/>
      <c r="AER17" s="95"/>
      <c r="AES17" s="71"/>
    </row>
    <row r="18" spans="1:828" x14ac:dyDescent="0.25">
      <c r="A18" s="137">
        <v>15</v>
      </c>
      <c r="B18" s="75" t="str">
        <f t="shared" ref="B18:I18" si="56">EU5</f>
        <v>SEABOARD FOODS</v>
      </c>
      <c r="C18" s="75" t="str">
        <f t="shared" si="56"/>
        <v>Seaboard</v>
      </c>
      <c r="D18" s="102" t="str">
        <f t="shared" si="56"/>
        <v>PED. 87151175</v>
      </c>
      <c r="E18" s="135">
        <f t="shared" si="56"/>
        <v>44817</v>
      </c>
      <c r="F18" s="86">
        <f t="shared" si="56"/>
        <v>19040.71</v>
      </c>
      <c r="G18" s="73">
        <f t="shared" si="56"/>
        <v>21</v>
      </c>
      <c r="H18" s="48">
        <f t="shared" si="56"/>
        <v>19034.5</v>
      </c>
      <c r="I18" s="105">
        <f t="shared" si="56"/>
        <v>6.2099999999991269</v>
      </c>
      <c r="L18" s="106"/>
      <c r="M18" s="15">
        <v>11</v>
      </c>
      <c r="N18" s="69">
        <v>915.3</v>
      </c>
      <c r="O18" s="311"/>
      <c r="P18" s="69"/>
      <c r="Q18" s="70"/>
      <c r="R18" s="71"/>
      <c r="S18" s="497">
        <f t="shared" si="7"/>
        <v>0</v>
      </c>
      <c r="T18" s="228"/>
      <c r="V18" s="106"/>
      <c r="W18" s="15">
        <v>11</v>
      </c>
      <c r="X18" s="69">
        <v>876.3</v>
      </c>
      <c r="Y18" s="311"/>
      <c r="Z18" s="69"/>
      <c r="AA18" s="70"/>
      <c r="AB18" s="71"/>
      <c r="AC18" s="497">
        <f t="shared" si="8"/>
        <v>0</v>
      </c>
      <c r="AF18" s="106"/>
      <c r="AG18" s="15">
        <v>11</v>
      </c>
      <c r="AH18" s="92">
        <v>870.4</v>
      </c>
      <c r="AI18" s="300"/>
      <c r="AJ18" s="92"/>
      <c r="AK18" s="95"/>
      <c r="AL18" s="71"/>
      <c r="AM18" s="497">
        <f t="shared" si="9"/>
        <v>0</v>
      </c>
      <c r="AP18" s="106"/>
      <c r="AQ18" s="15">
        <v>11</v>
      </c>
      <c r="AR18" s="263">
        <v>907.18</v>
      </c>
      <c r="AS18" s="300"/>
      <c r="AT18" s="263"/>
      <c r="AU18" s="95"/>
      <c r="AV18" s="71"/>
      <c r="AW18" s="497">
        <f t="shared" si="10"/>
        <v>0</v>
      </c>
      <c r="AZ18" s="106"/>
      <c r="BA18" s="15">
        <v>11</v>
      </c>
      <c r="BB18" s="263">
        <v>901.74</v>
      </c>
      <c r="BC18" s="300"/>
      <c r="BD18" s="263"/>
      <c r="BE18" s="95"/>
      <c r="BF18" s="71"/>
      <c r="BG18" s="497">
        <f t="shared" si="11"/>
        <v>0</v>
      </c>
      <c r="BJ18" s="1043"/>
      <c r="BK18" s="15">
        <v>11</v>
      </c>
      <c r="BL18" s="263">
        <v>928</v>
      </c>
      <c r="BM18" s="231"/>
      <c r="BN18" s="263"/>
      <c r="BO18" s="296"/>
      <c r="BP18" s="671">
        <v>65</v>
      </c>
      <c r="BQ18" s="630">
        <f t="shared" si="12"/>
        <v>0</v>
      </c>
      <c r="BR18" s="497"/>
      <c r="BT18" s="106"/>
      <c r="BU18" s="247">
        <v>11</v>
      </c>
      <c r="BV18" s="263">
        <v>906.3</v>
      </c>
      <c r="BW18" s="785"/>
      <c r="BX18" s="263"/>
      <c r="BY18" s="850"/>
      <c r="BZ18" s="599"/>
      <c r="CA18" s="497">
        <f t="shared" si="13"/>
        <v>0</v>
      </c>
      <c r="CD18" s="642"/>
      <c r="CE18" s="15">
        <v>11</v>
      </c>
      <c r="CF18" s="248">
        <v>940.7</v>
      </c>
      <c r="CG18" s="785"/>
      <c r="CH18" s="248"/>
      <c r="CI18" s="672"/>
      <c r="CJ18" s="599"/>
      <c r="CK18" s="497">
        <f t="shared" si="14"/>
        <v>0</v>
      </c>
      <c r="CN18" s="94"/>
      <c r="CO18" s="15">
        <v>11</v>
      </c>
      <c r="CP18" s="69">
        <v>873.9</v>
      </c>
      <c r="CQ18" s="353"/>
      <c r="CR18" s="69"/>
      <c r="CS18" s="355"/>
      <c r="CT18" s="354"/>
      <c r="CU18" s="503">
        <f t="shared" si="48"/>
        <v>0</v>
      </c>
      <c r="CX18" s="106"/>
      <c r="CY18" s="15">
        <v>11</v>
      </c>
      <c r="CZ18" s="92">
        <v>876.3</v>
      </c>
      <c r="DA18" s="300"/>
      <c r="DB18" s="92"/>
      <c r="DC18" s="95"/>
      <c r="DD18" s="71"/>
      <c r="DE18" s="497">
        <f t="shared" si="15"/>
        <v>0</v>
      </c>
      <c r="DH18" s="106"/>
      <c r="DI18" s="15">
        <v>11</v>
      </c>
      <c r="DJ18" s="263">
        <v>928</v>
      </c>
      <c r="DK18" s="353"/>
      <c r="DL18" s="263"/>
      <c r="DM18" s="355"/>
      <c r="DN18" s="354"/>
      <c r="DO18" s="503">
        <f t="shared" si="16"/>
        <v>0</v>
      </c>
      <c r="DR18" s="106"/>
      <c r="DS18" s="15">
        <v>11</v>
      </c>
      <c r="DT18" s="92">
        <v>927.1</v>
      </c>
      <c r="DU18" s="353"/>
      <c r="DV18" s="92"/>
      <c r="DW18" s="355"/>
      <c r="DX18" s="354"/>
      <c r="DY18" s="497">
        <f t="shared" si="17"/>
        <v>0</v>
      </c>
      <c r="EB18" s="106"/>
      <c r="EC18" s="15">
        <v>11</v>
      </c>
      <c r="ED18" s="69">
        <v>949.36</v>
      </c>
      <c r="EE18" s="311"/>
      <c r="EF18" s="69"/>
      <c r="EG18" s="70"/>
      <c r="EH18" s="71"/>
      <c r="EI18" s="497">
        <f t="shared" si="18"/>
        <v>0</v>
      </c>
      <c r="EL18" s="106"/>
      <c r="EM18" s="15">
        <v>11</v>
      </c>
      <c r="EN18" s="69">
        <v>880.9</v>
      </c>
      <c r="EO18" s="311"/>
      <c r="EP18" s="69"/>
      <c r="EQ18" s="70"/>
      <c r="ER18" s="71"/>
      <c r="ES18" s="497">
        <f t="shared" si="19"/>
        <v>0</v>
      </c>
      <c r="EV18" s="106"/>
      <c r="EW18" s="15">
        <v>11</v>
      </c>
      <c r="EX18" s="263">
        <v>890.9</v>
      </c>
      <c r="EY18" s="304"/>
      <c r="EZ18" s="263"/>
      <c r="FA18" s="249"/>
      <c r="FB18" s="250"/>
      <c r="FC18" s="497">
        <f t="shared" si="20"/>
        <v>0</v>
      </c>
      <c r="FF18" s="106"/>
      <c r="FG18" s="15">
        <v>11</v>
      </c>
      <c r="FH18" s="263">
        <v>936.66</v>
      </c>
      <c r="FI18" s="304"/>
      <c r="FJ18" s="263"/>
      <c r="FK18" s="249"/>
      <c r="FL18" s="250"/>
      <c r="FM18" s="299">
        <f t="shared" si="21"/>
        <v>0</v>
      </c>
      <c r="FP18" s="106"/>
      <c r="FQ18" s="15">
        <v>11</v>
      </c>
      <c r="FR18" s="92">
        <v>919.88</v>
      </c>
      <c r="FS18" s="300"/>
      <c r="FT18" s="92"/>
      <c r="FU18" s="70"/>
      <c r="FV18" s="71"/>
      <c r="FW18" s="497">
        <f t="shared" si="22"/>
        <v>0</v>
      </c>
      <c r="FX18" s="71"/>
      <c r="FZ18" s="106"/>
      <c r="GA18" s="15">
        <v>11</v>
      </c>
      <c r="GB18" s="69">
        <v>893.6</v>
      </c>
      <c r="GC18" s="440"/>
      <c r="GD18" s="69"/>
      <c r="GE18" s="249"/>
      <c r="GF18" s="250"/>
      <c r="GG18" s="299">
        <f t="shared" si="23"/>
        <v>0</v>
      </c>
      <c r="GH18" s="71"/>
      <c r="GJ18" s="106"/>
      <c r="GK18" s="15">
        <v>11</v>
      </c>
      <c r="GL18" s="429">
        <v>931.7</v>
      </c>
      <c r="GM18" s="300"/>
      <c r="GN18" s="429"/>
      <c r="GO18" s="95"/>
      <c r="GP18" s="71"/>
      <c r="GQ18" s="497">
        <f t="shared" si="24"/>
        <v>0</v>
      </c>
      <c r="GT18" s="106"/>
      <c r="GU18" s="15">
        <v>11</v>
      </c>
      <c r="GV18" s="263"/>
      <c r="GW18" s="304"/>
      <c r="GX18" s="263"/>
      <c r="GY18" s="296"/>
      <c r="GZ18" s="250"/>
      <c r="HA18" s="497">
        <f t="shared" si="25"/>
        <v>0</v>
      </c>
      <c r="HD18" s="106"/>
      <c r="HE18" s="15">
        <v>11</v>
      </c>
      <c r="HF18" s="263"/>
      <c r="HG18" s="304"/>
      <c r="HH18" s="263"/>
      <c r="HI18" s="296"/>
      <c r="HJ18" s="250"/>
      <c r="HK18" s="497">
        <f t="shared" si="26"/>
        <v>0</v>
      </c>
      <c r="HN18" s="106"/>
      <c r="HO18" s="15">
        <v>11</v>
      </c>
      <c r="HP18" s="263"/>
      <c r="HQ18" s="304"/>
      <c r="HR18" s="263"/>
      <c r="HS18" s="356"/>
      <c r="HT18" s="250"/>
      <c r="HU18" s="299">
        <f t="shared" si="27"/>
        <v>0</v>
      </c>
      <c r="HX18" s="94"/>
      <c r="HY18" s="15">
        <v>11</v>
      </c>
      <c r="HZ18" s="69"/>
      <c r="IA18" s="311"/>
      <c r="IB18" s="69"/>
      <c r="IC18" s="70"/>
      <c r="ID18" s="71"/>
      <c r="IE18" s="497">
        <f t="shared" si="5"/>
        <v>0</v>
      </c>
      <c r="IH18" s="94"/>
      <c r="II18" s="15">
        <v>11</v>
      </c>
      <c r="IJ18" s="69"/>
      <c r="IK18" s="311"/>
      <c r="IL18" s="69"/>
      <c r="IM18" s="70"/>
      <c r="IN18" s="71"/>
      <c r="IO18" s="497">
        <f t="shared" si="28"/>
        <v>0</v>
      </c>
      <c r="IR18" s="106"/>
      <c r="IS18" s="15">
        <v>11</v>
      </c>
      <c r="IT18" s="263"/>
      <c r="IU18" s="231"/>
      <c r="IV18" s="263"/>
      <c r="IW18" s="446"/>
      <c r="IX18" s="250"/>
      <c r="IY18" s="299">
        <f t="shared" si="29"/>
        <v>0</v>
      </c>
      <c r="IZ18" s="92"/>
      <c r="JA18" s="69"/>
      <c r="JB18" s="106"/>
      <c r="JC18" s="15">
        <v>11</v>
      </c>
      <c r="JD18" s="92"/>
      <c r="JE18" s="311"/>
      <c r="JF18" s="92"/>
      <c r="JG18" s="249"/>
      <c r="JH18" s="71"/>
      <c r="JI18" s="497">
        <f t="shared" si="30"/>
        <v>0</v>
      </c>
      <c r="JJ18" s="105"/>
      <c r="JL18" s="106"/>
      <c r="JM18" s="15">
        <v>11</v>
      </c>
      <c r="JN18" s="92"/>
      <c r="JO18" s="300"/>
      <c r="JP18" s="92"/>
      <c r="JQ18" s="70"/>
      <c r="JR18" s="71"/>
      <c r="JS18" s="497">
        <f t="shared" si="31"/>
        <v>0</v>
      </c>
      <c r="JV18" s="106"/>
      <c r="JW18" s="15">
        <v>11</v>
      </c>
      <c r="JX18" s="69"/>
      <c r="JY18" s="311"/>
      <c r="JZ18" s="69"/>
      <c r="KA18" s="70"/>
      <c r="KB18" s="71"/>
      <c r="KC18" s="497">
        <f t="shared" si="32"/>
        <v>0</v>
      </c>
      <c r="KE18" s="228"/>
      <c r="KF18" s="768"/>
      <c r="KG18" s="15">
        <v>11</v>
      </c>
      <c r="KH18" s="69"/>
      <c r="KI18" s="311"/>
      <c r="KJ18" s="69"/>
      <c r="KK18" s="70"/>
      <c r="KL18" s="71"/>
      <c r="KM18" s="497">
        <f t="shared" si="33"/>
        <v>0</v>
      </c>
      <c r="KP18" s="106"/>
      <c r="KQ18" s="15">
        <v>11</v>
      </c>
      <c r="KR18" s="69"/>
      <c r="KS18" s="311"/>
      <c r="KT18" s="69"/>
      <c r="KU18" s="70"/>
      <c r="KV18" s="71"/>
      <c r="KW18" s="497">
        <f t="shared" si="34"/>
        <v>0</v>
      </c>
      <c r="KZ18" s="106"/>
      <c r="LA18" s="15">
        <v>11</v>
      </c>
      <c r="LB18" s="92"/>
      <c r="LC18" s="300"/>
      <c r="LD18" s="92"/>
      <c r="LE18" s="95"/>
      <c r="LF18" s="71"/>
      <c r="LG18" s="497">
        <f t="shared" si="35"/>
        <v>0</v>
      </c>
      <c r="LJ18" s="106"/>
      <c r="LK18" s="15">
        <v>11</v>
      </c>
      <c r="LL18" s="263"/>
      <c r="LM18" s="300"/>
      <c r="LN18" s="263"/>
      <c r="LO18" s="95"/>
      <c r="LP18" s="71"/>
      <c r="LQ18" s="497">
        <f t="shared" si="36"/>
        <v>0</v>
      </c>
      <c r="LT18" s="106"/>
      <c r="LU18" s="15">
        <v>11</v>
      </c>
      <c r="LV18" s="92"/>
      <c r="LW18" s="300"/>
      <c r="LX18" s="92"/>
      <c r="LY18" s="95"/>
      <c r="LZ18" s="71"/>
      <c r="MA18" s="497">
        <f t="shared" si="37"/>
        <v>0</v>
      </c>
      <c r="MB18" s="497"/>
      <c r="MD18" s="106"/>
      <c r="ME18" s="15">
        <v>11</v>
      </c>
      <c r="MF18" s="362"/>
      <c r="MG18" s="300"/>
      <c r="MH18" s="784"/>
      <c r="MI18" s="296"/>
      <c r="MJ18" s="71"/>
      <c r="MK18" s="71">
        <f t="shared" si="38"/>
        <v>0</v>
      </c>
      <c r="MN18" s="106"/>
      <c r="MO18" s="15">
        <v>11</v>
      </c>
      <c r="MP18" s="92"/>
      <c r="MQ18" s="300"/>
      <c r="MR18" s="92"/>
      <c r="MS18" s="95"/>
      <c r="MT18" s="71"/>
      <c r="MU18" s="71">
        <f t="shared" si="39"/>
        <v>0</v>
      </c>
      <c r="MX18" s="106"/>
      <c r="MY18" s="15">
        <v>11</v>
      </c>
      <c r="MZ18" s="92"/>
      <c r="NA18" s="300"/>
      <c r="NB18" s="92"/>
      <c r="NC18" s="95"/>
      <c r="ND18" s="71"/>
      <c r="NE18" s="71">
        <f t="shared" si="40"/>
        <v>0</v>
      </c>
      <c r="NH18" s="106"/>
      <c r="NI18" s="15">
        <v>11</v>
      </c>
      <c r="NJ18" s="92"/>
      <c r="NK18" s="300"/>
      <c r="NL18" s="92"/>
      <c r="NM18" s="95"/>
      <c r="NN18" s="71"/>
      <c r="NO18" s="71">
        <f t="shared" si="41"/>
        <v>0</v>
      </c>
      <c r="NR18" s="106"/>
      <c r="NS18" s="15">
        <v>11</v>
      </c>
      <c r="NT18" s="92"/>
      <c r="NU18" s="300"/>
      <c r="NV18" s="92"/>
      <c r="NW18" s="95"/>
      <c r="NX18" s="71"/>
      <c r="NY18" s="71">
        <f t="shared" si="42"/>
        <v>0</v>
      </c>
      <c r="OB18" s="106"/>
      <c r="OC18" s="15">
        <v>11</v>
      </c>
      <c r="OD18" s="92"/>
      <c r="OE18" s="300"/>
      <c r="OF18" s="92"/>
      <c r="OG18" s="95"/>
      <c r="OH18" s="71"/>
      <c r="OI18" s="71">
        <f t="shared" si="43"/>
        <v>0</v>
      </c>
      <c r="OL18" s="106"/>
      <c r="OM18" s="15">
        <v>11</v>
      </c>
      <c r="ON18" s="92"/>
      <c r="OO18" s="300"/>
      <c r="OP18" s="92"/>
      <c r="OQ18" s="95"/>
      <c r="OR18" s="71"/>
      <c r="OS18" s="71">
        <f t="shared" si="44"/>
        <v>0</v>
      </c>
      <c r="OV18" s="106"/>
      <c r="OW18" s="15">
        <v>11</v>
      </c>
      <c r="OX18" s="263"/>
      <c r="OY18" s="304"/>
      <c r="OZ18" s="263"/>
      <c r="PA18" s="296"/>
      <c r="PB18" s="250"/>
      <c r="PC18" s="250">
        <f t="shared" si="45"/>
        <v>0</v>
      </c>
      <c r="PF18" s="94"/>
      <c r="PG18" s="15">
        <v>11</v>
      </c>
      <c r="PH18" s="92"/>
      <c r="PI18" s="300"/>
      <c r="PJ18" s="92"/>
      <c r="PK18" s="95"/>
      <c r="PL18" s="71"/>
      <c r="PM18" s="71">
        <f t="shared" si="46"/>
        <v>0</v>
      </c>
      <c r="PP18" s="106"/>
      <c r="PQ18" s="15">
        <v>11</v>
      </c>
      <c r="PR18" s="92"/>
      <c r="PS18" s="300"/>
      <c r="PT18" s="92"/>
      <c r="PU18" s="95"/>
      <c r="PV18" s="71"/>
      <c r="PY18" s="106"/>
      <c r="PZ18" s="15">
        <v>11</v>
      </c>
      <c r="QA18" s="92"/>
      <c r="QB18" s="135"/>
      <c r="QC18" s="92"/>
      <c r="QD18" s="95"/>
      <c r="QE18" s="71"/>
      <c r="QH18" s="106"/>
      <c r="QI18" s="15">
        <v>11</v>
      </c>
      <c r="QJ18" s="92"/>
      <c r="QK18" s="300"/>
      <c r="QL18" s="92"/>
      <c r="QM18" s="95"/>
      <c r="QN18" s="71"/>
      <c r="QQ18" s="106"/>
      <c r="QR18" s="15">
        <v>11</v>
      </c>
      <c r="QS18" s="92"/>
      <c r="QT18" s="300"/>
      <c r="QU18" s="92"/>
      <c r="QV18" s="95"/>
      <c r="QW18" s="71"/>
      <c r="QZ18" s="106"/>
      <c r="RA18" s="15">
        <v>11</v>
      </c>
      <c r="RB18" s="92"/>
      <c r="RC18" s="300"/>
      <c r="RD18" s="92"/>
      <c r="RE18" s="95"/>
      <c r="RF18" s="71"/>
      <c r="RI18" s="106"/>
      <c r="RJ18" s="15">
        <v>11</v>
      </c>
      <c r="RK18" s="92"/>
      <c r="RL18" s="300"/>
      <c r="RM18" s="92"/>
      <c r="RN18" s="95"/>
      <c r="RO18" s="352"/>
      <c r="RR18" s="106"/>
      <c r="RS18" s="15">
        <v>11</v>
      </c>
      <c r="RT18" s="92"/>
      <c r="RU18" s="135"/>
      <c r="RV18" s="92"/>
      <c r="RW18" s="95"/>
      <c r="RX18" s="71"/>
      <c r="SA18" s="106"/>
      <c r="SB18" s="15">
        <v>11</v>
      </c>
      <c r="SC18" s="92"/>
      <c r="SD18" s="79"/>
      <c r="SE18" s="92"/>
      <c r="SF18" s="95"/>
      <c r="SG18" s="71"/>
      <c r="SJ18" s="106"/>
      <c r="SK18" s="15">
        <v>11</v>
      </c>
      <c r="SL18" s="92"/>
      <c r="SM18" s="79"/>
      <c r="SN18" s="92"/>
      <c r="SO18" s="95"/>
      <c r="SP18" s="71"/>
      <c r="SS18" s="106"/>
      <c r="ST18" s="15"/>
      <c r="SU18" s="92"/>
      <c r="SV18" s="79"/>
      <c r="SW18" s="92"/>
      <c r="SX18" s="95"/>
      <c r="SY18" s="71"/>
      <c r="TB18" s="106"/>
      <c r="TC18" s="15">
        <v>11</v>
      </c>
      <c r="TD18" s="92"/>
      <c r="TE18" s="361"/>
      <c r="TF18" s="168"/>
      <c r="TG18" s="355"/>
      <c r="TH18" s="354"/>
      <c r="TK18" s="106"/>
      <c r="TL18" s="15">
        <v>11</v>
      </c>
      <c r="TM18" s="92"/>
      <c r="TN18" s="79"/>
      <c r="TO18" s="92"/>
      <c r="TP18" s="95"/>
      <c r="TQ18" s="71"/>
      <c r="TT18" s="106"/>
      <c r="TU18" s="15">
        <v>11</v>
      </c>
      <c r="TV18" s="92"/>
      <c r="TW18" s="79"/>
      <c r="TX18" s="92"/>
      <c r="TY18" s="95"/>
      <c r="TZ18" s="71"/>
      <c r="UC18" s="106"/>
      <c r="UD18" s="15">
        <v>11</v>
      </c>
      <c r="UE18" s="92"/>
      <c r="UF18" s="79"/>
      <c r="UG18" s="92"/>
      <c r="UH18" s="95"/>
      <c r="UI18" s="71"/>
      <c r="UL18" s="106"/>
      <c r="UM18" s="15">
        <v>11</v>
      </c>
      <c r="UN18" s="92"/>
      <c r="UO18" s="79"/>
      <c r="UP18" s="92"/>
      <c r="UQ18" s="95"/>
      <c r="UR18" s="71"/>
      <c r="UU18" s="106"/>
      <c r="UV18" s="15">
        <v>11</v>
      </c>
      <c r="UW18" s="92"/>
      <c r="UX18" s="79"/>
      <c r="UY18" s="92"/>
      <c r="UZ18" s="95"/>
      <c r="VA18" s="71"/>
      <c r="VD18" s="106"/>
      <c r="VE18" s="15">
        <v>11</v>
      </c>
      <c r="VF18" s="92"/>
      <c r="VG18" s="79"/>
      <c r="VH18" s="92"/>
      <c r="VI18" s="95"/>
      <c r="VJ18" s="71"/>
      <c r="VM18" s="106"/>
      <c r="VN18" s="15">
        <v>11</v>
      </c>
      <c r="VO18" s="92"/>
      <c r="VP18" s="79"/>
      <c r="VQ18" s="92"/>
      <c r="VR18" s="95"/>
      <c r="VS18" s="71"/>
      <c r="VV18" s="106"/>
      <c r="VW18" s="15">
        <v>11</v>
      </c>
      <c r="VX18" s="92"/>
      <c r="VY18" s="79"/>
      <c r="VZ18" s="92"/>
      <c r="WA18" s="95"/>
      <c r="WB18" s="71"/>
      <c r="WE18" s="106"/>
      <c r="WF18" s="15">
        <v>11</v>
      </c>
      <c r="WG18" s="92"/>
      <c r="WH18" s="79"/>
      <c r="WI18" s="92"/>
      <c r="WJ18" s="95"/>
      <c r="WK18" s="71"/>
      <c r="WN18" s="106"/>
      <c r="WO18" s="15">
        <v>11</v>
      </c>
      <c r="WP18" s="92"/>
      <c r="WQ18" s="79"/>
      <c r="WR18" s="92"/>
      <c r="WS18" s="95"/>
      <c r="WT18" s="71"/>
      <c r="WW18" s="106"/>
      <c r="WX18" s="15">
        <v>11</v>
      </c>
      <c r="WY18" s="92"/>
      <c r="WZ18" s="79"/>
      <c r="XA18" s="92"/>
      <c r="XB18" s="95"/>
      <c r="XC18" s="71"/>
      <c r="XF18" s="106"/>
      <c r="XG18" s="15">
        <v>11</v>
      </c>
      <c r="XH18" s="92"/>
      <c r="XI18" s="79"/>
      <c r="XJ18" s="92"/>
      <c r="XK18" s="95"/>
      <c r="XL18" s="71"/>
      <c r="XO18" s="106"/>
      <c r="XP18" s="15">
        <v>11</v>
      </c>
      <c r="XQ18" s="92"/>
      <c r="XR18" s="79"/>
      <c r="XS18" s="92"/>
      <c r="XT18" s="95"/>
      <c r="XU18" s="71"/>
      <c r="XX18" s="106"/>
      <c r="XY18" s="15">
        <v>11</v>
      </c>
      <c r="XZ18" s="92"/>
      <c r="YA18" s="79"/>
      <c r="YB18" s="92"/>
      <c r="YC18" s="95"/>
      <c r="YD18" s="71"/>
      <c r="YG18" s="106"/>
      <c r="YH18" s="15">
        <v>11</v>
      </c>
      <c r="YI18" s="92"/>
      <c r="YJ18" s="79"/>
      <c r="YK18" s="92"/>
      <c r="YL18" s="95"/>
      <c r="YM18" s="71"/>
      <c r="YP18" s="106"/>
      <c r="YQ18" s="15">
        <v>11</v>
      </c>
      <c r="YR18" s="92"/>
      <c r="YS18" s="79"/>
      <c r="YT18" s="92"/>
      <c r="YU18" s="95"/>
      <c r="YV18" s="71"/>
      <c r="YY18" s="106"/>
      <c r="YZ18" s="15">
        <v>11</v>
      </c>
      <c r="ZA18" s="92"/>
      <c r="ZB18" s="79"/>
      <c r="ZC18" s="92"/>
      <c r="ZD18" s="95"/>
      <c r="ZE18" s="71"/>
      <c r="ZH18" s="106"/>
      <c r="ZI18" s="15">
        <v>11</v>
      </c>
      <c r="ZJ18" s="92"/>
      <c r="ZK18" s="79"/>
      <c r="ZL18" s="92"/>
      <c r="ZM18" s="95"/>
      <c r="ZN18" s="71"/>
      <c r="ZQ18" s="106"/>
      <c r="ZR18" s="15">
        <v>11</v>
      </c>
      <c r="ZS18" s="92"/>
      <c r="ZT18" s="79"/>
      <c r="ZU18" s="92"/>
      <c r="ZV18" s="95"/>
      <c r="ZW18" s="71"/>
      <c r="ZZ18" s="106"/>
      <c r="AAA18" s="15">
        <v>11</v>
      </c>
      <c r="AAB18" s="92"/>
      <c r="AAC18" s="79"/>
      <c r="AAD18" s="92"/>
      <c r="AAE18" s="95"/>
      <c r="AAF18" s="71"/>
      <c r="AAI18" s="106"/>
      <c r="AAJ18" s="15">
        <v>11</v>
      </c>
      <c r="AAK18" s="92"/>
      <c r="AAL18" s="79"/>
      <c r="AAM18" s="92"/>
      <c r="AAN18" s="95"/>
      <c r="AAO18" s="71"/>
      <c r="AAR18" s="106"/>
      <c r="AAS18" s="15">
        <v>11</v>
      </c>
      <c r="AAT18" s="92"/>
      <c r="AAU18" s="79"/>
      <c r="AAV18" s="92"/>
      <c r="AAW18" s="95"/>
      <c r="AAX18" s="71"/>
      <c r="ABA18" s="106"/>
      <c r="ABB18" s="15">
        <v>11</v>
      </c>
      <c r="ABC18" s="92"/>
      <c r="ABD18" s="79"/>
      <c r="ABE18" s="92"/>
      <c r="ABF18" s="95"/>
      <c r="ABG18" s="71"/>
      <c r="ABJ18" s="106"/>
      <c r="ABK18" s="15">
        <v>11</v>
      </c>
      <c r="ABL18" s="92"/>
      <c r="ABM18" s="79"/>
      <c r="ABN18" s="92"/>
      <c r="ABO18" s="95"/>
      <c r="ABP18" s="71"/>
      <c r="ABS18" s="106"/>
      <c r="ABT18" s="15">
        <v>11</v>
      </c>
      <c r="ABU18" s="92"/>
      <c r="ABV18" s="79"/>
      <c r="ABW18" s="92"/>
      <c r="ABX18" s="95"/>
      <c r="ABY18" s="71"/>
      <c r="ACB18" s="106"/>
      <c r="ACC18" s="15">
        <v>11</v>
      </c>
      <c r="ACD18" s="92"/>
      <c r="ACE18" s="79"/>
      <c r="ACF18" s="92"/>
      <c r="ACG18" s="95"/>
      <c r="ACH18" s="71"/>
      <c r="ACK18" s="106"/>
      <c r="ACL18" s="15">
        <v>11</v>
      </c>
      <c r="ACM18" s="92"/>
      <c r="ACN18" s="79"/>
      <c r="ACO18" s="92"/>
      <c r="ACP18" s="95"/>
      <c r="ACQ18" s="71"/>
      <c r="ACT18" s="106"/>
      <c r="ACU18" s="15">
        <v>11</v>
      </c>
      <c r="ACV18" s="92"/>
      <c r="ACW18" s="79"/>
      <c r="ACX18" s="92"/>
      <c r="ACY18" s="95"/>
      <c r="ACZ18" s="71"/>
      <c r="ADC18" s="106"/>
      <c r="ADD18" s="15">
        <v>11</v>
      </c>
      <c r="ADE18" s="92"/>
      <c r="ADF18" s="79"/>
      <c r="ADG18" s="92"/>
      <c r="ADH18" s="95"/>
      <c r="ADI18" s="71"/>
      <c r="ADL18" s="106"/>
      <c r="ADM18" s="15">
        <v>11</v>
      </c>
      <c r="ADN18" s="92"/>
      <c r="ADO18" s="79"/>
      <c r="ADP18" s="92"/>
      <c r="ADQ18" s="95"/>
      <c r="ADR18" s="71"/>
      <c r="ADU18" s="106"/>
      <c r="ADV18" s="15">
        <v>11</v>
      </c>
      <c r="ADW18" s="92"/>
      <c r="ADX18" s="79"/>
      <c r="ADY18" s="92"/>
      <c r="ADZ18" s="95"/>
      <c r="AEA18" s="71"/>
      <c r="AED18" s="106"/>
      <c r="AEE18" s="15">
        <v>11</v>
      </c>
      <c r="AEF18" s="92"/>
      <c r="AEG18" s="79"/>
      <c r="AEH18" s="92"/>
      <c r="AEI18" s="95"/>
      <c r="AEJ18" s="71"/>
      <c r="AEM18" s="106"/>
      <c r="AEN18" s="15">
        <v>11</v>
      </c>
      <c r="AEO18" s="92"/>
      <c r="AEP18" s="79"/>
      <c r="AEQ18" s="92"/>
      <c r="AER18" s="95"/>
      <c r="AES18" s="71"/>
    </row>
    <row r="19" spans="1:828" x14ac:dyDescent="0.25">
      <c r="A19" s="137">
        <v>16</v>
      </c>
      <c r="B19" s="75" t="str">
        <f t="shared" ref="B19:I19" si="57">FE5</f>
        <v>TYSON FRESH MEATS</v>
      </c>
      <c r="C19" s="75" t="str">
        <f t="shared" si="57"/>
        <v xml:space="preserve"> I B P </v>
      </c>
      <c r="D19" s="102" t="str">
        <f t="shared" si="57"/>
        <v>PED. 87152298</v>
      </c>
      <c r="E19" s="135">
        <f t="shared" si="57"/>
        <v>44817</v>
      </c>
      <c r="F19" s="86">
        <f t="shared" si="57"/>
        <v>18842.21</v>
      </c>
      <c r="G19" s="73">
        <f t="shared" si="57"/>
        <v>20</v>
      </c>
      <c r="H19" s="48">
        <f t="shared" si="57"/>
        <v>18866.189999999999</v>
      </c>
      <c r="I19" s="105">
        <f t="shared" si="57"/>
        <v>-23.979999999999563</v>
      </c>
      <c r="L19" s="94"/>
      <c r="M19" s="15">
        <v>12</v>
      </c>
      <c r="N19" s="69">
        <v>900.8</v>
      </c>
      <c r="O19" s="311"/>
      <c r="P19" s="69"/>
      <c r="Q19" s="70"/>
      <c r="R19" s="71"/>
      <c r="S19" s="497">
        <f t="shared" si="7"/>
        <v>0</v>
      </c>
      <c r="T19" s="228"/>
      <c r="V19" s="94"/>
      <c r="W19" s="15">
        <v>12</v>
      </c>
      <c r="X19" s="69">
        <v>902.6</v>
      </c>
      <c r="Y19" s="311"/>
      <c r="Z19" s="69"/>
      <c r="AA19" s="70"/>
      <c r="AB19" s="71"/>
      <c r="AC19" s="497">
        <f t="shared" si="8"/>
        <v>0</v>
      </c>
      <c r="AF19" s="106"/>
      <c r="AG19" s="15">
        <v>12</v>
      </c>
      <c r="AH19" s="69">
        <v>929</v>
      </c>
      <c r="AI19" s="300"/>
      <c r="AJ19" s="92"/>
      <c r="AK19" s="95"/>
      <c r="AL19" s="71"/>
      <c r="AM19" s="497">
        <f t="shared" si="9"/>
        <v>0</v>
      </c>
      <c r="AP19" s="106"/>
      <c r="AQ19" s="15">
        <v>12</v>
      </c>
      <c r="AR19" s="263">
        <v>963.43</v>
      </c>
      <c r="AS19" s="300"/>
      <c r="AT19" s="263"/>
      <c r="AU19" s="95"/>
      <c r="AV19" s="71"/>
      <c r="AW19" s="497">
        <f t="shared" si="10"/>
        <v>0</v>
      </c>
      <c r="AZ19" s="106"/>
      <c r="BA19" s="15">
        <v>12</v>
      </c>
      <c r="BB19" s="263">
        <v>919.88</v>
      </c>
      <c r="BC19" s="300"/>
      <c r="BD19" s="263"/>
      <c r="BE19" s="95"/>
      <c r="BF19" s="71"/>
      <c r="BG19" s="497">
        <f t="shared" si="11"/>
        <v>0</v>
      </c>
      <c r="BJ19" s="1043"/>
      <c r="BK19" s="15">
        <v>12</v>
      </c>
      <c r="BL19" s="263">
        <v>937.1</v>
      </c>
      <c r="BM19" s="231"/>
      <c r="BN19" s="263"/>
      <c r="BO19" s="296"/>
      <c r="BP19" s="671">
        <v>65</v>
      </c>
      <c r="BQ19" s="630">
        <f t="shared" si="12"/>
        <v>0</v>
      </c>
      <c r="BR19" s="497"/>
      <c r="BT19" s="106"/>
      <c r="BU19" s="247">
        <v>12</v>
      </c>
      <c r="BV19" s="263">
        <v>938.9</v>
      </c>
      <c r="BW19" s="785"/>
      <c r="BX19" s="263"/>
      <c r="BY19" s="850"/>
      <c r="BZ19" s="599"/>
      <c r="CA19" s="497">
        <f t="shared" si="13"/>
        <v>0</v>
      </c>
      <c r="CD19" s="642"/>
      <c r="CE19" s="15">
        <v>12</v>
      </c>
      <c r="CF19" s="263">
        <v>884.5</v>
      </c>
      <c r="CG19" s="785"/>
      <c r="CH19" s="263"/>
      <c r="CI19" s="672"/>
      <c r="CJ19" s="599"/>
      <c r="CK19" s="299">
        <f t="shared" si="14"/>
        <v>0</v>
      </c>
      <c r="CN19" s="527"/>
      <c r="CO19" s="15">
        <v>12</v>
      </c>
      <c r="CP19" s="92">
        <v>900.8</v>
      </c>
      <c r="CQ19" s="353"/>
      <c r="CR19" s="92"/>
      <c r="CS19" s="355"/>
      <c r="CT19" s="354"/>
      <c r="CU19" s="503">
        <f t="shared" si="48"/>
        <v>0</v>
      </c>
      <c r="CX19" s="106"/>
      <c r="CY19" s="15">
        <v>12</v>
      </c>
      <c r="CZ19" s="92">
        <v>892.7</v>
      </c>
      <c r="DA19" s="300"/>
      <c r="DB19" s="92"/>
      <c r="DC19" s="95"/>
      <c r="DD19" s="71"/>
      <c r="DE19" s="497">
        <f t="shared" si="15"/>
        <v>0</v>
      </c>
      <c r="DH19" s="106"/>
      <c r="DI19" s="15">
        <v>12</v>
      </c>
      <c r="DJ19" s="263">
        <v>893.6</v>
      </c>
      <c r="DK19" s="353"/>
      <c r="DL19" s="263"/>
      <c r="DM19" s="355"/>
      <c r="DN19" s="354"/>
      <c r="DO19" s="503">
        <f t="shared" si="16"/>
        <v>0</v>
      </c>
      <c r="DR19" s="106"/>
      <c r="DS19" s="15">
        <v>12</v>
      </c>
      <c r="DT19" s="92">
        <v>924</v>
      </c>
      <c r="DU19" s="353"/>
      <c r="DV19" s="92"/>
      <c r="DW19" s="355"/>
      <c r="DX19" s="354"/>
      <c r="DY19" s="497">
        <f t="shared" si="17"/>
        <v>0</v>
      </c>
      <c r="EB19" s="106"/>
      <c r="EC19" s="15">
        <v>12</v>
      </c>
      <c r="ED19" s="69">
        <v>921.24</v>
      </c>
      <c r="EE19" s="311"/>
      <c r="EF19" s="69"/>
      <c r="EG19" s="70"/>
      <c r="EH19" s="71"/>
      <c r="EI19" s="497">
        <f t="shared" si="18"/>
        <v>0</v>
      </c>
      <c r="EL19" s="106"/>
      <c r="EM19" s="15">
        <v>12</v>
      </c>
      <c r="EN19" s="69">
        <v>919</v>
      </c>
      <c r="EO19" s="311"/>
      <c r="EP19" s="69"/>
      <c r="EQ19" s="70"/>
      <c r="ER19" s="71"/>
      <c r="ES19" s="497">
        <f t="shared" si="19"/>
        <v>0</v>
      </c>
      <c r="EV19" s="106"/>
      <c r="EW19" s="15">
        <v>12</v>
      </c>
      <c r="EX19" s="263">
        <v>908</v>
      </c>
      <c r="EY19" s="304"/>
      <c r="EZ19" s="263"/>
      <c r="FA19" s="249"/>
      <c r="FB19" s="250"/>
      <c r="FC19" s="497">
        <f t="shared" si="20"/>
        <v>0</v>
      </c>
      <c r="FF19" s="106"/>
      <c r="FG19" s="15">
        <v>12</v>
      </c>
      <c r="FH19" s="263">
        <v>933.49</v>
      </c>
      <c r="FI19" s="304"/>
      <c r="FJ19" s="263"/>
      <c r="FK19" s="249"/>
      <c r="FL19" s="250"/>
      <c r="FM19" s="299">
        <f t="shared" si="21"/>
        <v>0</v>
      </c>
      <c r="FP19" s="106"/>
      <c r="FQ19" s="15">
        <v>12</v>
      </c>
      <c r="FR19" s="92">
        <v>919.88</v>
      </c>
      <c r="FS19" s="300"/>
      <c r="FT19" s="92"/>
      <c r="FU19" s="70"/>
      <c r="FV19" s="71"/>
      <c r="FW19" s="497">
        <f t="shared" si="22"/>
        <v>0</v>
      </c>
      <c r="FX19" s="71"/>
      <c r="FZ19" s="106"/>
      <c r="GA19" s="15">
        <v>12</v>
      </c>
      <c r="GB19" s="69">
        <v>885.4</v>
      </c>
      <c r="GC19" s="440"/>
      <c r="GD19" s="69"/>
      <c r="GE19" s="249"/>
      <c r="GF19" s="250"/>
      <c r="GG19" s="299">
        <f t="shared" si="23"/>
        <v>0</v>
      </c>
      <c r="GJ19" s="106"/>
      <c r="GK19" s="15">
        <v>12</v>
      </c>
      <c r="GL19" s="429">
        <v>922.6</v>
      </c>
      <c r="GM19" s="300"/>
      <c r="GN19" s="429"/>
      <c r="GO19" s="95"/>
      <c r="GP19" s="71"/>
      <c r="GQ19" s="497">
        <f t="shared" si="24"/>
        <v>0</v>
      </c>
      <c r="GT19" s="106"/>
      <c r="GU19" s="15">
        <v>12</v>
      </c>
      <c r="GV19" s="263"/>
      <c r="GW19" s="304"/>
      <c r="GX19" s="259"/>
      <c r="GY19" s="296"/>
      <c r="GZ19" s="250"/>
      <c r="HA19" s="497">
        <f t="shared" si="25"/>
        <v>0</v>
      </c>
      <c r="HD19" s="106"/>
      <c r="HE19" s="15">
        <v>12</v>
      </c>
      <c r="HF19" s="263"/>
      <c r="HG19" s="304"/>
      <c r="HH19" s="263"/>
      <c r="HI19" s="296"/>
      <c r="HJ19" s="250"/>
      <c r="HK19" s="497">
        <f t="shared" si="26"/>
        <v>0</v>
      </c>
      <c r="HN19" s="106"/>
      <c r="HO19" s="15">
        <v>12</v>
      </c>
      <c r="HP19" s="263"/>
      <c r="HQ19" s="304"/>
      <c r="HR19" s="263"/>
      <c r="HS19" s="356"/>
      <c r="HT19" s="250"/>
      <c r="HU19" s="299">
        <f t="shared" si="27"/>
        <v>0</v>
      </c>
      <c r="HX19" s="94"/>
      <c r="HY19" s="15">
        <v>12</v>
      </c>
      <c r="HZ19" s="69"/>
      <c r="IA19" s="311"/>
      <c r="IB19" s="69"/>
      <c r="IC19" s="70"/>
      <c r="ID19" s="71"/>
      <c r="IE19" s="497">
        <f t="shared" si="5"/>
        <v>0</v>
      </c>
      <c r="IH19" s="94"/>
      <c r="II19" s="15">
        <v>12</v>
      </c>
      <c r="IJ19" s="69"/>
      <c r="IK19" s="311"/>
      <c r="IL19" s="69"/>
      <c r="IM19" s="70"/>
      <c r="IN19" s="71"/>
      <c r="IO19" s="497">
        <f t="shared" si="28"/>
        <v>0</v>
      </c>
      <c r="IR19" s="106"/>
      <c r="IS19" s="15">
        <v>12</v>
      </c>
      <c r="IT19" s="263"/>
      <c r="IU19" s="231"/>
      <c r="IV19" s="263"/>
      <c r="IW19" s="446"/>
      <c r="IX19" s="250"/>
      <c r="IY19" s="299">
        <f t="shared" si="29"/>
        <v>0</v>
      </c>
      <c r="IZ19" s="92"/>
      <c r="JA19" s="105"/>
      <c r="JB19" s="106"/>
      <c r="JC19" s="15">
        <v>12</v>
      </c>
      <c r="JD19" s="92"/>
      <c r="JE19" s="311"/>
      <c r="JF19" s="92"/>
      <c r="JG19" s="249"/>
      <c r="JH19" s="71"/>
      <c r="JI19" s="497">
        <f t="shared" si="30"/>
        <v>0</v>
      </c>
      <c r="JL19" s="106"/>
      <c r="JM19" s="15">
        <v>12</v>
      </c>
      <c r="JN19" s="92"/>
      <c r="JO19" s="300"/>
      <c r="JP19" s="92"/>
      <c r="JQ19" s="70"/>
      <c r="JR19" s="71"/>
      <c r="JS19" s="497">
        <f t="shared" si="31"/>
        <v>0</v>
      </c>
      <c r="JV19" s="94"/>
      <c r="JW19" s="15">
        <v>12</v>
      </c>
      <c r="JX19" s="69"/>
      <c r="JY19" s="311"/>
      <c r="JZ19" s="69"/>
      <c r="KA19" s="70"/>
      <c r="KB19" s="71"/>
      <c r="KC19" s="497">
        <f t="shared" si="32"/>
        <v>0</v>
      </c>
      <c r="KE19" s="228"/>
      <c r="KF19" s="421"/>
      <c r="KG19" s="15">
        <v>12</v>
      </c>
      <c r="KH19" s="69"/>
      <c r="KI19" s="311"/>
      <c r="KJ19" s="69"/>
      <c r="KK19" s="70"/>
      <c r="KL19" s="71"/>
      <c r="KM19" s="497">
        <f t="shared" si="33"/>
        <v>0</v>
      </c>
      <c r="KP19" s="94"/>
      <c r="KQ19" s="15">
        <v>12</v>
      </c>
      <c r="KR19" s="69"/>
      <c r="KS19" s="311"/>
      <c r="KT19" s="69"/>
      <c r="KU19" s="70"/>
      <c r="KV19" s="71"/>
      <c r="KW19" s="497">
        <f t="shared" si="34"/>
        <v>0</v>
      </c>
      <c r="KZ19" s="106"/>
      <c r="LA19" s="15">
        <v>12</v>
      </c>
      <c r="LB19" s="92"/>
      <c r="LC19" s="300"/>
      <c r="LD19" s="69"/>
      <c r="LE19" s="95"/>
      <c r="LF19" s="71"/>
      <c r="LG19" s="497">
        <f t="shared" si="35"/>
        <v>0</v>
      </c>
      <c r="LJ19" s="106"/>
      <c r="LK19" s="15">
        <v>12</v>
      </c>
      <c r="LL19" s="263"/>
      <c r="LM19" s="300"/>
      <c r="LN19" s="263"/>
      <c r="LO19" s="95"/>
      <c r="LP19" s="71"/>
      <c r="LQ19" s="497">
        <f t="shared" si="36"/>
        <v>0</v>
      </c>
      <c r="LT19" s="106"/>
      <c r="LU19" s="15">
        <v>12</v>
      </c>
      <c r="LV19" s="92"/>
      <c r="LW19" s="300"/>
      <c r="LX19" s="92"/>
      <c r="LY19" s="95"/>
      <c r="LZ19" s="71"/>
      <c r="MA19" s="497">
        <f t="shared" si="37"/>
        <v>0</v>
      </c>
      <c r="MB19" s="497"/>
      <c r="MD19" s="106"/>
      <c r="ME19" s="15">
        <v>12</v>
      </c>
      <c r="MF19" s="362"/>
      <c r="MG19" s="300"/>
      <c r="MH19" s="784"/>
      <c r="MI19" s="296"/>
      <c r="MJ19" s="71"/>
      <c r="MK19" s="71">
        <f t="shared" si="38"/>
        <v>0</v>
      </c>
      <c r="MN19" s="106"/>
      <c r="MO19" s="15">
        <v>12</v>
      </c>
      <c r="MP19" s="92"/>
      <c r="MQ19" s="300"/>
      <c r="MR19" s="92"/>
      <c r="MS19" s="95"/>
      <c r="MT19" s="71"/>
      <c r="MU19" s="71">
        <f t="shared" si="39"/>
        <v>0</v>
      </c>
      <c r="MX19" s="106"/>
      <c r="MY19" s="15">
        <v>12</v>
      </c>
      <c r="MZ19" s="92"/>
      <c r="NA19" s="300"/>
      <c r="NB19" s="92"/>
      <c r="NC19" s="95"/>
      <c r="ND19" s="71"/>
      <c r="NE19" s="71">
        <f t="shared" si="40"/>
        <v>0</v>
      </c>
      <c r="NH19" s="106"/>
      <c r="NI19" s="15">
        <v>12</v>
      </c>
      <c r="NJ19" s="92"/>
      <c r="NK19" s="300"/>
      <c r="NL19" s="92"/>
      <c r="NM19" s="95"/>
      <c r="NN19" s="71"/>
      <c r="NO19" s="71">
        <f t="shared" si="41"/>
        <v>0</v>
      </c>
      <c r="NR19" s="106"/>
      <c r="NS19" s="15">
        <v>12</v>
      </c>
      <c r="NT19" s="92"/>
      <c r="NU19" s="300"/>
      <c r="NV19" s="92"/>
      <c r="NW19" s="95"/>
      <c r="NX19" s="71"/>
      <c r="NY19" s="71">
        <f t="shared" si="42"/>
        <v>0</v>
      </c>
      <c r="OB19" s="106"/>
      <c r="OC19" s="15">
        <v>12</v>
      </c>
      <c r="OD19" s="92"/>
      <c r="OE19" s="300"/>
      <c r="OF19" s="92"/>
      <c r="OG19" s="95"/>
      <c r="OH19" s="71"/>
      <c r="OI19" s="71">
        <f t="shared" si="43"/>
        <v>0</v>
      </c>
      <c r="OL19" s="106"/>
      <c r="OM19" s="15">
        <v>12</v>
      </c>
      <c r="ON19" s="92"/>
      <c r="OO19" s="300"/>
      <c r="OP19" s="92"/>
      <c r="OQ19" s="95"/>
      <c r="OR19" s="71"/>
      <c r="OS19" s="71">
        <f t="shared" si="44"/>
        <v>0</v>
      </c>
      <c r="OV19" s="106"/>
      <c r="OW19" s="15">
        <v>12</v>
      </c>
      <c r="OX19" s="263"/>
      <c r="OY19" s="304"/>
      <c r="OZ19" s="263"/>
      <c r="PA19" s="296"/>
      <c r="PB19" s="250"/>
      <c r="PC19" s="250">
        <f t="shared" si="45"/>
        <v>0</v>
      </c>
      <c r="PF19" s="94"/>
      <c r="PG19" s="15">
        <v>12</v>
      </c>
      <c r="PH19" s="92"/>
      <c r="PI19" s="300"/>
      <c r="PJ19" s="92"/>
      <c r="PK19" s="95"/>
      <c r="PL19" s="71"/>
      <c r="PM19" s="71">
        <f t="shared" si="46"/>
        <v>0</v>
      </c>
      <c r="PP19" s="106"/>
      <c r="PQ19" s="15">
        <v>12</v>
      </c>
      <c r="PR19" s="92"/>
      <c r="PS19" s="300"/>
      <c r="PT19" s="92"/>
      <c r="PU19" s="95"/>
      <c r="PV19" s="71"/>
      <c r="PY19" s="106"/>
      <c r="PZ19" s="15">
        <v>12</v>
      </c>
      <c r="QA19" s="92"/>
      <c r="QB19" s="135"/>
      <c r="QC19" s="92"/>
      <c r="QD19" s="95"/>
      <c r="QE19" s="71"/>
      <c r="QH19" s="106"/>
      <c r="QI19" s="15">
        <v>12</v>
      </c>
      <c r="QJ19" s="92"/>
      <c r="QK19" s="300"/>
      <c r="QL19" s="92"/>
      <c r="QM19" s="95"/>
      <c r="QN19" s="71"/>
      <c r="QQ19" s="106"/>
      <c r="QR19" s="15">
        <v>12</v>
      </c>
      <c r="QS19" s="92"/>
      <c r="QT19" s="300"/>
      <c r="QU19" s="92"/>
      <c r="QV19" s="95"/>
      <c r="QW19" s="71"/>
      <c r="QZ19" s="106"/>
      <c r="RA19" s="15">
        <v>12</v>
      </c>
      <c r="RB19" s="92"/>
      <c r="RC19" s="300"/>
      <c r="RD19" s="92"/>
      <c r="RE19" s="95"/>
      <c r="RF19" s="71"/>
      <c r="RI19" s="106"/>
      <c r="RJ19" s="15">
        <v>12</v>
      </c>
      <c r="RK19" s="92"/>
      <c r="RL19" s="300"/>
      <c r="RM19" s="92"/>
      <c r="RN19" s="95"/>
      <c r="RO19" s="352"/>
      <c r="RR19" s="106"/>
      <c r="RS19" s="15">
        <v>12</v>
      </c>
      <c r="RT19" s="92"/>
      <c r="RU19" s="135"/>
      <c r="RV19" s="92"/>
      <c r="RW19" s="95"/>
      <c r="RX19" s="71"/>
      <c r="SA19" s="106"/>
      <c r="SB19" s="15">
        <v>12</v>
      </c>
      <c r="SC19" s="92"/>
      <c r="SD19" s="79"/>
      <c r="SE19" s="92"/>
      <c r="SF19" s="95"/>
      <c r="SG19" s="71"/>
      <c r="SJ19" s="106"/>
      <c r="SK19" s="15">
        <v>12</v>
      </c>
      <c r="SL19" s="92"/>
      <c r="SM19" s="79"/>
      <c r="SN19" s="92"/>
      <c r="SO19" s="95"/>
      <c r="SP19" s="71"/>
      <c r="SS19" s="106"/>
      <c r="ST19" s="15"/>
      <c r="SU19" s="92"/>
      <c r="SV19" s="79"/>
      <c r="SW19" s="92"/>
      <c r="SX19" s="95"/>
      <c r="SY19" s="71"/>
      <c r="TB19" s="106"/>
      <c r="TC19" s="15">
        <v>12</v>
      </c>
      <c r="TD19" s="92"/>
      <c r="TE19" s="361"/>
      <c r="TF19" s="168"/>
      <c r="TG19" s="355"/>
      <c r="TH19" s="354"/>
      <c r="TK19" s="106"/>
      <c r="TL19" s="15">
        <v>12</v>
      </c>
      <c r="TM19" s="92"/>
      <c r="TN19" s="79"/>
      <c r="TO19" s="92"/>
      <c r="TP19" s="95"/>
      <c r="TQ19" s="71"/>
      <c r="TT19" s="106"/>
      <c r="TU19" s="15">
        <v>12</v>
      </c>
      <c r="TV19" s="92"/>
      <c r="TW19" s="79"/>
      <c r="TX19" s="92"/>
      <c r="TY19" s="95"/>
      <c r="TZ19" s="71"/>
      <c r="UC19" s="106"/>
      <c r="UD19" s="15">
        <v>12</v>
      </c>
      <c r="UE19" s="92"/>
      <c r="UF19" s="79"/>
      <c r="UG19" s="92"/>
      <c r="UH19" s="95"/>
      <c r="UI19" s="71"/>
      <c r="UL19" s="106"/>
      <c r="UM19" s="15">
        <v>12</v>
      </c>
      <c r="UN19" s="92"/>
      <c r="UO19" s="79"/>
      <c r="UP19" s="92"/>
      <c r="UQ19" s="95"/>
      <c r="UR19" s="71"/>
      <c r="UU19" s="106"/>
      <c r="UV19" s="15">
        <v>12</v>
      </c>
      <c r="UW19" s="92"/>
      <c r="UX19" s="79"/>
      <c r="UY19" s="92"/>
      <c r="UZ19" s="95"/>
      <c r="VA19" s="71"/>
      <c r="VD19" s="106"/>
      <c r="VE19" s="15">
        <v>12</v>
      </c>
      <c r="VF19" s="92"/>
      <c r="VG19" s="79"/>
      <c r="VH19" s="92"/>
      <c r="VI19" s="95"/>
      <c r="VJ19" s="71"/>
      <c r="VM19" s="106"/>
      <c r="VN19" s="15">
        <v>12</v>
      </c>
      <c r="VO19" s="92"/>
      <c r="VP19" s="79"/>
      <c r="VQ19" s="92"/>
      <c r="VR19" s="95"/>
      <c r="VS19" s="71"/>
      <c r="VV19" s="106"/>
      <c r="VW19" s="15">
        <v>12</v>
      </c>
      <c r="VX19" s="92"/>
      <c r="VY19" s="79"/>
      <c r="VZ19" s="92"/>
      <c r="WA19" s="95"/>
      <c r="WB19" s="71"/>
      <c r="WE19" s="106"/>
      <c r="WF19" s="15">
        <v>12</v>
      </c>
      <c r="WG19" s="92"/>
      <c r="WH19" s="79"/>
      <c r="WI19" s="92"/>
      <c r="WJ19" s="95"/>
      <c r="WK19" s="71"/>
      <c r="WN19" s="106"/>
      <c r="WO19" s="15">
        <v>12</v>
      </c>
      <c r="WP19" s="92"/>
      <c r="WQ19" s="79"/>
      <c r="WR19" s="92"/>
      <c r="WS19" s="95"/>
      <c r="WT19" s="71"/>
      <c r="WW19" s="106"/>
      <c r="WX19" s="15">
        <v>12</v>
      </c>
      <c r="WY19" s="92"/>
      <c r="WZ19" s="79"/>
      <c r="XA19" s="92"/>
      <c r="XB19" s="95"/>
      <c r="XC19" s="71"/>
      <c r="XF19" s="106"/>
      <c r="XG19" s="15">
        <v>12</v>
      </c>
      <c r="XH19" s="92"/>
      <c r="XI19" s="79"/>
      <c r="XJ19" s="92"/>
      <c r="XK19" s="95"/>
      <c r="XL19" s="71"/>
      <c r="XO19" s="106"/>
      <c r="XP19" s="15">
        <v>12</v>
      </c>
      <c r="XQ19" s="92"/>
      <c r="XR19" s="79"/>
      <c r="XS19" s="92"/>
      <c r="XT19" s="95"/>
      <c r="XU19" s="71"/>
      <c r="XX19" s="106"/>
      <c r="XY19" s="15">
        <v>12</v>
      </c>
      <c r="XZ19" s="92"/>
      <c r="YA19" s="79"/>
      <c r="YB19" s="92"/>
      <c r="YC19" s="95"/>
      <c r="YD19" s="71"/>
      <c r="YG19" s="106"/>
      <c r="YH19" s="15">
        <v>12</v>
      </c>
      <c r="YI19" s="92"/>
      <c r="YJ19" s="79"/>
      <c r="YK19" s="92"/>
      <c r="YL19" s="95"/>
      <c r="YM19" s="71"/>
      <c r="YP19" s="106"/>
      <c r="YQ19" s="15">
        <v>12</v>
      </c>
      <c r="YR19" s="92"/>
      <c r="YS19" s="79"/>
      <c r="YT19" s="92"/>
      <c r="YU19" s="95"/>
      <c r="YV19" s="71"/>
      <c r="YY19" s="106"/>
      <c r="YZ19" s="15">
        <v>12</v>
      </c>
      <c r="ZA19" s="92"/>
      <c r="ZB19" s="79"/>
      <c r="ZC19" s="92"/>
      <c r="ZD19" s="95"/>
      <c r="ZE19" s="71"/>
      <c r="ZH19" s="106"/>
      <c r="ZI19" s="15">
        <v>12</v>
      </c>
      <c r="ZJ19" s="92"/>
      <c r="ZK19" s="79"/>
      <c r="ZL19" s="92"/>
      <c r="ZM19" s="95"/>
      <c r="ZN19" s="71"/>
      <c r="ZQ19" s="106"/>
      <c r="ZR19" s="15">
        <v>12</v>
      </c>
      <c r="ZS19" s="92"/>
      <c r="ZT19" s="79"/>
      <c r="ZU19" s="92"/>
      <c r="ZV19" s="95"/>
      <c r="ZW19" s="71"/>
      <c r="ZZ19" s="106"/>
      <c r="AAA19" s="15">
        <v>12</v>
      </c>
      <c r="AAB19" s="92"/>
      <c r="AAC19" s="79"/>
      <c r="AAD19" s="92"/>
      <c r="AAE19" s="95"/>
      <c r="AAF19" s="71"/>
      <c r="AAI19" s="106"/>
      <c r="AAJ19" s="15">
        <v>12</v>
      </c>
      <c r="AAK19" s="92"/>
      <c r="AAL19" s="79"/>
      <c r="AAM19" s="92"/>
      <c r="AAN19" s="95"/>
      <c r="AAO19" s="71"/>
      <c r="AAR19" s="106"/>
      <c r="AAS19" s="15">
        <v>12</v>
      </c>
      <c r="AAT19" s="92"/>
      <c r="AAU19" s="79"/>
      <c r="AAV19" s="92"/>
      <c r="AAW19" s="95"/>
      <c r="AAX19" s="71"/>
      <c r="ABA19" s="106"/>
      <c r="ABB19" s="15">
        <v>12</v>
      </c>
      <c r="ABC19" s="92"/>
      <c r="ABD19" s="79"/>
      <c r="ABE19" s="92"/>
      <c r="ABF19" s="95"/>
      <c r="ABG19" s="71"/>
      <c r="ABJ19" s="106"/>
      <c r="ABK19" s="15">
        <v>12</v>
      </c>
      <c r="ABL19" s="92"/>
      <c r="ABM19" s="79"/>
      <c r="ABN19" s="92"/>
      <c r="ABO19" s="95"/>
      <c r="ABP19" s="71"/>
      <c r="ABS19" s="106"/>
      <c r="ABT19" s="15">
        <v>12</v>
      </c>
      <c r="ABU19" s="92"/>
      <c r="ABV19" s="79"/>
      <c r="ABW19" s="92"/>
      <c r="ABX19" s="95"/>
      <c r="ABY19" s="71"/>
      <c r="ACB19" s="106"/>
      <c r="ACC19" s="15">
        <v>12</v>
      </c>
      <c r="ACD19" s="92"/>
      <c r="ACE19" s="79"/>
      <c r="ACF19" s="92"/>
      <c r="ACG19" s="95"/>
      <c r="ACH19" s="71"/>
      <c r="ACK19" s="106"/>
      <c r="ACL19" s="15">
        <v>12</v>
      </c>
      <c r="ACM19" s="92"/>
      <c r="ACN19" s="79"/>
      <c r="ACO19" s="92"/>
      <c r="ACP19" s="95"/>
      <c r="ACQ19" s="71"/>
      <c r="ACT19" s="106"/>
      <c r="ACU19" s="15">
        <v>12</v>
      </c>
      <c r="ACV19" s="92"/>
      <c r="ACW19" s="79"/>
      <c r="ACX19" s="92"/>
      <c r="ACY19" s="95"/>
      <c r="ACZ19" s="71"/>
      <c r="ADC19" s="106"/>
      <c r="ADD19" s="15">
        <v>12</v>
      </c>
      <c r="ADE19" s="92"/>
      <c r="ADF19" s="79"/>
      <c r="ADG19" s="92"/>
      <c r="ADH19" s="95"/>
      <c r="ADI19" s="71"/>
      <c r="ADL19" s="106"/>
      <c r="ADM19" s="15">
        <v>12</v>
      </c>
      <c r="ADN19" s="92"/>
      <c r="ADO19" s="79"/>
      <c r="ADP19" s="92"/>
      <c r="ADQ19" s="95"/>
      <c r="ADR19" s="71"/>
      <c r="ADU19" s="106"/>
      <c r="ADV19" s="15">
        <v>12</v>
      </c>
      <c r="ADW19" s="92"/>
      <c r="ADX19" s="79"/>
      <c r="ADY19" s="92"/>
      <c r="ADZ19" s="95"/>
      <c r="AEA19" s="71"/>
      <c r="AED19" s="106"/>
      <c r="AEE19" s="15">
        <v>12</v>
      </c>
      <c r="AEF19" s="92"/>
      <c r="AEG19" s="79"/>
      <c r="AEH19" s="92"/>
      <c r="AEI19" s="95"/>
      <c r="AEJ19" s="71"/>
      <c r="AEM19" s="106"/>
      <c r="AEN19" s="15">
        <v>12</v>
      </c>
      <c r="AEO19" s="92"/>
      <c r="AEP19" s="79"/>
      <c r="AEQ19" s="92"/>
      <c r="AER19" s="95"/>
      <c r="AES19" s="71"/>
    </row>
    <row r="20" spans="1:828" x14ac:dyDescent="0.25">
      <c r="A20" s="137">
        <v>17</v>
      </c>
      <c r="B20" s="131" t="str">
        <f t="shared" ref="B20:I20" si="58">FO5</f>
        <v>TYSON FRESH MEATS</v>
      </c>
      <c r="C20" s="75" t="str">
        <f t="shared" si="58"/>
        <v xml:space="preserve"> I B P </v>
      </c>
      <c r="D20" s="102" t="str">
        <f t="shared" si="58"/>
        <v>PED. 87283140</v>
      </c>
      <c r="E20" s="135">
        <f t="shared" si="58"/>
        <v>44819</v>
      </c>
      <c r="F20" s="86">
        <f t="shared" si="58"/>
        <v>18437</v>
      </c>
      <c r="G20" s="73">
        <f t="shared" si="58"/>
        <v>20</v>
      </c>
      <c r="H20" s="48">
        <f t="shared" si="58"/>
        <v>18473.8</v>
      </c>
      <c r="I20" s="105">
        <f t="shared" si="58"/>
        <v>-36.799999999999272</v>
      </c>
      <c r="L20" s="94"/>
      <c r="M20" s="15">
        <v>13</v>
      </c>
      <c r="N20" s="69">
        <v>921.7</v>
      </c>
      <c r="O20" s="311"/>
      <c r="P20" s="69"/>
      <c r="Q20" s="70"/>
      <c r="R20" s="71"/>
      <c r="S20" s="497">
        <f t="shared" si="7"/>
        <v>0</v>
      </c>
      <c r="T20" s="228"/>
      <c r="V20" s="94"/>
      <c r="W20" s="15">
        <v>13</v>
      </c>
      <c r="X20" s="69">
        <v>870.9</v>
      </c>
      <c r="Y20" s="311"/>
      <c r="Z20" s="69"/>
      <c r="AA20" s="70"/>
      <c r="AB20" s="71"/>
      <c r="AC20" s="497">
        <f t="shared" si="8"/>
        <v>0</v>
      </c>
      <c r="AF20" s="106"/>
      <c r="AG20" s="15">
        <v>13</v>
      </c>
      <c r="AH20" s="92">
        <v>936.2</v>
      </c>
      <c r="AI20" s="300"/>
      <c r="AJ20" s="92"/>
      <c r="AK20" s="95"/>
      <c r="AL20" s="71"/>
      <c r="AM20" s="497">
        <f t="shared" si="9"/>
        <v>0</v>
      </c>
      <c r="AP20" s="106"/>
      <c r="AQ20" s="15">
        <v>13</v>
      </c>
      <c r="AR20" s="263">
        <v>919.88</v>
      </c>
      <c r="AS20" s="300"/>
      <c r="AT20" s="263"/>
      <c r="AU20" s="95"/>
      <c r="AV20" s="71"/>
      <c r="AW20" s="497">
        <f t="shared" si="10"/>
        <v>0</v>
      </c>
      <c r="AZ20" s="106"/>
      <c r="BA20" s="15">
        <v>13</v>
      </c>
      <c r="BB20" s="263">
        <v>958.44</v>
      </c>
      <c r="BC20" s="300"/>
      <c r="BD20" s="263"/>
      <c r="BE20" s="95"/>
      <c r="BF20" s="71"/>
      <c r="BG20" s="497">
        <f t="shared" si="11"/>
        <v>0</v>
      </c>
      <c r="BJ20" s="1043"/>
      <c r="BK20" s="15">
        <v>13</v>
      </c>
      <c r="BL20" s="248">
        <v>910.8</v>
      </c>
      <c r="BM20" s="231"/>
      <c r="BN20" s="248"/>
      <c r="BO20" s="296"/>
      <c r="BP20" s="671">
        <v>65</v>
      </c>
      <c r="BQ20" s="630">
        <f t="shared" si="12"/>
        <v>0</v>
      </c>
      <c r="BR20" s="497"/>
      <c r="BT20" s="106"/>
      <c r="BU20" s="247">
        <v>13</v>
      </c>
      <c r="BV20" s="263">
        <v>919</v>
      </c>
      <c r="BW20" s="785"/>
      <c r="BX20" s="263"/>
      <c r="BY20" s="850"/>
      <c r="BZ20" s="599"/>
      <c r="CA20" s="497">
        <f t="shared" si="13"/>
        <v>0</v>
      </c>
      <c r="CD20" s="642"/>
      <c r="CE20" s="15">
        <v>13</v>
      </c>
      <c r="CF20" s="263">
        <v>907.2</v>
      </c>
      <c r="CG20" s="785"/>
      <c r="CH20" s="263"/>
      <c r="CI20" s="672"/>
      <c r="CJ20" s="599"/>
      <c r="CK20" s="299">
        <f t="shared" si="14"/>
        <v>0</v>
      </c>
      <c r="CN20" s="527"/>
      <c r="CO20" s="15">
        <v>13</v>
      </c>
      <c r="CP20" s="263">
        <v>899.9</v>
      </c>
      <c r="CQ20" s="353"/>
      <c r="CR20" s="263"/>
      <c r="CS20" s="355"/>
      <c r="CT20" s="354"/>
      <c r="CU20" s="503">
        <f t="shared" si="48"/>
        <v>0</v>
      </c>
      <c r="CX20" s="106"/>
      <c r="CY20" s="15">
        <v>13</v>
      </c>
      <c r="CZ20" s="92">
        <v>910.8</v>
      </c>
      <c r="DA20" s="300"/>
      <c r="DB20" s="92"/>
      <c r="DC20" s="95"/>
      <c r="DD20" s="71"/>
      <c r="DE20" s="497">
        <f t="shared" si="15"/>
        <v>0</v>
      </c>
      <c r="DH20" s="106"/>
      <c r="DI20" s="15">
        <v>13</v>
      </c>
      <c r="DJ20" s="263">
        <v>935.3</v>
      </c>
      <c r="DK20" s="353"/>
      <c r="DL20" s="263"/>
      <c r="DM20" s="355"/>
      <c r="DN20" s="354"/>
      <c r="DO20" s="503">
        <f t="shared" si="16"/>
        <v>0</v>
      </c>
      <c r="DR20" s="106"/>
      <c r="DS20" s="15">
        <v>13</v>
      </c>
      <c r="DT20" s="92">
        <v>909.4</v>
      </c>
      <c r="DU20" s="353"/>
      <c r="DV20" s="92"/>
      <c r="DW20" s="355"/>
      <c r="DX20" s="354"/>
      <c r="DY20" s="497">
        <f t="shared" si="17"/>
        <v>0</v>
      </c>
      <c r="EB20" s="106"/>
      <c r="EC20" s="15">
        <v>13</v>
      </c>
      <c r="ED20" s="69">
        <v>913.08</v>
      </c>
      <c r="EE20" s="311"/>
      <c r="EF20" s="69"/>
      <c r="EG20" s="70"/>
      <c r="EH20" s="71"/>
      <c r="EI20" s="497">
        <f t="shared" si="18"/>
        <v>0</v>
      </c>
      <c r="EL20" s="106"/>
      <c r="EM20" s="15">
        <v>13</v>
      </c>
      <c r="EN20" s="69">
        <v>885.4</v>
      </c>
      <c r="EO20" s="311"/>
      <c r="EP20" s="69"/>
      <c r="EQ20" s="70"/>
      <c r="ER20" s="71"/>
      <c r="ES20" s="497">
        <f t="shared" si="19"/>
        <v>0</v>
      </c>
      <c r="EV20" s="106"/>
      <c r="EW20" s="15">
        <v>13</v>
      </c>
      <c r="EX20" s="263">
        <v>933.5</v>
      </c>
      <c r="EY20" s="304"/>
      <c r="EZ20" s="263"/>
      <c r="FA20" s="249"/>
      <c r="FB20" s="250"/>
      <c r="FC20" s="497">
        <f t="shared" si="20"/>
        <v>0</v>
      </c>
      <c r="FF20" s="106"/>
      <c r="FG20" s="15">
        <v>13</v>
      </c>
      <c r="FH20" s="263">
        <v>949.82</v>
      </c>
      <c r="FI20" s="304"/>
      <c r="FJ20" s="263"/>
      <c r="FK20" s="249"/>
      <c r="FL20" s="250"/>
      <c r="FM20" s="299">
        <f t="shared" si="21"/>
        <v>0</v>
      </c>
      <c r="FP20" s="106"/>
      <c r="FQ20" s="15">
        <v>13</v>
      </c>
      <c r="FR20" s="92">
        <v>894.48</v>
      </c>
      <c r="FS20" s="300"/>
      <c r="FT20" s="92"/>
      <c r="FU20" s="70"/>
      <c r="FV20" s="71"/>
      <c r="FW20" s="497">
        <f t="shared" si="22"/>
        <v>0</v>
      </c>
      <c r="FX20" s="71"/>
      <c r="FZ20" s="106"/>
      <c r="GA20" s="15">
        <v>13</v>
      </c>
      <c r="GB20" s="69">
        <v>919</v>
      </c>
      <c r="GC20" s="440"/>
      <c r="GD20" s="69"/>
      <c r="GE20" s="249"/>
      <c r="GF20" s="250"/>
      <c r="GG20" s="299">
        <f t="shared" si="23"/>
        <v>0</v>
      </c>
      <c r="GJ20" s="106"/>
      <c r="GK20" s="15">
        <v>13</v>
      </c>
      <c r="GL20" s="429">
        <v>874.5</v>
      </c>
      <c r="GM20" s="300"/>
      <c r="GN20" s="429"/>
      <c r="GO20" s="95"/>
      <c r="GP20" s="71"/>
      <c r="GQ20" s="497">
        <f t="shared" si="24"/>
        <v>0</v>
      </c>
      <c r="GT20" s="106"/>
      <c r="GU20" s="15">
        <v>13</v>
      </c>
      <c r="GV20" s="263"/>
      <c r="GW20" s="304"/>
      <c r="GX20" s="263"/>
      <c r="GY20" s="296"/>
      <c r="GZ20" s="250"/>
      <c r="HA20" s="497">
        <f t="shared" si="25"/>
        <v>0</v>
      </c>
      <c r="HD20" s="106"/>
      <c r="HE20" s="15">
        <v>13</v>
      </c>
      <c r="HF20" s="263"/>
      <c r="HG20" s="304"/>
      <c r="HH20" s="263"/>
      <c r="HI20" s="296"/>
      <c r="HJ20" s="250"/>
      <c r="HK20" s="299">
        <f t="shared" si="26"/>
        <v>0</v>
      </c>
      <c r="HN20" s="106"/>
      <c r="HO20" s="15">
        <v>13</v>
      </c>
      <c r="HP20" s="263"/>
      <c r="HQ20" s="304"/>
      <c r="HR20" s="263"/>
      <c r="HS20" s="356"/>
      <c r="HT20" s="250"/>
      <c r="HU20" s="299">
        <f t="shared" si="27"/>
        <v>0</v>
      </c>
      <c r="HX20" s="94"/>
      <c r="HY20" s="15">
        <v>13</v>
      </c>
      <c r="HZ20" s="69"/>
      <c r="IA20" s="311"/>
      <c r="IB20" s="69"/>
      <c r="IC20" s="70"/>
      <c r="ID20" s="71"/>
      <c r="IE20" s="497">
        <f t="shared" si="5"/>
        <v>0</v>
      </c>
      <c r="IH20" s="94"/>
      <c r="II20" s="15">
        <v>13</v>
      </c>
      <c r="IJ20" s="69"/>
      <c r="IK20" s="311"/>
      <c r="IL20" s="69"/>
      <c r="IM20" s="70"/>
      <c r="IN20" s="71"/>
      <c r="IO20" s="497">
        <f t="shared" si="28"/>
        <v>0</v>
      </c>
      <c r="IR20" s="106"/>
      <c r="IS20" s="15">
        <v>13</v>
      </c>
      <c r="IT20" s="263"/>
      <c r="IU20" s="231"/>
      <c r="IV20" s="263"/>
      <c r="IW20" s="446"/>
      <c r="IX20" s="250"/>
      <c r="IY20" s="299">
        <f t="shared" si="29"/>
        <v>0</v>
      </c>
      <c r="IZ20" s="92"/>
      <c r="JB20" s="106"/>
      <c r="JC20" s="15">
        <v>13</v>
      </c>
      <c r="JD20" s="92"/>
      <c r="JE20" s="311"/>
      <c r="JF20" s="92"/>
      <c r="JG20" s="249"/>
      <c r="JH20" s="71"/>
      <c r="JI20" s="497">
        <f t="shared" si="30"/>
        <v>0</v>
      </c>
      <c r="JL20" s="106"/>
      <c r="JM20" s="15">
        <v>13</v>
      </c>
      <c r="JN20" s="92"/>
      <c r="JO20" s="300"/>
      <c r="JP20" s="92"/>
      <c r="JQ20" s="70"/>
      <c r="JR20" s="71"/>
      <c r="JS20" s="497">
        <f t="shared" si="31"/>
        <v>0</v>
      </c>
      <c r="JV20" s="94"/>
      <c r="JW20" s="15">
        <v>13</v>
      </c>
      <c r="JX20" s="69"/>
      <c r="JY20" s="311"/>
      <c r="JZ20" s="69"/>
      <c r="KA20" s="70"/>
      <c r="KB20" s="71"/>
      <c r="KC20" s="497">
        <f t="shared" si="32"/>
        <v>0</v>
      </c>
      <c r="KE20" s="228"/>
      <c r="KF20" s="421"/>
      <c r="KG20" s="15">
        <v>13</v>
      </c>
      <c r="KH20" s="69"/>
      <c r="KI20" s="311"/>
      <c r="KJ20" s="69"/>
      <c r="KK20" s="70"/>
      <c r="KL20" s="71"/>
      <c r="KM20" s="497">
        <f t="shared" si="33"/>
        <v>0</v>
      </c>
      <c r="KP20" s="94"/>
      <c r="KQ20" s="15">
        <v>13</v>
      </c>
      <c r="KR20" s="69"/>
      <c r="KS20" s="311"/>
      <c r="KT20" s="69"/>
      <c r="KU20" s="70"/>
      <c r="KV20" s="71"/>
      <c r="KW20" s="497">
        <f t="shared" si="34"/>
        <v>0</v>
      </c>
      <c r="KZ20" s="106"/>
      <c r="LA20" s="15">
        <v>13</v>
      </c>
      <c r="LB20" s="69"/>
      <c r="LC20" s="300"/>
      <c r="LD20" s="92"/>
      <c r="LE20" s="95"/>
      <c r="LF20" s="71"/>
      <c r="LG20" s="497">
        <f t="shared" si="35"/>
        <v>0</v>
      </c>
      <c r="LJ20" s="106"/>
      <c r="LK20" s="15">
        <v>13</v>
      </c>
      <c r="LL20" s="263"/>
      <c r="LM20" s="300"/>
      <c r="LN20" s="263"/>
      <c r="LO20" s="95"/>
      <c r="LP20" s="71"/>
      <c r="LQ20" s="497">
        <f t="shared" si="36"/>
        <v>0</v>
      </c>
      <c r="LT20" s="106"/>
      <c r="LU20" s="15">
        <v>13</v>
      </c>
      <c r="LV20" s="92"/>
      <c r="LW20" s="300"/>
      <c r="LX20" s="92"/>
      <c r="LY20" s="95"/>
      <c r="LZ20" s="71"/>
      <c r="MA20" s="497">
        <f t="shared" si="37"/>
        <v>0</v>
      </c>
      <c r="MB20" s="497"/>
      <c r="MD20" s="106"/>
      <c r="ME20" s="15">
        <v>13</v>
      </c>
      <c r="MF20" s="362"/>
      <c r="MG20" s="300"/>
      <c r="MH20" s="784"/>
      <c r="MI20" s="296"/>
      <c r="MJ20" s="71"/>
      <c r="MK20" s="71">
        <f t="shared" si="38"/>
        <v>0</v>
      </c>
      <c r="MN20" s="106"/>
      <c r="MO20" s="15">
        <v>13</v>
      </c>
      <c r="MP20" s="92"/>
      <c r="MQ20" s="300"/>
      <c r="MR20" s="92"/>
      <c r="MS20" s="95"/>
      <c r="MT20" s="71"/>
      <c r="MU20" s="71">
        <f t="shared" si="39"/>
        <v>0</v>
      </c>
      <c r="MX20" s="106"/>
      <c r="MY20" s="15">
        <v>13</v>
      </c>
      <c r="MZ20" s="92"/>
      <c r="NA20" s="300"/>
      <c r="NB20" s="92"/>
      <c r="NC20" s="95"/>
      <c r="ND20" s="71"/>
      <c r="NE20" s="71">
        <f t="shared" si="40"/>
        <v>0</v>
      </c>
      <c r="NH20" s="106"/>
      <c r="NI20" s="15">
        <v>13</v>
      </c>
      <c r="NJ20" s="92"/>
      <c r="NK20" s="300"/>
      <c r="NL20" s="92"/>
      <c r="NM20" s="95"/>
      <c r="NN20" s="71"/>
      <c r="NO20" s="71">
        <f t="shared" si="41"/>
        <v>0</v>
      </c>
      <c r="NR20" s="106"/>
      <c r="NS20" s="15">
        <v>13</v>
      </c>
      <c r="NT20" s="92"/>
      <c r="NU20" s="300"/>
      <c r="NV20" s="92"/>
      <c r="NW20" s="95"/>
      <c r="NX20" s="71"/>
      <c r="NY20" s="71">
        <f t="shared" si="42"/>
        <v>0</v>
      </c>
      <c r="OB20" s="106"/>
      <c r="OC20" s="15">
        <v>13</v>
      </c>
      <c r="OD20" s="92"/>
      <c r="OE20" s="300"/>
      <c r="OF20" s="92"/>
      <c r="OG20" s="95"/>
      <c r="OH20" s="71"/>
      <c r="OI20" s="71">
        <f t="shared" si="43"/>
        <v>0</v>
      </c>
      <c r="OL20" s="106"/>
      <c r="OM20" s="15">
        <v>13</v>
      </c>
      <c r="ON20" s="92"/>
      <c r="OO20" s="300"/>
      <c r="OP20" s="92"/>
      <c r="OQ20" s="95"/>
      <c r="OR20" s="71"/>
      <c r="OS20" s="71">
        <f t="shared" si="44"/>
        <v>0</v>
      </c>
      <c r="OV20" s="106"/>
      <c r="OW20" s="15">
        <v>13</v>
      </c>
      <c r="OX20" s="263"/>
      <c r="OY20" s="304"/>
      <c r="OZ20" s="263"/>
      <c r="PA20" s="296"/>
      <c r="PB20" s="250"/>
      <c r="PC20" s="250">
        <f t="shared" si="45"/>
        <v>0</v>
      </c>
      <c r="PF20" s="94"/>
      <c r="PG20" s="15">
        <v>13</v>
      </c>
      <c r="PH20" s="92"/>
      <c r="PI20" s="300"/>
      <c r="PJ20" s="92"/>
      <c r="PK20" s="95"/>
      <c r="PL20" s="71"/>
      <c r="PM20" s="71">
        <f t="shared" si="46"/>
        <v>0</v>
      </c>
      <c r="PP20" s="106"/>
      <c r="PQ20" s="15">
        <v>13</v>
      </c>
      <c r="PR20" s="92"/>
      <c r="PS20" s="300"/>
      <c r="PT20" s="92"/>
      <c r="PU20" s="95"/>
      <c r="PV20" s="71"/>
      <c r="PY20" s="106"/>
      <c r="PZ20" s="15">
        <v>13</v>
      </c>
      <c r="QA20" s="92"/>
      <c r="QB20" s="135"/>
      <c r="QC20" s="92"/>
      <c r="QD20" s="95"/>
      <c r="QE20" s="71"/>
      <c r="QH20" s="106"/>
      <c r="QI20" s="15">
        <v>13</v>
      </c>
      <c r="QJ20" s="92"/>
      <c r="QK20" s="300"/>
      <c r="QL20" s="92"/>
      <c r="QM20" s="95"/>
      <c r="QN20" s="71"/>
      <c r="QQ20" s="106"/>
      <c r="QR20" s="15">
        <v>13</v>
      </c>
      <c r="QS20" s="92"/>
      <c r="QT20" s="300"/>
      <c r="QU20" s="92"/>
      <c r="QV20" s="95"/>
      <c r="QW20" s="71"/>
      <c r="QZ20" s="106"/>
      <c r="RA20" s="15">
        <v>13</v>
      </c>
      <c r="RB20" s="92"/>
      <c r="RC20" s="300"/>
      <c r="RD20" s="92"/>
      <c r="RE20" s="95"/>
      <c r="RF20" s="71"/>
      <c r="RI20" s="106"/>
      <c r="RJ20" s="15">
        <v>13</v>
      </c>
      <c r="RK20" s="92"/>
      <c r="RL20" s="300"/>
      <c r="RM20" s="92"/>
      <c r="RN20" s="95"/>
      <c r="RO20" s="352"/>
      <c r="RR20" s="106"/>
      <c r="RS20" s="15">
        <v>13</v>
      </c>
      <c r="RT20" s="92"/>
      <c r="RU20" s="135"/>
      <c r="RV20" s="92"/>
      <c r="RW20" s="95"/>
      <c r="RX20" s="71"/>
      <c r="SA20" s="106"/>
      <c r="SB20" s="15">
        <v>13</v>
      </c>
      <c r="SC20" s="92"/>
      <c r="SD20" s="79"/>
      <c r="SE20" s="92"/>
      <c r="SF20" s="95"/>
      <c r="SG20" s="71"/>
      <c r="SJ20" s="106"/>
      <c r="SK20" s="15">
        <v>13</v>
      </c>
      <c r="SL20" s="92"/>
      <c r="SM20" s="79"/>
      <c r="SN20" s="92"/>
      <c r="SO20" s="95"/>
      <c r="SP20" s="71"/>
      <c r="SS20" s="106"/>
      <c r="ST20" s="15"/>
      <c r="SU20" s="92"/>
      <c r="SV20" s="79"/>
      <c r="SW20" s="92"/>
      <c r="SX20" s="95"/>
      <c r="SY20" s="71"/>
      <c r="TB20" s="106"/>
      <c r="TC20" s="15">
        <v>13</v>
      </c>
      <c r="TD20" s="92"/>
      <c r="TE20" s="361"/>
      <c r="TF20" s="168"/>
      <c r="TG20" s="355"/>
      <c r="TH20" s="354"/>
      <c r="TK20" s="106"/>
      <c r="TL20" s="15">
        <v>13</v>
      </c>
      <c r="TM20" s="92"/>
      <c r="TN20" s="79"/>
      <c r="TO20" s="92"/>
      <c r="TP20" s="95"/>
      <c r="TQ20" s="71"/>
      <c r="TT20" s="106"/>
      <c r="TU20" s="15">
        <v>13</v>
      </c>
      <c r="TV20" s="92"/>
      <c r="TW20" s="79"/>
      <c r="TX20" s="92"/>
      <c r="TY20" s="95"/>
      <c r="TZ20" s="71"/>
      <c r="UC20" s="106"/>
      <c r="UD20" s="15">
        <v>13</v>
      </c>
      <c r="UE20" s="92"/>
      <c r="UF20" s="79"/>
      <c r="UG20" s="92"/>
      <c r="UH20" s="95"/>
      <c r="UI20" s="71"/>
      <c r="UL20" s="106"/>
      <c r="UM20" s="15">
        <v>13</v>
      </c>
      <c r="UN20" s="92"/>
      <c r="UO20" s="79"/>
      <c r="UP20" s="92"/>
      <c r="UQ20" s="95"/>
      <c r="UR20" s="71"/>
      <c r="UU20" s="106"/>
      <c r="UV20" s="15">
        <v>13</v>
      </c>
      <c r="UW20" s="92"/>
      <c r="UX20" s="79"/>
      <c r="UY20" s="92"/>
      <c r="UZ20" s="95"/>
      <c r="VA20" s="71"/>
      <c r="VD20" s="106"/>
      <c r="VE20" s="15">
        <v>13</v>
      </c>
      <c r="VF20" s="92"/>
      <c r="VG20" s="79"/>
      <c r="VH20" s="92"/>
      <c r="VI20" s="95"/>
      <c r="VJ20" s="71"/>
      <c r="VM20" s="106"/>
      <c r="VN20" s="15">
        <v>13</v>
      </c>
      <c r="VO20" s="92"/>
      <c r="VP20" s="79"/>
      <c r="VQ20" s="92"/>
      <c r="VR20" s="95"/>
      <c r="VS20" s="71"/>
      <c r="VV20" s="106"/>
      <c r="VW20" s="15">
        <v>13</v>
      </c>
      <c r="VX20" s="92"/>
      <c r="VY20" s="79"/>
      <c r="VZ20" s="92"/>
      <c r="WA20" s="95"/>
      <c r="WB20" s="71"/>
      <c r="WE20" s="106"/>
      <c r="WF20" s="15">
        <v>13</v>
      </c>
      <c r="WG20" s="92"/>
      <c r="WH20" s="79"/>
      <c r="WI20" s="92"/>
      <c r="WJ20" s="95"/>
      <c r="WK20" s="71"/>
      <c r="WN20" s="106"/>
      <c r="WO20" s="15">
        <v>13</v>
      </c>
      <c r="WP20" s="92"/>
      <c r="WQ20" s="79"/>
      <c r="WR20" s="92"/>
      <c r="WS20" s="95"/>
      <c r="WT20" s="71"/>
      <c r="WW20" s="106"/>
      <c r="WX20" s="15">
        <v>13</v>
      </c>
      <c r="WY20" s="92"/>
      <c r="WZ20" s="79"/>
      <c r="XA20" s="92"/>
      <c r="XB20" s="95"/>
      <c r="XC20" s="71"/>
      <c r="XF20" s="106"/>
      <c r="XG20" s="15">
        <v>13</v>
      </c>
      <c r="XH20" s="92"/>
      <c r="XI20" s="79"/>
      <c r="XJ20" s="92"/>
      <c r="XK20" s="95"/>
      <c r="XL20" s="71"/>
      <c r="XO20" s="106"/>
      <c r="XP20" s="15">
        <v>13</v>
      </c>
      <c r="XQ20" s="92"/>
      <c r="XR20" s="79"/>
      <c r="XS20" s="92"/>
      <c r="XT20" s="95"/>
      <c r="XU20" s="71"/>
      <c r="XX20" s="106"/>
      <c r="XY20" s="15">
        <v>13</v>
      </c>
      <c r="XZ20" s="92"/>
      <c r="YA20" s="79"/>
      <c r="YB20" s="92"/>
      <c r="YC20" s="95"/>
      <c r="YD20" s="71"/>
      <c r="YG20" s="106"/>
      <c r="YH20" s="15">
        <v>13</v>
      </c>
      <c r="YI20" s="92"/>
      <c r="YJ20" s="79"/>
      <c r="YK20" s="92"/>
      <c r="YL20" s="95"/>
      <c r="YM20" s="71"/>
      <c r="YP20" s="106"/>
      <c r="YQ20" s="15">
        <v>13</v>
      </c>
      <c r="YR20" s="92"/>
      <c r="YS20" s="79"/>
      <c r="YT20" s="92"/>
      <c r="YU20" s="95"/>
      <c r="YV20" s="71"/>
      <c r="YY20" s="106"/>
      <c r="YZ20" s="15">
        <v>13</v>
      </c>
      <c r="ZA20" s="92"/>
      <c r="ZB20" s="79"/>
      <c r="ZC20" s="92"/>
      <c r="ZD20" s="95"/>
      <c r="ZE20" s="71"/>
      <c r="ZH20" s="106"/>
      <c r="ZI20" s="15">
        <v>13</v>
      </c>
      <c r="ZJ20" s="92"/>
      <c r="ZK20" s="79"/>
      <c r="ZL20" s="92"/>
      <c r="ZM20" s="95"/>
      <c r="ZN20" s="71"/>
      <c r="ZQ20" s="106"/>
      <c r="ZR20" s="15">
        <v>13</v>
      </c>
      <c r="ZS20" s="92"/>
      <c r="ZT20" s="79"/>
      <c r="ZU20" s="92"/>
      <c r="ZV20" s="95"/>
      <c r="ZW20" s="71"/>
      <c r="ZZ20" s="106"/>
      <c r="AAA20" s="15">
        <v>13</v>
      </c>
      <c r="AAB20" s="92"/>
      <c r="AAC20" s="79"/>
      <c r="AAD20" s="92"/>
      <c r="AAE20" s="95"/>
      <c r="AAF20" s="71"/>
      <c r="AAI20" s="106"/>
      <c r="AAJ20" s="15">
        <v>13</v>
      </c>
      <c r="AAK20" s="92"/>
      <c r="AAL20" s="79"/>
      <c r="AAM20" s="92"/>
      <c r="AAN20" s="95"/>
      <c r="AAO20" s="71"/>
      <c r="AAR20" s="106"/>
      <c r="AAS20" s="15">
        <v>13</v>
      </c>
      <c r="AAT20" s="92"/>
      <c r="AAU20" s="79"/>
      <c r="AAV20" s="92"/>
      <c r="AAW20" s="95"/>
      <c r="AAX20" s="71"/>
      <c r="ABA20" s="106"/>
      <c r="ABB20" s="15">
        <v>13</v>
      </c>
      <c r="ABC20" s="92"/>
      <c r="ABD20" s="79"/>
      <c r="ABE20" s="92"/>
      <c r="ABF20" s="95"/>
      <c r="ABG20" s="71"/>
      <c r="ABJ20" s="106"/>
      <c r="ABK20" s="15">
        <v>13</v>
      </c>
      <c r="ABL20" s="92"/>
      <c r="ABM20" s="79"/>
      <c r="ABN20" s="92"/>
      <c r="ABO20" s="95"/>
      <c r="ABP20" s="71"/>
      <c r="ABS20" s="106"/>
      <c r="ABT20" s="15">
        <v>13</v>
      </c>
      <c r="ABU20" s="92"/>
      <c r="ABV20" s="79"/>
      <c r="ABW20" s="92"/>
      <c r="ABX20" s="95"/>
      <c r="ABY20" s="71"/>
      <c r="ACB20" s="106"/>
      <c r="ACC20" s="15">
        <v>13</v>
      </c>
      <c r="ACD20" s="92"/>
      <c r="ACE20" s="79"/>
      <c r="ACF20" s="92"/>
      <c r="ACG20" s="95"/>
      <c r="ACH20" s="71"/>
      <c r="ACK20" s="106"/>
      <c r="ACL20" s="15">
        <v>13</v>
      </c>
      <c r="ACM20" s="92"/>
      <c r="ACN20" s="79"/>
      <c r="ACO20" s="92"/>
      <c r="ACP20" s="95"/>
      <c r="ACQ20" s="71"/>
      <c r="ACT20" s="106"/>
      <c r="ACU20" s="15">
        <v>13</v>
      </c>
      <c r="ACV20" s="92"/>
      <c r="ACW20" s="79"/>
      <c r="ACX20" s="92"/>
      <c r="ACY20" s="95"/>
      <c r="ACZ20" s="71"/>
      <c r="ADC20" s="106"/>
      <c r="ADD20" s="15">
        <v>13</v>
      </c>
      <c r="ADE20" s="92"/>
      <c r="ADF20" s="79"/>
      <c r="ADG20" s="92"/>
      <c r="ADH20" s="95"/>
      <c r="ADI20" s="71"/>
      <c r="ADL20" s="106"/>
      <c r="ADM20" s="15">
        <v>13</v>
      </c>
      <c r="ADN20" s="92"/>
      <c r="ADO20" s="79"/>
      <c r="ADP20" s="92"/>
      <c r="ADQ20" s="95"/>
      <c r="ADR20" s="71"/>
      <c r="ADU20" s="106"/>
      <c r="ADV20" s="15">
        <v>13</v>
      </c>
      <c r="ADW20" s="92"/>
      <c r="ADX20" s="79"/>
      <c r="ADY20" s="92"/>
      <c r="ADZ20" s="95"/>
      <c r="AEA20" s="71"/>
      <c r="AED20" s="106"/>
      <c r="AEE20" s="15">
        <v>13</v>
      </c>
      <c r="AEF20" s="92"/>
      <c r="AEG20" s="79"/>
      <c r="AEH20" s="92"/>
      <c r="AEI20" s="95"/>
      <c r="AEJ20" s="71"/>
      <c r="AEM20" s="106"/>
      <c r="AEN20" s="15">
        <v>13</v>
      </c>
      <c r="AEO20" s="92"/>
      <c r="AEP20" s="79"/>
      <c r="AEQ20" s="92"/>
      <c r="AER20" s="95"/>
      <c r="AES20" s="71"/>
    </row>
    <row r="21" spans="1:828" x14ac:dyDescent="0.25">
      <c r="A21" s="137">
        <v>18</v>
      </c>
      <c r="B21" s="75" t="str">
        <f t="shared" ref="B21:I21" si="59">FY5</f>
        <v>SEABOARD  FOODS</v>
      </c>
      <c r="C21" s="75" t="str">
        <f t="shared" si="59"/>
        <v>Seaboard</v>
      </c>
      <c r="D21" s="365" t="str">
        <f>GA5</f>
        <v>PED. 87260526</v>
      </c>
      <c r="E21" s="135">
        <f t="shared" si="59"/>
        <v>44819</v>
      </c>
      <c r="F21" s="86">
        <f t="shared" si="59"/>
        <v>18904.29</v>
      </c>
      <c r="G21" s="73">
        <f t="shared" si="59"/>
        <v>21</v>
      </c>
      <c r="H21" s="48">
        <f t="shared" si="59"/>
        <v>18913.900000000001</v>
      </c>
      <c r="I21" s="105">
        <f t="shared" si="59"/>
        <v>-9.6100000000005821</v>
      </c>
      <c r="L21" s="94"/>
      <c r="M21" s="15">
        <v>14</v>
      </c>
      <c r="N21" s="69">
        <v>889</v>
      </c>
      <c r="O21" s="311"/>
      <c r="P21" s="69"/>
      <c r="Q21" s="70"/>
      <c r="R21" s="71"/>
      <c r="S21" s="497">
        <f t="shared" si="7"/>
        <v>0</v>
      </c>
      <c r="T21" s="228"/>
      <c r="V21" s="94"/>
      <c r="W21" s="15">
        <v>14</v>
      </c>
      <c r="X21" s="69">
        <v>933.5</v>
      </c>
      <c r="Y21" s="311"/>
      <c r="Z21" s="69"/>
      <c r="AA21" s="70"/>
      <c r="AB21" s="71"/>
      <c r="AC21" s="497">
        <f t="shared" si="8"/>
        <v>0</v>
      </c>
      <c r="AF21" s="106"/>
      <c r="AG21" s="15">
        <v>14</v>
      </c>
      <c r="AH21" s="92">
        <v>899.5</v>
      </c>
      <c r="AI21" s="300"/>
      <c r="AJ21" s="92"/>
      <c r="AK21" s="95"/>
      <c r="AL21" s="71"/>
      <c r="AM21" s="497">
        <f t="shared" si="9"/>
        <v>0</v>
      </c>
      <c r="AP21" s="106"/>
      <c r="AQ21" s="15">
        <v>14</v>
      </c>
      <c r="AR21" s="263">
        <v>946.64</v>
      </c>
      <c r="AS21" s="300"/>
      <c r="AT21" s="263"/>
      <c r="AU21" s="95"/>
      <c r="AV21" s="71"/>
      <c r="AW21" s="497">
        <f t="shared" si="10"/>
        <v>0</v>
      </c>
      <c r="AZ21" s="106"/>
      <c r="BA21" s="15">
        <v>14</v>
      </c>
      <c r="BB21" s="263">
        <v>942.56</v>
      </c>
      <c r="BC21" s="300"/>
      <c r="BD21" s="263"/>
      <c r="BE21" s="95"/>
      <c r="BF21" s="71"/>
      <c r="BG21" s="497">
        <f t="shared" si="11"/>
        <v>0</v>
      </c>
      <c r="BJ21" s="1043"/>
      <c r="BK21" s="15">
        <v>14</v>
      </c>
      <c r="BL21" s="263">
        <v>917.2</v>
      </c>
      <c r="BM21" s="231"/>
      <c r="BN21" s="263"/>
      <c r="BO21" s="296"/>
      <c r="BP21" s="671">
        <v>65</v>
      </c>
      <c r="BQ21" s="630">
        <f t="shared" si="12"/>
        <v>0</v>
      </c>
      <c r="BR21" s="497"/>
      <c r="BT21" s="106"/>
      <c r="BU21" s="247">
        <v>14</v>
      </c>
      <c r="BV21" s="263">
        <v>920.8</v>
      </c>
      <c r="BW21" s="785"/>
      <c r="BX21" s="263"/>
      <c r="BY21" s="850"/>
      <c r="BZ21" s="599"/>
      <c r="CA21" s="497">
        <f t="shared" si="13"/>
        <v>0</v>
      </c>
      <c r="CD21" s="642"/>
      <c r="CE21" s="15">
        <v>14</v>
      </c>
      <c r="CF21" s="263">
        <v>900.8</v>
      </c>
      <c r="CG21" s="785"/>
      <c r="CH21" s="263"/>
      <c r="CI21" s="672"/>
      <c r="CJ21" s="599"/>
      <c r="CK21" s="299">
        <f t="shared" si="14"/>
        <v>0</v>
      </c>
      <c r="CN21" s="527"/>
      <c r="CO21" s="15">
        <v>14</v>
      </c>
      <c r="CP21" s="263">
        <v>895.4</v>
      </c>
      <c r="CQ21" s="353"/>
      <c r="CR21" s="263"/>
      <c r="CS21" s="355"/>
      <c r="CT21" s="354"/>
      <c r="CU21" s="503">
        <f t="shared" si="48"/>
        <v>0</v>
      </c>
      <c r="CX21" s="106"/>
      <c r="CY21" s="15">
        <v>14</v>
      </c>
      <c r="CZ21" s="92">
        <v>939.8</v>
      </c>
      <c r="DA21" s="300"/>
      <c r="DB21" s="92"/>
      <c r="DC21" s="95"/>
      <c r="DD21" s="71"/>
      <c r="DE21" s="497">
        <f t="shared" si="15"/>
        <v>0</v>
      </c>
      <c r="DH21" s="106"/>
      <c r="DI21" s="15">
        <v>14</v>
      </c>
      <c r="DJ21" s="263">
        <v>900.8</v>
      </c>
      <c r="DK21" s="353"/>
      <c r="DL21" s="263"/>
      <c r="DM21" s="355"/>
      <c r="DN21" s="354"/>
      <c r="DO21" s="503">
        <f t="shared" si="16"/>
        <v>0</v>
      </c>
      <c r="DR21" s="106"/>
      <c r="DS21" s="15">
        <v>14</v>
      </c>
      <c r="DT21" s="92">
        <v>914.9</v>
      </c>
      <c r="DU21" s="353"/>
      <c r="DV21" s="92"/>
      <c r="DW21" s="355"/>
      <c r="DX21" s="354"/>
      <c r="DY21" s="497">
        <f t="shared" si="17"/>
        <v>0</v>
      </c>
      <c r="EB21" s="106"/>
      <c r="EC21" s="15">
        <v>14</v>
      </c>
      <c r="ED21" s="69">
        <v>934.85</v>
      </c>
      <c r="EE21" s="311"/>
      <c r="EF21" s="69"/>
      <c r="EG21" s="70"/>
      <c r="EH21" s="71"/>
      <c r="EI21" s="497">
        <f t="shared" si="18"/>
        <v>0</v>
      </c>
      <c r="EL21" s="106"/>
      <c r="EM21" s="15">
        <v>14</v>
      </c>
      <c r="EN21" s="69">
        <v>889</v>
      </c>
      <c r="EO21" s="311"/>
      <c r="EP21" s="69"/>
      <c r="EQ21" s="70"/>
      <c r="ER21" s="71"/>
      <c r="ES21" s="497">
        <f t="shared" si="19"/>
        <v>0</v>
      </c>
      <c r="EV21" s="106"/>
      <c r="EW21" s="15">
        <v>14</v>
      </c>
      <c r="EX21" s="263">
        <v>940.7</v>
      </c>
      <c r="EY21" s="304"/>
      <c r="EZ21" s="263"/>
      <c r="FA21" s="249"/>
      <c r="FB21" s="250"/>
      <c r="FC21" s="497">
        <f t="shared" si="20"/>
        <v>0</v>
      </c>
      <c r="FF21" s="106"/>
      <c r="FG21" s="15">
        <v>14</v>
      </c>
      <c r="FH21" s="263">
        <v>939.38</v>
      </c>
      <c r="FI21" s="304"/>
      <c r="FJ21" s="263"/>
      <c r="FK21" s="249"/>
      <c r="FL21" s="250"/>
      <c r="FM21" s="299">
        <f t="shared" si="21"/>
        <v>0</v>
      </c>
      <c r="FP21" s="106"/>
      <c r="FQ21" s="15">
        <v>14</v>
      </c>
      <c r="FR21" s="92">
        <v>931.67</v>
      </c>
      <c r="FS21" s="300"/>
      <c r="FT21" s="92"/>
      <c r="FU21" s="70"/>
      <c r="FV21" s="71"/>
      <c r="FW21" s="497">
        <f t="shared" si="22"/>
        <v>0</v>
      </c>
      <c r="FX21" s="71"/>
      <c r="FZ21" s="106"/>
      <c r="GA21" s="15">
        <v>14</v>
      </c>
      <c r="GB21" s="69">
        <v>880</v>
      </c>
      <c r="GC21" s="440"/>
      <c r="GD21" s="69"/>
      <c r="GE21" s="249"/>
      <c r="GF21" s="250"/>
      <c r="GG21" s="299">
        <f t="shared" si="23"/>
        <v>0</v>
      </c>
      <c r="GJ21" s="106"/>
      <c r="GK21" s="15">
        <v>14</v>
      </c>
      <c r="GL21" s="429">
        <v>881.8</v>
      </c>
      <c r="GM21" s="300"/>
      <c r="GN21" s="429"/>
      <c r="GO21" s="95"/>
      <c r="GP21" s="71"/>
      <c r="GQ21" s="497">
        <f t="shared" si="24"/>
        <v>0</v>
      </c>
      <c r="GT21" s="106"/>
      <c r="GU21" s="15">
        <v>14</v>
      </c>
      <c r="GV21" s="263"/>
      <c r="GW21" s="304"/>
      <c r="GX21" s="263"/>
      <c r="GY21" s="296"/>
      <c r="GZ21" s="250"/>
      <c r="HA21" s="497">
        <f t="shared" si="25"/>
        <v>0</v>
      </c>
      <c r="HD21" s="106"/>
      <c r="HE21" s="15">
        <v>14</v>
      </c>
      <c r="HF21" s="263"/>
      <c r="HG21" s="304"/>
      <c r="HH21" s="263"/>
      <c r="HI21" s="296"/>
      <c r="HJ21" s="250"/>
      <c r="HK21" s="299">
        <f t="shared" si="26"/>
        <v>0</v>
      </c>
      <c r="HN21" s="106"/>
      <c r="HO21" s="15">
        <v>14</v>
      </c>
      <c r="HP21" s="263"/>
      <c r="HQ21" s="304"/>
      <c r="HR21" s="263"/>
      <c r="HS21" s="356"/>
      <c r="HT21" s="250"/>
      <c r="HU21" s="299">
        <f t="shared" si="27"/>
        <v>0</v>
      </c>
      <c r="HX21" s="94"/>
      <c r="HY21" s="15">
        <v>14</v>
      </c>
      <c r="HZ21" s="69"/>
      <c r="IA21" s="311"/>
      <c r="IB21" s="69"/>
      <c r="IC21" s="70"/>
      <c r="ID21" s="71"/>
      <c r="IE21" s="497">
        <f t="shared" si="5"/>
        <v>0</v>
      </c>
      <c r="IH21" s="94"/>
      <c r="II21" s="15">
        <v>14</v>
      </c>
      <c r="IJ21" s="69"/>
      <c r="IK21" s="311"/>
      <c r="IL21" s="69"/>
      <c r="IM21" s="70"/>
      <c r="IN21" s="71"/>
      <c r="IO21" s="497">
        <f t="shared" si="28"/>
        <v>0</v>
      </c>
      <c r="IR21" s="106"/>
      <c r="IS21" s="15">
        <v>14</v>
      </c>
      <c r="IT21" s="263"/>
      <c r="IU21" s="231"/>
      <c r="IV21" s="263"/>
      <c r="IW21" s="446"/>
      <c r="IX21" s="250"/>
      <c r="IY21" s="299">
        <f t="shared" si="29"/>
        <v>0</v>
      </c>
      <c r="IZ21" s="92"/>
      <c r="JB21" s="106"/>
      <c r="JC21" s="15">
        <v>14</v>
      </c>
      <c r="JD21" s="92"/>
      <c r="JE21" s="311"/>
      <c r="JF21" s="92"/>
      <c r="JG21" s="249"/>
      <c r="JH21" s="71"/>
      <c r="JI21" s="497">
        <f t="shared" si="30"/>
        <v>0</v>
      </c>
      <c r="JL21" s="106"/>
      <c r="JM21" s="15">
        <v>14</v>
      </c>
      <c r="JN21" s="92"/>
      <c r="JO21" s="300"/>
      <c r="JP21" s="92"/>
      <c r="JQ21" s="70"/>
      <c r="JR21" s="71"/>
      <c r="JS21" s="497">
        <f t="shared" si="31"/>
        <v>0</v>
      </c>
      <c r="JV21" s="94"/>
      <c r="JW21" s="15">
        <v>14</v>
      </c>
      <c r="JX21" s="69"/>
      <c r="JY21" s="311"/>
      <c r="JZ21" s="69"/>
      <c r="KA21" s="70"/>
      <c r="KB21" s="71"/>
      <c r="KC21" s="497">
        <f t="shared" si="32"/>
        <v>0</v>
      </c>
      <c r="KE21" s="228"/>
      <c r="KF21" s="421"/>
      <c r="KG21" s="15">
        <v>14</v>
      </c>
      <c r="KH21" s="69"/>
      <c r="KI21" s="311"/>
      <c r="KJ21" s="69"/>
      <c r="KK21" s="70"/>
      <c r="KL21" s="71"/>
      <c r="KM21" s="497">
        <f t="shared" si="33"/>
        <v>0</v>
      </c>
      <c r="KP21" s="94"/>
      <c r="KQ21" s="15">
        <v>14</v>
      </c>
      <c r="KR21" s="69"/>
      <c r="KS21" s="311"/>
      <c r="KT21" s="69"/>
      <c r="KU21" s="70"/>
      <c r="KV21" s="71"/>
      <c r="KW21" s="497">
        <f t="shared" si="34"/>
        <v>0</v>
      </c>
      <c r="KZ21" s="106"/>
      <c r="LA21" s="15">
        <v>14</v>
      </c>
      <c r="LB21" s="92"/>
      <c r="LC21" s="300"/>
      <c r="LD21" s="92"/>
      <c r="LE21" s="95"/>
      <c r="LF21" s="71"/>
      <c r="LG21" s="497">
        <f t="shared" si="35"/>
        <v>0</v>
      </c>
      <c r="LJ21" s="106"/>
      <c r="LK21" s="15">
        <v>14</v>
      </c>
      <c r="LL21" s="263"/>
      <c r="LM21" s="300"/>
      <c r="LN21" s="263"/>
      <c r="LO21" s="95"/>
      <c r="LP21" s="71"/>
      <c r="LQ21" s="497">
        <f t="shared" si="36"/>
        <v>0</v>
      </c>
      <c r="LT21" s="106"/>
      <c r="LU21" s="15">
        <v>14</v>
      </c>
      <c r="LV21" s="92"/>
      <c r="LW21" s="300"/>
      <c r="LX21" s="92"/>
      <c r="LY21" s="95"/>
      <c r="LZ21" s="71"/>
      <c r="MA21" s="497">
        <f t="shared" si="37"/>
        <v>0</v>
      </c>
      <c r="MB21" s="497"/>
      <c r="MD21" s="106"/>
      <c r="ME21" s="15">
        <v>14</v>
      </c>
      <c r="MF21" s="362"/>
      <c r="MG21" s="300"/>
      <c r="MH21" s="784"/>
      <c r="MI21" s="296"/>
      <c r="MJ21" s="71"/>
      <c r="MK21" s="71">
        <f t="shared" si="38"/>
        <v>0</v>
      </c>
      <c r="MN21" s="106"/>
      <c r="MO21" s="15">
        <v>14</v>
      </c>
      <c r="MP21" s="92"/>
      <c r="MQ21" s="300"/>
      <c r="MR21" s="92"/>
      <c r="MS21" s="95"/>
      <c r="MT21" s="71"/>
      <c r="MU21" s="71">
        <f t="shared" si="39"/>
        <v>0</v>
      </c>
      <c r="MX21" s="106"/>
      <c r="MY21" s="15">
        <v>14</v>
      </c>
      <c r="MZ21" s="92"/>
      <c r="NA21" s="300"/>
      <c r="NB21" s="92"/>
      <c r="NC21" s="95"/>
      <c r="ND21" s="71"/>
      <c r="NE21" s="71">
        <f t="shared" si="40"/>
        <v>0</v>
      </c>
      <c r="NH21" s="106"/>
      <c r="NI21" s="15">
        <v>14</v>
      </c>
      <c r="NJ21" s="92"/>
      <c r="NK21" s="300"/>
      <c r="NL21" s="92"/>
      <c r="NM21" s="95"/>
      <c r="NN21" s="71"/>
      <c r="NO21" s="71">
        <f t="shared" si="41"/>
        <v>0</v>
      </c>
      <c r="NR21" s="106"/>
      <c r="NS21" s="15">
        <v>14</v>
      </c>
      <c r="NT21" s="92"/>
      <c r="NU21" s="300"/>
      <c r="NV21" s="92"/>
      <c r="NW21" s="95"/>
      <c r="NX21" s="71"/>
      <c r="NY21" s="71">
        <f t="shared" si="42"/>
        <v>0</v>
      </c>
      <c r="OB21" s="106"/>
      <c r="OC21" s="15">
        <v>14</v>
      </c>
      <c r="OD21" s="92"/>
      <c r="OE21" s="300"/>
      <c r="OF21" s="92"/>
      <c r="OG21" s="95"/>
      <c r="OH21" s="71"/>
      <c r="OI21" s="71">
        <f t="shared" si="43"/>
        <v>0</v>
      </c>
      <c r="OL21" s="106"/>
      <c r="OM21" s="15">
        <v>14</v>
      </c>
      <c r="ON21" s="92"/>
      <c r="OO21" s="300"/>
      <c r="OP21" s="92"/>
      <c r="OQ21" s="95"/>
      <c r="OR21" s="71"/>
      <c r="OS21" s="71">
        <f t="shared" si="44"/>
        <v>0</v>
      </c>
      <c r="OV21" s="106"/>
      <c r="OW21" s="15">
        <v>14</v>
      </c>
      <c r="OX21" s="263"/>
      <c r="OY21" s="304"/>
      <c r="OZ21" s="263"/>
      <c r="PA21" s="296"/>
      <c r="PB21" s="250"/>
      <c r="PC21" s="250">
        <f t="shared" si="45"/>
        <v>0</v>
      </c>
      <c r="PF21" s="94"/>
      <c r="PG21" s="15">
        <v>14</v>
      </c>
      <c r="PH21" s="92"/>
      <c r="PI21" s="300"/>
      <c r="PJ21" s="92"/>
      <c r="PK21" s="95"/>
      <c r="PL21" s="71"/>
      <c r="PM21" s="71">
        <f t="shared" si="46"/>
        <v>0</v>
      </c>
      <c r="PP21" s="106"/>
      <c r="PQ21" s="15">
        <v>14</v>
      </c>
      <c r="PR21" s="92"/>
      <c r="PS21" s="300"/>
      <c r="PT21" s="92"/>
      <c r="PU21" s="95"/>
      <c r="PV21" s="71"/>
      <c r="PY21" s="106"/>
      <c r="PZ21" s="15">
        <v>14</v>
      </c>
      <c r="QA21" s="92"/>
      <c r="QB21" s="135"/>
      <c r="QC21" s="92"/>
      <c r="QD21" s="95"/>
      <c r="QE21" s="71"/>
      <c r="QH21" s="106"/>
      <c r="QI21" s="15">
        <v>14</v>
      </c>
      <c r="QJ21" s="92"/>
      <c r="QK21" s="300"/>
      <c r="QL21" s="92"/>
      <c r="QM21" s="95"/>
      <c r="QN21" s="71"/>
      <c r="QQ21" s="106"/>
      <c r="QR21" s="15">
        <v>14</v>
      </c>
      <c r="QS21" s="92"/>
      <c r="QT21" s="300"/>
      <c r="QU21" s="92"/>
      <c r="QV21" s="95"/>
      <c r="QW21" s="71"/>
      <c r="QZ21" s="106"/>
      <c r="RA21" s="15">
        <v>14</v>
      </c>
      <c r="RB21" s="92"/>
      <c r="RC21" s="300"/>
      <c r="RD21" s="92"/>
      <c r="RE21" s="95"/>
      <c r="RF21" s="71"/>
      <c r="RI21" s="106"/>
      <c r="RJ21" s="15">
        <v>14</v>
      </c>
      <c r="RK21" s="92"/>
      <c r="RL21" s="300"/>
      <c r="RM21" s="92"/>
      <c r="RN21" s="95"/>
      <c r="RO21" s="352"/>
      <c r="RR21" s="106"/>
      <c r="RS21" s="15">
        <v>14</v>
      </c>
      <c r="RT21" s="92"/>
      <c r="RU21" s="135"/>
      <c r="RV21" s="92"/>
      <c r="RW21" s="95"/>
      <c r="RX21" s="71"/>
      <c r="SA21" s="106"/>
      <c r="SB21" s="15">
        <v>14</v>
      </c>
      <c r="SC21" s="92"/>
      <c r="SD21" s="79"/>
      <c r="SE21" s="92"/>
      <c r="SF21" s="95"/>
      <c r="SG21" s="71"/>
      <c r="SJ21" s="106"/>
      <c r="SK21" s="15">
        <v>14</v>
      </c>
      <c r="SL21" s="92"/>
      <c r="SM21" s="79"/>
      <c r="SN21" s="92"/>
      <c r="SO21" s="95"/>
      <c r="SP21" s="71"/>
      <c r="SS21" s="106"/>
      <c r="ST21" s="15"/>
      <c r="SU21" s="92"/>
      <c r="SV21" s="79"/>
      <c r="SW21" s="92"/>
      <c r="SX21" s="95"/>
      <c r="SY21" s="71"/>
      <c r="TB21" s="106"/>
      <c r="TC21" s="15">
        <v>14</v>
      </c>
      <c r="TD21" s="92"/>
      <c r="TE21" s="361"/>
      <c r="TF21" s="168"/>
      <c r="TG21" s="355"/>
      <c r="TH21" s="354"/>
      <c r="TK21" s="106"/>
      <c r="TL21" s="15">
        <v>14</v>
      </c>
      <c r="TM21" s="92"/>
      <c r="TN21" s="79"/>
      <c r="TO21" s="92"/>
      <c r="TP21" s="95"/>
      <c r="TQ21" s="71"/>
      <c r="TT21" s="106"/>
      <c r="TU21" s="15">
        <v>14</v>
      </c>
      <c r="TV21" s="92"/>
      <c r="TW21" s="79"/>
      <c r="TX21" s="92"/>
      <c r="TY21" s="95"/>
      <c r="TZ21" s="71"/>
      <c r="UC21" s="106"/>
      <c r="UD21" s="15">
        <v>14</v>
      </c>
      <c r="UE21" s="92"/>
      <c r="UF21" s="79"/>
      <c r="UG21" s="92"/>
      <c r="UH21" s="95"/>
      <c r="UI21" s="71"/>
      <c r="UL21" s="106"/>
      <c r="UM21" s="15">
        <v>14</v>
      </c>
      <c r="UN21" s="92"/>
      <c r="UO21" s="79"/>
      <c r="UP21" s="92"/>
      <c r="UQ21" s="95"/>
      <c r="UR21" s="71"/>
      <c r="UU21" s="106"/>
      <c r="UV21" s="15">
        <v>14</v>
      </c>
      <c r="UW21" s="92"/>
      <c r="UX21" s="79"/>
      <c r="UY21" s="92"/>
      <c r="UZ21" s="95"/>
      <c r="VA21" s="71"/>
      <c r="VD21" s="106"/>
      <c r="VE21" s="15">
        <v>14</v>
      </c>
      <c r="VF21" s="92"/>
      <c r="VG21" s="79"/>
      <c r="VH21" s="92"/>
      <c r="VI21" s="95"/>
      <c r="VJ21" s="71"/>
      <c r="VM21" s="106"/>
      <c r="VN21" s="15">
        <v>14</v>
      </c>
      <c r="VO21" s="92"/>
      <c r="VP21" s="79"/>
      <c r="VQ21" s="92"/>
      <c r="VR21" s="95"/>
      <c r="VS21" s="71"/>
      <c r="VV21" s="106"/>
      <c r="VW21" s="15">
        <v>14</v>
      </c>
      <c r="VX21" s="92"/>
      <c r="VY21" s="79"/>
      <c r="VZ21" s="92"/>
      <c r="WA21" s="95"/>
      <c r="WB21" s="71"/>
      <c r="WE21" s="106"/>
      <c r="WF21" s="15">
        <v>14</v>
      </c>
      <c r="WG21" s="92"/>
      <c r="WH21" s="79"/>
      <c r="WI21" s="92"/>
      <c r="WJ21" s="95"/>
      <c r="WK21" s="71"/>
      <c r="WN21" s="106"/>
      <c r="WO21" s="15">
        <v>14</v>
      </c>
      <c r="WP21" s="92"/>
      <c r="WQ21" s="79"/>
      <c r="WR21" s="92"/>
      <c r="WS21" s="95"/>
      <c r="WT21" s="71"/>
      <c r="WW21" s="106"/>
      <c r="WX21" s="15">
        <v>14</v>
      </c>
      <c r="WY21" s="92"/>
      <c r="WZ21" s="79"/>
      <c r="XA21" s="92"/>
      <c r="XB21" s="95"/>
      <c r="XC21" s="71"/>
      <c r="XF21" s="106"/>
      <c r="XG21" s="15">
        <v>14</v>
      </c>
      <c r="XH21" s="92"/>
      <c r="XI21" s="79"/>
      <c r="XJ21" s="92"/>
      <c r="XK21" s="95"/>
      <c r="XL21" s="71"/>
      <c r="XO21" s="106"/>
      <c r="XP21" s="15">
        <v>14</v>
      </c>
      <c r="XQ21" s="92"/>
      <c r="XR21" s="79"/>
      <c r="XS21" s="92"/>
      <c r="XT21" s="95"/>
      <c r="XU21" s="71"/>
      <c r="XX21" s="106"/>
      <c r="XY21" s="15">
        <v>14</v>
      </c>
      <c r="XZ21" s="92"/>
      <c r="YA21" s="79"/>
      <c r="YB21" s="92"/>
      <c r="YC21" s="95"/>
      <c r="YD21" s="71"/>
      <c r="YG21" s="106"/>
      <c r="YH21" s="15">
        <v>14</v>
      </c>
      <c r="YI21" s="92"/>
      <c r="YJ21" s="79"/>
      <c r="YK21" s="92"/>
      <c r="YL21" s="95"/>
      <c r="YM21" s="71"/>
      <c r="YP21" s="106"/>
      <c r="YQ21" s="15">
        <v>14</v>
      </c>
      <c r="YR21" s="92"/>
      <c r="YS21" s="79"/>
      <c r="YT21" s="92"/>
      <c r="YU21" s="95"/>
      <c r="YV21" s="71"/>
      <c r="YY21" s="106"/>
      <c r="YZ21" s="15">
        <v>14</v>
      </c>
      <c r="ZA21" s="92"/>
      <c r="ZB21" s="79"/>
      <c r="ZC21" s="92"/>
      <c r="ZD21" s="95"/>
      <c r="ZE21" s="71"/>
      <c r="ZH21" s="106"/>
      <c r="ZI21" s="15">
        <v>14</v>
      </c>
      <c r="ZJ21" s="92"/>
      <c r="ZK21" s="79"/>
      <c r="ZL21" s="92"/>
      <c r="ZM21" s="95"/>
      <c r="ZN21" s="71"/>
      <c r="ZQ21" s="106"/>
      <c r="ZR21" s="15">
        <v>14</v>
      </c>
      <c r="ZS21" s="92"/>
      <c r="ZT21" s="79"/>
      <c r="ZU21" s="92"/>
      <c r="ZV21" s="95"/>
      <c r="ZW21" s="71"/>
      <c r="ZZ21" s="106"/>
      <c r="AAA21" s="15">
        <v>14</v>
      </c>
      <c r="AAB21" s="92"/>
      <c r="AAC21" s="79"/>
      <c r="AAD21" s="92"/>
      <c r="AAE21" s="95"/>
      <c r="AAF21" s="71"/>
      <c r="AAI21" s="106"/>
      <c r="AAJ21" s="15">
        <v>14</v>
      </c>
      <c r="AAK21" s="92"/>
      <c r="AAL21" s="79"/>
      <c r="AAM21" s="92"/>
      <c r="AAN21" s="95"/>
      <c r="AAO21" s="71"/>
      <c r="AAR21" s="106"/>
      <c r="AAS21" s="15">
        <v>14</v>
      </c>
      <c r="AAT21" s="92"/>
      <c r="AAU21" s="79"/>
      <c r="AAV21" s="92"/>
      <c r="AAW21" s="95"/>
      <c r="AAX21" s="71"/>
      <c r="ABA21" s="106"/>
      <c r="ABB21" s="15">
        <v>14</v>
      </c>
      <c r="ABC21" s="92"/>
      <c r="ABD21" s="79"/>
      <c r="ABE21" s="92"/>
      <c r="ABF21" s="95"/>
      <c r="ABG21" s="71"/>
      <c r="ABJ21" s="106"/>
      <c r="ABK21" s="15">
        <v>14</v>
      </c>
      <c r="ABL21" s="92"/>
      <c r="ABM21" s="79"/>
      <c r="ABN21" s="92"/>
      <c r="ABO21" s="95"/>
      <c r="ABP21" s="71"/>
      <c r="ABS21" s="106"/>
      <c r="ABT21" s="15">
        <v>14</v>
      </c>
      <c r="ABU21" s="92"/>
      <c r="ABV21" s="79"/>
      <c r="ABW21" s="92"/>
      <c r="ABX21" s="95"/>
      <c r="ABY21" s="71"/>
      <c r="ACB21" s="106"/>
      <c r="ACC21" s="15">
        <v>14</v>
      </c>
      <c r="ACD21" s="92"/>
      <c r="ACE21" s="79"/>
      <c r="ACF21" s="92"/>
      <c r="ACG21" s="95"/>
      <c r="ACH21" s="71"/>
      <c r="ACK21" s="106"/>
      <c r="ACL21" s="15">
        <v>14</v>
      </c>
      <c r="ACM21" s="92"/>
      <c r="ACN21" s="79"/>
      <c r="ACO21" s="92"/>
      <c r="ACP21" s="95"/>
      <c r="ACQ21" s="71"/>
      <c r="ACT21" s="106"/>
      <c r="ACU21" s="15">
        <v>14</v>
      </c>
      <c r="ACV21" s="92"/>
      <c r="ACW21" s="79"/>
      <c r="ACX21" s="92"/>
      <c r="ACY21" s="95"/>
      <c r="ACZ21" s="71"/>
      <c r="ADC21" s="106"/>
      <c r="ADD21" s="15">
        <v>14</v>
      </c>
      <c r="ADE21" s="92"/>
      <c r="ADF21" s="79"/>
      <c r="ADG21" s="92"/>
      <c r="ADH21" s="95"/>
      <c r="ADI21" s="71"/>
      <c r="ADL21" s="106"/>
      <c r="ADM21" s="15">
        <v>14</v>
      </c>
      <c r="ADN21" s="92"/>
      <c r="ADO21" s="79"/>
      <c r="ADP21" s="92"/>
      <c r="ADQ21" s="95"/>
      <c r="ADR21" s="71"/>
      <c r="ADU21" s="106"/>
      <c r="ADV21" s="15">
        <v>14</v>
      </c>
      <c r="ADW21" s="92"/>
      <c r="ADX21" s="79"/>
      <c r="ADY21" s="92"/>
      <c r="ADZ21" s="95"/>
      <c r="AEA21" s="71"/>
      <c r="AED21" s="106"/>
      <c r="AEE21" s="15">
        <v>14</v>
      </c>
      <c r="AEF21" s="92"/>
      <c r="AEG21" s="79"/>
      <c r="AEH21" s="92"/>
      <c r="AEI21" s="95"/>
      <c r="AEJ21" s="71"/>
      <c r="AEM21" s="106"/>
      <c r="AEN21" s="15">
        <v>14</v>
      </c>
      <c r="AEO21" s="92"/>
      <c r="AEP21" s="79"/>
      <c r="AEQ21" s="92"/>
      <c r="AER21" s="95"/>
      <c r="AES21" s="71"/>
    </row>
    <row r="22" spans="1:828" x14ac:dyDescent="0.25">
      <c r="A22" s="137">
        <v>19</v>
      </c>
      <c r="B22" s="75" t="str">
        <f t="shared" ref="B22:H22" si="60">GI5</f>
        <v>SEABOARD FOODS</v>
      </c>
      <c r="C22" s="75" t="str">
        <f t="shared" si="60"/>
        <v>Seaboard</v>
      </c>
      <c r="D22" s="102" t="str">
        <f t="shared" si="60"/>
        <v>PED. 87336291</v>
      </c>
      <c r="E22" s="135">
        <f t="shared" si="60"/>
        <v>44820</v>
      </c>
      <c r="F22" s="86">
        <f t="shared" si="60"/>
        <v>19085.12</v>
      </c>
      <c r="G22" s="73">
        <f t="shared" si="60"/>
        <v>21</v>
      </c>
      <c r="H22" s="48">
        <f t="shared" si="60"/>
        <v>19109</v>
      </c>
      <c r="I22" s="105">
        <f>GP5</f>
        <v>-23.880000000001019</v>
      </c>
      <c r="L22" s="94"/>
      <c r="M22" s="15">
        <v>15</v>
      </c>
      <c r="N22" s="69">
        <v>919.9</v>
      </c>
      <c r="O22" s="311"/>
      <c r="P22" s="69"/>
      <c r="Q22" s="70"/>
      <c r="R22" s="71"/>
      <c r="S22" s="497">
        <f t="shared" si="7"/>
        <v>0</v>
      </c>
      <c r="T22" s="228"/>
      <c r="V22" s="94"/>
      <c r="W22" s="15">
        <v>15</v>
      </c>
      <c r="X22" s="69">
        <v>905.4</v>
      </c>
      <c r="Y22" s="311"/>
      <c r="Z22" s="69"/>
      <c r="AA22" s="70"/>
      <c r="AB22" s="71"/>
      <c r="AC22" s="497">
        <f t="shared" si="8"/>
        <v>0</v>
      </c>
      <c r="AF22" s="106"/>
      <c r="AG22" s="15">
        <v>15</v>
      </c>
      <c r="AH22" s="92">
        <v>913.5</v>
      </c>
      <c r="AI22" s="300"/>
      <c r="AJ22" s="92"/>
      <c r="AK22" s="95"/>
      <c r="AL22" s="71"/>
      <c r="AM22" s="497">
        <f t="shared" si="9"/>
        <v>0</v>
      </c>
      <c r="AP22" s="106"/>
      <c r="AQ22" s="15">
        <v>15</v>
      </c>
      <c r="AR22" s="263">
        <v>921.24</v>
      </c>
      <c r="AS22" s="300"/>
      <c r="AT22" s="263"/>
      <c r="AU22" s="95"/>
      <c r="AV22" s="71"/>
      <c r="AW22" s="497">
        <f t="shared" si="10"/>
        <v>0</v>
      </c>
      <c r="AZ22" s="106"/>
      <c r="BA22" s="15">
        <v>15</v>
      </c>
      <c r="BB22" s="263">
        <v>943.47</v>
      </c>
      <c r="BC22" s="300"/>
      <c r="BD22" s="263"/>
      <c r="BE22" s="95"/>
      <c r="BF22" s="71"/>
      <c r="BG22" s="497">
        <f t="shared" si="11"/>
        <v>0</v>
      </c>
      <c r="BJ22" s="1043"/>
      <c r="BK22" s="15">
        <v>15</v>
      </c>
      <c r="BL22" s="263">
        <v>907.2</v>
      </c>
      <c r="BM22" s="231"/>
      <c r="BN22" s="263"/>
      <c r="BO22" s="296"/>
      <c r="BP22" s="671">
        <v>65</v>
      </c>
      <c r="BQ22" s="630">
        <f t="shared" si="12"/>
        <v>0</v>
      </c>
      <c r="BR22" s="497"/>
      <c r="BT22" s="106"/>
      <c r="BU22" s="247">
        <v>15</v>
      </c>
      <c r="BV22" s="263">
        <v>874.5</v>
      </c>
      <c r="BW22" s="785"/>
      <c r="BX22" s="263"/>
      <c r="BY22" s="850"/>
      <c r="BZ22" s="599"/>
      <c r="CA22" s="497">
        <f t="shared" si="13"/>
        <v>0</v>
      </c>
      <c r="CD22" s="642"/>
      <c r="CE22" s="15">
        <v>15</v>
      </c>
      <c r="CF22" s="263">
        <v>898.1</v>
      </c>
      <c r="CG22" s="785"/>
      <c r="CH22" s="263"/>
      <c r="CI22" s="672"/>
      <c r="CJ22" s="599"/>
      <c r="CK22" s="299">
        <f t="shared" si="14"/>
        <v>0</v>
      </c>
      <c r="CN22" s="527"/>
      <c r="CO22" s="15">
        <v>15</v>
      </c>
      <c r="CP22" s="248">
        <v>901.7</v>
      </c>
      <c r="CQ22" s="353"/>
      <c r="CR22" s="248"/>
      <c r="CS22" s="355"/>
      <c r="CT22" s="354"/>
      <c r="CU22" s="503">
        <f t="shared" si="48"/>
        <v>0</v>
      </c>
      <c r="CX22" s="106"/>
      <c r="CY22" s="15">
        <v>15</v>
      </c>
      <c r="CZ22" s="92">
        <v>890</v>
      </c>
      <c r="DA22" s="300"/>
      <c r="DB22" s="92"/>
      <c r="DC22" s="95"/>
      <c r="DD22" s="71"/>
      <c r="DE22" s="497">
        <f t="shared" si="15"/>
        <v>0</v>
      </c>
      <c r="DH22" s="106"/>
      <c r="DI22" s="15">
        <v>15</v>
      </c>
      <c r="DJ22" s="263">
        <v>938.9</v>
      </c>
      <c r="DK22" s="353"/>
      <c r="DL22" s="263"/>
      <c r="DM22" s="355"/>
      <c r="DN22" s="354"/>
      <c r="DO22" s="503">
        <f t="shared" si="16"/>
        <v>0</v>
      </c>
      <c r="DR22" s="106"/>
      <c r="DS22" s="15">
        <v>15</v>
      </c>
      <c r="DT22" s="92">
        <v>902.6</v>
      </c>
      <c r="DU22" s="353"/>
      <c r="DV22" s="92"/>
      <c r="DW22" s="355"/>
      <c r="DX22" s="354"/>
      <c r="DY22" s="497">
        <f t="shared" si="17"/>
        <v>0</v>
      </c>
      <c r="EB22" s="106"/>
      <c r="EC22" s="15">
        <v>15</v>
      </c>
      <c r="ED22" s="69">
        <v>937.57</v>
      </c>
      <c r="EE22" s="311"/>
      <c r="EF22" s="69"/>
      <c r="EG22" s="70"/>
      <c r="EH22" s="71"/>
      <c r="EI22" s="497">
        <f t="shared" si="18"/>
        <v>0</v>
      </c>
      <c r="EL22" s="106"/>
      <c r="EM22" s="15">
        <v>15</v>
      </c>
      <c r="EN22" s="69">
        <v>923.5</v>
      </c>
      <c r="EO22" s="311"/>
      <c r="EP22" s="69"/>
      <c r="EQ22" s="70"/>
      <c r="ER22" s="71"/>
      <c r="ES22" s="497">
        <f t="shared" si="19"/>
        <v>0</v>
      </c>
      <c r="EV22" s="106"/>
      <c r="EW22" s="15">
        <v>15</v>
      </c>
      <c r="EX22" s="263">
        <v>922.6</v>
      </c>
      <c r="EY22" s="304"/>
      <c r="EZ22" s="263"/>
      <c r="FA22" s="249"/>
      <c r="FB22" s="250"/>
      <c r="FC22" s="497">
        <f t="shared" si="20"/>
        <v>0</v>
      </c>
      <c r="FF22" s="106"/>
      <c r="FG22" s="15">
        <v>15</v>
      </c>
      <c r="FH22" s="263">
        <v>941.65</v>
      </c>
      <c r="FI22" s="304"/>
      <c r="FJ22" s="263"/>
      <c r="FK22" s="249"/>
      <c r="FL22" s="250"/>
      <c r="FM22" s="299">
        <f t="shared" si="21"/>
        <v>0</v>
      </c>
      <c r="FP22" s="106"/>
      <c r="FQ22" s="15">
        <v>15</v>
      </c>
      <c r="FR22" s="92">
        <v>932.58</v>
      </c>
      <c r="FS22" s="300"/>
      <c r="FT22" s="92"/>
      <c r="FU22" s="70"/>
      <c r="FV22" s="71"/>
      <c r="FW22" s="497">
        <f t="shared" si="22"/>
        <v>0</v>
      </c>
      <c r="FX22" s="71"/>
      <c r="FZ22" s="106"/>
      <c r="GA22" s="15">
        <v>15</v>
      </c>
      <c r="GB22" s="69">
        <v>889.9</v>
      </c>
      <c r="GC22" s="440"/>
      <c r="GD22" s="69"/>
      <c r="GE22" s="249"/>
      <c r="GF22" s="250"/>
      <c r="GG22" s="299">
        <f t="shared" si="23"/>
        <v>0</v>
      </c>
      <c r="GJ22" s="106"/>
      <c r="GK22" s="15">
        <v>15</v>
      </c>
      <c r="GL22" s="429">
        <v>890.9</v>
      </c>
      <c r="GM22" s="300"/>
      <c r="GN22" s="429"/>
      <c r="GO22" s="95"/>
      <c r="GP22" s="71"/>
      <c r="GQ22" s="497">
        <f t="shared" si="24"/>
        <v>0</v>
      </c>
      <c r="GT22" s="106"/>
      <c r="GU22" s="15">
        <v>15</v>
      </c>
      <c r="GV22" s="263"/>
      <c r="GW22" s="304"/>
      <c r="GX22" s="263"/>
      <c r="GY22" s="296"/>
      <c r="GZ22" s="250"/>
      <c r="HA22" s="497">
        <f t="shared" si="25"/>
        <v>0</v>
      </c>
      <c r="HD22" s="106"/>
      <c r="HE22" s="15">
        <v>15</v>
      </c>
      <c r="HF22" s="263"/>
      <c r="HG22" s="304"/>
      <c r="HH22" s="263"/>
      <c r="HI22" s="296"/>
      <c r="HJ22" s="250"/>
      <c r="HK22" s="299">
        <f t="shared" si="26"/>
        <v>0</v>
      </c>
      <c r="HN22" s="106"/>
      <c r="HO22" s="15">
        <v>15</v>
      </c>
      <c r="HP22" s="263"/>
      <c r="HQ22" s="304"/>
      <c r="HR22" s="263"/>
      <c r="HS22" s="356"/>
      <c r="HT22" s="250"/>
      <c r="HU22" s="299">
        <f t="shared" si="27"/>
        <v>0</v>
      </c>
      <c r="HX22" s="94"/>
      <c r="HY22" s="15">
        <v>15</v>
      </c>
      <c r="HZ22" s="69"/>
      <c r="IA22" s="311"/>
      <c r="IB22" s="69"/>
      <c r="IC22" s="70"/>
      <c r="ID22" s="71"/>
      <c r="IE22" s="497">
        <f t="shared" si="5"/>
        <v>0</v>
      </c>
      <c r="IH22" s="94"/>
      <c r="II22" s="15">
        <v>15</v>
      </c>
      <c r="IJ22" s="69"/>
      <c r="IK22" s="311"/>
      <c r="IL22" s="69"/>
      <c r="IM22" s="70"/>
      <c r="IN22" s="71"/>
      <c r="IO22" s="497">
        <f t="shared" si="28"/>
        <v>0</v>
      </c>
      <c r="IR22" s="106"/>
      <c r="IS22" s="15">
        <v>15</v>
      </c>
      <c r="IT22" s="263"/>
      <c r="IU22" s="231"/>
      <c r="IV22" s="263"/>
      <c r="IW22" s="446"/>
      <c r="IX22" s="250"/>
      <c r="IY22" s="299">
        <f t="shared" si="29"/>
        <v>0</v>
      </c>
      <c r="IZ22" s="92"/>
      <c r="JB22" s="106"/>
      <c r="JC22" s="15">
        <v>15</v>
      </c>
      <c r="JD22" s="92"/>
      <c r="JE22" s="311"/>
      <c r="JF22" s="92"/>
      <c r="JG22" s="249"/>
      <c r="JH22" s="71"/>
      <c r="JI22" s="497">
        <f t="shared" si="30"/>
        <v>0</v>
      </c>
      <c r="JL22" s="106"/>
      <c r="JM22" s="15">
        <v>15</v>
      </c>
      <c r="JN22" s="92"/>
      <c r="JO22" s="300"/>
      <c r="JP22" s="92"/>
      <c r="JQ22" s="70"/>
      <c r="JR22" s="71"/>
      <c r="JS22" s="497">
        <f t="shared" si="31"/>
        <v>0</v>
      </c>
      <c r="JV22" s="94"/>
      <c r="JW22" s="15">
        <v>15</v>
      </c>
      <c r="JX22" s="69"/>
      <c r="JY22" s="311"/>
      <c r="JZ22" s="69"/>
      <c r="KA22" s="70"/>
      <c r="KB22" s="71"/>
      <c r="KC22" s="497">
        <f t="shared" si="32"/>
        <v>0</v>
      </c>
      <c r="KE22" s="228"/>
      <c r="KF22" s="421"/>
      <c r="KG22" s="15">
        <v>15</v>
      </c>
      <c r="KH22" s="69"/>
      <c r="KI22" s="311"/>
      <c r="KJ22" s="69"/>
      <c r="KK22" s="70"/>
      <c r="KL22" s="71"/>
      <c r="KM22" s="497">
        <f t="shared" si="33"/>
        <v>0</v>
      </c>
      <c r="KP22" s="94"/>
      <c r="KQ22" s="15">
        <v>15</v>
      </c>
      <c r="KR22" s="69"/>
      <c r="KS22" s="311"/>
      <c r="KT22" s="69"/>
      <c r="KU22" s="70"/>
      <c r="KV22" s="71"/>
      <c r="KW22" s="497">
        <f t="shared" si="34"/>
        <v>0</v>
      </c>
      <c r="KZ22" s="106"/>
      <c r="LA22" s="15">
        <v>15</v>
      </c>
      <c r="LB22" s="92"/>
      <c r="LC22" s="300"/>
      <c r="LD22" s="92"/>
      <c r="LE22" s="95"/>
      <c r="LF22" s="71"/>
      <c r="LG22" s="497">
        <f t="shared" si="35"/>
        <v>0</v>
      </c>
      <c r="LJ22" s="106"/>
      <c r="LK22" s="15">
        <v>15</v>
      </c>
      <c r="LL22" s="263"/>
      <c r="LM22" s="300"/>
      <c r="LN22" s="263"/>
      <c r="LO22" s="95"/>
      <c r="LP22" s="71"/>
      <c r="LQ22" s="497">
        <f t="shared" si="36"/>
        <v>0</v>
      </c>
      <c r="LT22" s="106"/>
      <c r="LU22" s="15">
        <v>15</v>
      </c>
      <c r="LV22" s="92"/>
      <c r="LW22" s="300"/>
      <c r="LX22" s="92"/>
      <c r="LY22" s="95"/>
      <c r="LZ22" s="71"/>
      <c r="MA22" s="497">
        <f t="shared" si="37"/>
        <v>0</v>
      </c>
      <c r="MB22" s="497"/>
      <c r="MD22" s="106"/>
      <c r="ME22" s="15">
        <v>15</v>
      </c>
      <c r="MF22" s="362"/>
      <c r="MG22" s="300"/>
      <c r="MH22" s="784"/>
      <c r="MI22" s="296"/>
      <c r="MJ22" s="71"/>
      <c r="MK22" s="71">
        <f t="shared" si="38"/>
        <v>0</v>
      </c>
      <c r="MN22" s="106"/>
      <c r="MO22" s="15">
        <v>15</v>
      </c>
      <c r="MP22" s="92"/>
      <c r="MQ22" s="300"/>
      <c r="MR22" s="92"/>
      <c r="MS22" s="95"/>
      <c r="MT22" s="71"/>
      <c r="MU22" s="71">
        <f t="shared" si="39"/>
        <v>0</v>
      </c>
      <c r="MX22" s="106"/>
      <c r="MY22" s="15">
        <v>15</v>
      </c>
      <c r="MZ22" s="92"/>
      <c r="NA22" s="300"/>
      <c r="NB22" s="92"/>
      <c r="NC22" s="95"/>
      <c r="ND22" s="71"/>
      <c r="NE22" s="71">
        <f t="shared" si="40"/>
        <v>0</v>
      </c>
      <c r="NH22" s="106"/>
      <c r="NI22" s="15">
        <v>15</v>
      </c>
      <c r="NJ22" s="92"/>
      <c r="NK22" s="300"/>
      <c r="NL22" s="92"/>
      <c r="NM22" s="95"/>
      <c r="NN22" s="71"/>
      <c r="NO22" s="71">
        <f t="shared" si="41"/>
        <v>0</v>
      </c>
      <c r="NR22" s="106"/>
      <c r="NS22" s="15">
        <v>15</v>
      </c>
      <c r="NT22" s="92"/>
      <c r="NU22" s="300"/>
      <c r="NV22" s="92"/>
      <c r="NW22" s="95"/>
      <c r="NX22" s="71"/>
      <c r="NY22" s="71">
        <f t="shared" si="42"/>
        <v>0</v>
      </c>
      <c r="OB22" s="106"/>
      <c r="OC22" s="15">
        <v>15</v>
      </c>
      <c r="OD22" s="92"/>
      <c r="OE22" s="300"/>
      <c r="OF22" s="92"/>
      <c r="OG22" s="95"/>
      <c r="OH22" s="71"/>
      <c r="OI22" s="71">
        <f t="shared" si="43"/>
        <v>0</v>
      </c>
      <c r="OL22" s="106"/>
      <c r="OM22" s="15">
        <v>15</v>
      </c>
      <c r="ON22" s="92"/>
      <c r="OO22" s="300"/>
      <c r="OP22" s="92"/>
      <c r="OQ22" s="95"/>
      <c r="OR22" s="71"/>
      <c r="OS22" s="71">
        <f t="shared" si="44"/>
        <v>0</v>
      </c>
      <c r="OV22" s="106"/>
      <c r="OW22" s="15">
        <v>15</v>
      </c>
      <c r="OX22" s="263"/>
      <c r="OY22" s="304"/>
      <c r="OZ22" s="263"/>
      <c r="PA22" s="296"/>
      <c r="PB22" s="250"/>
      <c r="PC22" s="250">
        <f t="shared" si="45"/>
        <v>0</v>
      </c>
      <c r="PF22" s="94"/>
      <c r="PG22" s="15">
        <v>15</v>
      </c>
      <c r="PH22" s="92"/>
      <c r="PI22" s="300"/>
      <c r="PJ22" s="92"/>
      <c r="PK22" s="95"/>
      <c r="PL22" s="71"/>
      <c r="PM22" s="71">
        <f t="shared" si="46"/>
        <v>0</v>
      </c>
      <c r="PP22" s="106"/>
      <c r="PQ22" s="15">
        <v>15</v>
      </c>
      <c r="PR22" s="92"/>
      <c r="PS22" s="300"/>
      <c r="PT22" s="92"/>
      <c r="PU22" s="95"/>
      <c r="PV22" s="71"/>
      <c r="PY22" s="106"/>
      <c r="PZ22" s="15">
        <v>15</v>
      </c>
      <c r="QA22" s="92"/>
      <c r="QB22" s="135"/>
      <c r="QC22" s="92"/>
      <c r="QD22" s="95"/>
      <c r="QE22" s="71"/>
      <c r="QH22" s="106"/>
      <c r="QI22" s="15">
        <v>15</v>
      </c>
      <c r="QJ22" s="92"/>
      <c r="QK22" s="300"/>
      <c r="QL22" s="92"/>
      <c r="QM22" s="95"/>
      <c r="QN22" s="71"/>
      <c r="QQ22" s="106"/>
      <c r="QR22" s="15">
        <v>15</v>
      </c>
      <c r="QS22" s="92"/>
      <c r="QT22" s="300"/>
      <c r="QU22" s="92"/>
      <c r="QV22" s="95"/>
      <c r="QW22" s="71"/>
      <c r="QZ22" s="106"/>
      <c r="RA22" s="15">
        <v>15</v>
      </c>
      <c r="RB22" s="92"/>
      <c r="RC22" s="300"/>
      <c r="RD22" s="92"/>
      <c r="RE22" s="95"/>
      <c r="RF22" s="71"/>
      <c r="RI22" s="106"/>
      <c r="RJ22" s="15">
        <v>15</v>
      </c>
      <c r="RK22" s="92"/>
      <c r="RL22" s="300"/>
      <c r="RM22" s="92"/>
      <c r="RN22" s="95"/>
      <c r="RO22" s="352"/>
      <c r="RR22" s="106"/>
      <c r="RS22" s="15">
        <v>15</v>
      </c>
      <c r="RT22" s="92"/>
      <c r="RU22" s="135"/>
      <c r="RV22" s="92"/>
      <c r="RW22" s="95"/>
      <c r="RX22" s="71"/>
      <c r="SA22" s="106"/>
      <c r="SB22" s="15">
        <v>15</v>
      </c>
      <c r="SC22" s="92"/>
      <c r="SD22" s="79"/>
      <c r="SE22" s="92"/>
      <c r="SF22" s="95"/>
      <c r="SG22" s="71"/>
      <c r="SJ22" s="106"/>
      <c r="SK22" s="15">
        <v>15</v>
      </c>
      <c r="SL22" s="92"/>
      <c r="SM22" s="79"/>
      <c r="SN22" s="92"/>
      <c r="SO22" s="95"/>
      <c r="SP22" s="71"/>
      <c r="SS22" s="106"/>
      <c r="ST22" s="15"/>
      <c r="SU22" s="92"/>
      <c r="SV22" s="79"/>
      <c r="SW22" s="92"/>
      <c r="SX22" s="95"/>
      <c r="SY22" s="71"/>
      <c r="TB22" s="106"/>
      <c r="TC22" s="15">
        <v>15</v>
      </c>
      <c r="TD22" s="92"/>
      <c r="TE22" s="361"/>
      <c r="TF22" s="168"/>
      <c r="TG22" s="355"/>
      <c r="TH22" s="354"/>
      <c r="TK22" s="106"/>
      <c r="TL22" s="15"/>
      <c r="TM22" s="92"/>
      <c r="TN22" s="79"/>
      <c r="TO22" s="92"/>
      <c r="TP22" s="95"/>
      <c r="TQ22" s="71"/>
      <c r="TT22" s="106"/>
      <c r="TU22" s="15">
        <v>15</v>
      </c>
      <c r="TV22" s="92"/>
      <c r="TW22" s="79"/>
      <c r="TX22" s="92"/>
      <c r="TY22" s="95"/>
      <c r="TZ22" s="71"/>
      <c r="UC22" s="106"/>
      <c r="UD22" s="15"/>
      <c r="UE22" s="92"/>
      <c r="UF22" s="79"/>
      <c r="UG22" s="92"/>
      <c r="UH22" s="95"/>
      <c r="UI22" s="71"/>
      <c r="UL22" s="106"/>
      <c r="UM22" s="15">
        <v>15</v>
      </c>
      <c r="UN22" s="92"/>
      <c r="UO22" s="79"/>
      <c r="UP22" s="92"/>
      <c r="UQ22" s="95"/>
      <c r="UR22" s="71"/>
      <c r="UU22" s="106"/>
      <c r="UV22" s="15">
        <v>15</v>
      </c>
      <c r="UW22" s="92"/>
      <c r="UX22" s="79"/>
      <c r="UY22" s="92"/>
      <c r="UZ22" s="95"/>
      <c r="VA22" s="71"/>
      <c r="VD22" s="106"/>
      <c r="VE22" s="15">
        <v>15</v>
      </c>
      <c r="VF22" s="92"/>
      <c r="VG22" s="79"/>
      <c r="VH22" s="92"/>
      <c r="VI22" s="95"/>
      <c r="VJ22" s="71"/>
      <c r="VM22" s="106"/>
      <c r="VN22" s="15">
        <v>15</v>
      </c>
      <c r="VO22" s="92"/>
      <c r="VP22" s="79"/>
      <c r="VQ22" s="92"/>
      <c r="VR22" s="95"/>
      <c r="VS22" s="71"/>
      <c r="VV22" s="106"/>
      <c r="VW22" s="15">
        <v>15</v>
      </c>
      <c r="VX22" s="92"/>
      <c r="VY22" s="79"/>
      <c r="VZ22" s="92"/>
      <c r="WA22" s="95"/>
      <c r="WB22" s="71"/>
      <c r="WE22" s="106"/>
      <c r="WF22" s="15">
        <v>15</v>
      </c>
      <c r="WG22" s="92"/>
      <c r="WH22" s="79"/>
      <c r="WI22" s="92"/>
      <c r="WJ22" s="95"/>
      <c r="WK22" s="71"/>
      <c r="WN22" s="106"/>
      <c r="WO22" s="15">
        <v>15</v>
      </c>
      <c r="WP22" s="92"/>
      <c r="WQ22" s="79"/>
      <c r="WR22" s="92"/>
      <c r="WS22" s="95"/>
      <c r="WT22" s="71"/>
      <c r="WW22" s="106"/>
      <c r="WX22" s="15">
        <v>15</v>
      </c>
      <c r="WY22" s="92"/>
      <c r="WZ22" s="79"/>
      <c r="XA22" s="92"/>
      <c r="XB22" s="95"/>
      <c r="XC22" s="71"/>
      <c r="XF22" s="106"/>
      <c r="XG22" s="15">
        <v>15</v>
      </c>
      <c r="XH22" s="92"/>
      <c r="XI22" s="79"/>
      <c r="XJ22" s="92"/>
      <c r="XK22" s="95"/>
      <c r="XL22" s="71"/>
      <c r="XO22" s="106"/>
      <c r="XP22" s="15">
        <v>15</v>
      </c>
      <c r="XQ22" s="92"/>
      <c r="XR22" s="79"/>
      <c r="XS22" s="92"/>
      <c r="XT22" s="95"/>
      <c r="XU22" s="71"/>
      <c r="XX22" s="106"/>
      <c r="XY22" s="15">
        <v>15</v>
      </c>
      <c r="XZ22" s="92"/>
      <c r="YA22" s="79"/>
      <c r="YB22" s="92"/>
      <c r="YC22" s="95"/>
      <c r="YD22" s="71"/>
      <c r="YG22" s="106"/>
      <c r="YH22" s="15">
        <v>15</v>
      </c>
      <c r="YI22" s="92"/>
      <c r="YJ22" s="79"/>
      <c r="YK22" s="92"/>
      <c r="YL22" s="95"/>
      <c r="YM22" s="71"/>
      <c r="YP22" s="106"/>
      <c r="YQ22" s="15">
        <v>15</v>
      </c>
      <c r="YR22" s="92"/>
      <c r="YS22" s="79"/>
      <c r="YT22" s="92"/>
      <c r="YU22" s="95"/>
      <c r="YV22" s="71"/>
      <c r="YY22" s="106"/>
      <c r="YZ22" s="15">
        <v>15</v>
      </c>
      <c r="ZA22" s="92"/>
      <c r="ZB22" s="79"/>
      <c r="ZC22" s="92"/>
      <c r="ZD22" s="95"/>
      <c r="ZE22" s="71"/>
      <c r="ZH22" s="106"/>
      <c r="ZI22" s="15">
        <v>15</v>
      </c>
      <c r="ZJ22" s="92"/>
      <c r="ZK22" s="79"/>
      <c r="ZL22" s="92"/>
      <c r="ZM22" s="95"/>
      <c r="ZN22" s="71"/>
      <c r="ZQ22" s="106"/>
      <c r="ZR22" s="15">
        <v>15</v>
      </c>
      <c r="ZS22" s="92"/>
      <c r="ZT22" s="79"/>
      <c r="ZU22" s="92"/>
      <c r="ZV22" s="95"/>
      <c r="ZW22" s="71"/>
      <c r="ZZ22" s="106"/>
      <c r="AAA22" s="15">
        <v>15</v>
      </c>
      <c r="AAB22" s="92"/>
      <c r="AAC22" s="79"/>
      <c r="AAD22" s="92"/>
      <c r="AAE22" s="95"/>
      <c r="AAF22" s="71"/>
      <c r="AAI22" s="106"/>
      <c r="AAJ22" s="15">
        <v>15</v>
      </c>
      <c r="AAK22" s="92"/>
      <c r="AAL22" s="79"/>
      <c r="AAM22" s="92"/>
      <c r="AAN22" s="95"/>
      <c r="AAO22" s="71"/>
      <c r="AAR22" s="106"/>
      <c r="AAS22" s="15">
        <v>15</v>
      </c>
      <c r="AAT22" s="92"/>
      <c r="AAU22" s="79"/>
      <c r="AAV22" s="92"/>
      <c r="AAW22" s="95"/>
      <c r="AAX22" s="71"/>
      <c r="ABA22" s="106"/>
      <c r="ABB22" s="15">
        <v>15</v>
      </c>
      <c r="ABC22" s="92"/>
      <c r="ABD22" s="79"/>
      <c r="ABE22" s="92"/>
      <c r="ABF22" s="95"/>
      <c r="ABG22" s="71"/>
      <c r="ABJ22" s="106"/>
      <c r="ABK22" s="15">
        <v>15</v>
      </c>
      <c r="ABL22" s="92"/>
      <c r="ABM22" s="79"/>
      <c r="ABN22" s="92"/>
      <c r="ABO22" s="95"/>
      <c r="ABP22" s="71"/>
      <c r="ABS22" s="106"/>
      <c r="ABT22" s="15">
        <v>15</v>
      </c>
      <c r="ABU22" s="92"/>
      <c r="ABV22" s="79"/>
      <c r="ABW22" s="92"/>
      <c r="ABX22" s="95"/>
      <c r="ABY22" s="71"/>
      <c r="ACB22" s="106"/>
      <c r="ACC22" s="15">
        <v>15</v>
      </c>
      <c r="ACD22" s="92"/>
      <c r="ACE22" s="79"/>
      <c r="ACF22" s="92"/>
      <c r="ACG22" s="95"/>
      <c r="ACH22" s="71"/>
      <c r="ACK22" s="106"/>
      <c r="ACL22" s="15">
        <v>15</v>
      </c>
      <c r="ACM22" s="92"/>
      <c r="ACN22" s="79"/>
      <c r="ACO22" s="92"/>
      <c r="ACP22" s="95"/>
      <c r="ACQ22" s="71"/>
      <c r="ACT22" s="106"/>
      <c r="ACU22" s="15">
        <v>15</v>
      </c>
      <c r="ACV22" s="92"/>
      <c r="ACW22" s="79"/>
      <c r="ACX22" s="92"/>
      <c r="ACY22" s="95"/>
      <c r="ACZ22" s="71"/>
      <c r="ADC22" s="106"/>
      <c r="ADD22" s="15">
        <v>15</v>
      </c>
      <c r="ADE22" s="92"/>
      <c r="ADF22" s="79"/>
      <c r="ADG22" s="92"/>
      <c r="ADH22" s="95"/>
      <c r="ADI22" s="71"/>
      <c r="ADL22" s="106"/>
      <c r="ADM22" s="15">
        <v>15</v>
      </c>
      <c r="ADN22" s="92"/>
      <c r="ADO22" s="79"/>
      <c r="ADP22" s="92"/>
      <c r="ADQ22" s="95"/>
      <c r="ADR22" s="71"/>
      <c r="ADU22" s="106"/>
      <c r="ADV22" s="15">
        <v>15</v>
      </c>
      <c r="ADW22" s="92"/>
      <c r="ADX22" s="79"/>
      <c r="ADY22" s="92"/>
      <c r="ADZ22" s="95"/>
      <c r="AEA22" s="71"/>
      <c r="AED22" s="106"/>
      <c r="AEE22" s="15">
        <v>15</v>
      </c>
      <c r="AEF22" s="92"/>
      <c r="AEG22" s="79"/>
      <c r="AEH22" s="92"/>
      <c r="AEI22" s="95"/>
      <c r="AEJ22" s="71"/>
      <c r="AEM22" s="106"/>
      <c r="AEN22" s="15">
        <v>15</v>
      </c>
      <c r="AEO22" s="92"/>
      <c r="AEP22" s="79"/>
      <c r="AEQ22" s="92"/>
      <c r="AER22" s="95"/>
      <c r="AES22" s="71"/>
    </row>
    <row r="23" spans="1:828" x14ac:dyDescent="0.25">
      <c r="A23" s="137">
        <v>20</v>
      </c>
      <c r="B23" s="75">
        <f t="shared" ref="B23:H23" si="61">GS5</f>
        <v>0</v>
      </c>
      <c r="C23" s="75">
        <f>GT5</f>
        <v>0</v>
      </c>
      <c r="D23" s="102">
        <f>GU5</f>
        <v>0</v>
      </c>
      <c r="E23" s="135">
        <f t="shared" si="61"/>
        <v>0</v>
      </c>
      <c r="F23" s="86">
        <f t="shared" si="61"/>
        <v>0</v>
      </c>
      <c r="G23" s="73">
        <f t="shared" si="61"/>
        <v>0</v>
      </c>
      <c r="H23" s="48">
        <f t="shared" si="61"/>
        <v>0</v>
      </c>
      <c r="I23" s="105">
        <f>F23-H23</f>
        <v>0</v>
      </c>
      <c r="L23" s="94"/>
      <c r="M23" s="15">
        <v>16</v>
      </c>
      <c r="N23" s="69">
        <v>867.3</v>
      </c>
      <c r="O23" s="311"/>
      <c r="P23" s="69"/>
      <c r="Q23" s="70"/>
      <c r="R23" s="71"/>
      <c r="S23" s="497">
        <f t="shared" si="7"/>
        <v>0</v>
      </c>
      <c r="T23" s="228"/>
      <c r="V23" s="94"/>
      <c r="W23" s="15">
        <v>16</v>
      </c>
      <c r="X23" s="69">
        <v>875.4</v>
      </c>
      <c r="Y23" s="311"/>
      <c r="Z23" s="69"/>
      <c r="AA23" s="70"/>
      <c r="AB23" s="71"/>
      <c r="AC23" s="497">
        <f t="shared" si="8"/>
        <v>0</v>
      </c>
      <c r="AF23" s="106"/>
      <c r="AG23" s="15">
        <v>16</v>
      </c>
      <c r="AH23" s="92">
        <v>938.9</v>
      </c>
      <c r="AI23" s="300"/>
      <c r="AJ23" s="92"/>
      <c r="AK23" s="95"/>
      <c r="AL23" s="71"/>
      <c r="AM23" s="497">
        <f t="shared" si="9"/>
        <v>0</v>
      </c>
      <c r="AP23" s="106"/>
      <c r="AQ23" s="15">
        <v>16</v>
      </c>
      <c r="AR23" s="263">
        <v>949.36</v>
      </c>
      <c r="AS23" s="300"/>
      <c r="AT23" s="263"/>
      <c r="AU23" s="95"/>
      <c r="AV23" s="71"/>
      <c r="AW23" s="497">
        <f t="shared" si="10"/>
        <v>0</v>
      </c>
      <c r="AZ23" s="106"/>
      <c r="BA23" s="15">
        <v>16</v>
      </c>
      <c r="BB23" s="263">
        <v>938.02</v>
      </c>
      <c r="BC23" s="300"/>
      <c r="BD23" s="263"/>
      <c r="BE23" s="95"/>
      <c r="BF23" s="71"/>
      <c r="BG23" s="497">
        <f t="shared" si="11"/>
        <v>0</v>
      </c>
      <c r="BJ23" s="1043"/>
      <c r="BK23" s="15">
        <v>16</v>
      </c>
      <c r="BL23" s="263">
        <v>891.8</v>
      </c>
      <c r="BM23" s="231"/>
      <c r="BN23" s="263"/>
      <c r="BO23" s="296"/>
      <c r="BP23" s="671">
        <v>65</v>
      </c>
      <c r="BQ23" s="630">
        <f t="shared" si="12"/>
        <v>0</v>
      </c>
      <c r="BR23" s="497"/>
      <c r="BT23" s="106"/>
      <c r="BU23" s="247">
        <v>16</v>
      </c>
      <c r="BV23" s="263">
        <v>895.4</v>
      </c>
      <c r="BW23" s="785"/>
      <c r="BX23" s="263"/>
      <c r="BY23" s="850"/>
      <c r="BZ23" s="599"/>
      <c r="CA23" s="497">
        <f t="shared" si="13"/>
        <v>0</v>
      </c>
      <c r="CD23" s="642"/>
      <c r="CE23" s="15">
        <v>16</v>
      </c>
      <c r="CF23" s="263">
        <v>871.8</v>
      </c>
      <c r="CG23" s="785"/>
      <c r="CH23" s="263"/>
      <c r="CI23" s="672"/>
      <c r="CJ23" s="599"/>
      <c r="CK23" s="299">
        <f t="shared" si="14"/>
        <v>0</v>
      </c>
      <c r="CN23" s="527"/>
      <c r="CO23" s="15">
        <v>16</v>
      </c>
      <c r="CP23" s="263">
        <v>887.2</v>
      </c>
      <c r="CQ23" s="353"/>
      <c r="CR23" s="263"/>
      <c r="CS23" s="355"/>
      <c r="CT23" s="354"/>
      <c r="CU23" s="503">
        <f t="shared" si="48"/>
        <v>0</v>
      </c>
      <c r="CX23" s="106"/>
      <c r="CY23" s="15">
        <v>16</v>
      </c>
      <c r="CZ23" s="92">
        <v>903.6</v>
      </c>
      <c r="DA23" s="300"/>
      <c r="DB23" s="92"/>
      <c r="DC23" s="95"/>
      <c r="DD23" s="71"/>
      <c r="DE23" s="497">
        <f t="shared" si="15"/>
        <v>0</v>
      </c>
      <c r="DH23" s="106"/>
      <c r="DI23" s="15">
        <v>16</v>
      </c>
      <c r="DJ23" s="263">
        <v>925.8</v>
      </c>
      <c r="DK23" s="353"/>
      <c r="DL23" s="263"/>
      <c r="DM23" s="355"/>
      <c r="DN23" s="354"/>
      <c r="DO23" s="503">
        <f t="shared" si="16"/>
        <v>0</v>
      </c>
      <c r="DR23" s="106"/>
      <c r="DS23" s="15">
        <v>16</v>
      </c>
      <c r="DT23" s="92">
        <v>891.3</v>
      </c>
      <c r="DU23" s="353"/>
      <c r="DV23" s="92"/>
      <c r="DW23" s="355"/>
      <c r="DX23" s="354"/>
      <c r="DY23" s="497">
        <f t="shared" si="17"/>
        <v>0</v>
      </c>
      <c r="EB23" s="106"/>
      <c r="EC23" s="15">
        <v>16</v>
      </c>
      <c r="ED23" s="69">
        <v>911.26</v>
      </c>
      <c r="EE23" s="311"/>
      <c r="EF23" s="69"/>
      <c r="EG23" s="70"/>
      <c r="EH23" s="71"/>
      <c r="EI23" s="497">
        <f t="shared" si="18"/>
        <v>0</v>
      </c>
      <c r="EL23" s="106"/>
      <c r="EM23" s="15">
        <v>16</v>
      </c>
      <c r="EN23" s="69">
        <v>914.4</v>
      </c>
      <c r="EO23" s="311"/>
      <c r="EP23" s="69"/>
      <c r="EQ23" s="70"/>
      <c r="ER23" s="71"/>
      <c r="ES23" s="497">
        <f t="shared" si="19"/>
        <v>0</v>
      </c>
      <c r="EV23" s="106"/>
      <c r="EW23" s="15">
        <v>16</v>
      </c>
      <c r="EX23" s="263">
        <v>919.9</v>
      </c>
      <c r="EY23" s="304"/>
      <c r="EZ23" s="263"/>
      <c r="FA23" s="249"/>
      <c r="FB23" s="250"/>
      <c r="FC23" s="497">
        <f t="shared" si="20"/>
        <v>0</v>
      </c>
      <c r="FF23" s="106"/>
      <c r="FG23" s="15">
        <v>16</v>
      </c>
      <c r="FH23" s="263">
        <v>966.15</v>
      </c>
      <c r="FI23" s="304"/>
      <c r="FJ23" s="263"/>
      <c r="FK23" s="249"/>
      <c r="FL23" s="250"/>
      <c r="FM23" s="299">
        <f t="shared" si="21"/>
        <v>0</v>
      </c>
      <c r="FP23" s="106"/>
      <c r="FQ23" s="15">
        <v>16</v>
      </c>
      <c r="FR23" s="92">
        <v>946.19</v>
      </c>
      <c r="FS23" s="300"/>
      <c r="FT23" s="92"/>
      <c r="FU23" s="70"/>
      <c r="FV23" s="71"/>
      <c r="FW23" s="497">
        <f t="shared" si="22"/>
        <v>0</v>
      </c>
      <c r="FX23" s="71"/>
      <c r="FZ23" s="106"/>
      <c r="GA23" s="15">
        <v>16</v>
      </c>
      <c r="GB23" s="69">
        <v>925.3</v>
      </c>
      <c r="GC23" s="440"/>
      <c r="GD23" s="69"/>
      <c r="GE23" s="249"/>
      <c r="GF23" s="250"/>
      <c r="GG23" s="299">
        <f t="shared" si="23"/>
        <v>0</v>
      </c>
      <c r="GJ23" s="106"/>
      <c r="GK23" s="15">
        <v>16</v>
      </c>
      <c r="GL23" s="429">
        <v>910.8</v>
      </c>
      <c r="GM23" s="300"/>
      <c r="GN23" s="429"/>
      <c r="GO23" s="95"/>
      <c r="GP23" s="71"/>
      <c r="GQ23" s="497">
        <f t="shared" si="24"/>
        <v>0</v>
      </c>
      <c r="GT23" s="106"/>
      <c r="GU23" s="15">
        <v>16</v>
      </c>
      <c r="GV23" s="263"/>
      <c r="GW23" s="304"/>
      <c r="GX23" s="263"/>
      <c r="GY23" s="296"/>
      <c r="GZ23" s="250"/>
      <c r="HA23" s="497">
        <f t="shared" si="25"/>
        <v>0</v>
      </c>
      <c r="HD23" s="106"/>
      <c r="HE23" s="15">
        <v>16</v>
      </c>
      <c r="HF23" s="263"/>
      <c r="HG23" s="304"/>
      <c r="HH23" s="263"/>
      <c r="HI23" s="296"/>
      <c r="HJ23" s="250"/>
      <c r="HK23" s="299">
        <f t="shared" si="26"/>
        <v>0</v>
      </c>
      <c r="HN23" s="106"/>
      <c r="HO23" s="15">
        <v>16</v>
      </c>
      <c r="HP23" s="263"/>
      <c r="HQ23" s="304"/>
      <c r="HR23" s="263"/>
      <c r="HS23" s="356"/>
      <c r="HT23" s="250"/>
      <c r="HU23" s="299">
        <f t="shared" si="27"/>
        <v>0</v>
      </c>
      <c r="HX23" s="94"/>
      <c r="HY23" s="15">
        <v>16</v>
      </c>
      <c r="HZ23" s="69"/>
      <c r="IA23" s="311"/>
      <c r="IB23" s="69"/>
      <c r="IC23" s="70"/>
      <c r="ID23" s="71"/>
      <c r="IE23" s="497">
        <f t="shared" si="5"/>
        <v>0</v>
      </c>
      <c r="IH23" s="94"/>
      <c r="II23" s="15">
        <v>16</v>
      </c>
      <c r="IJ23" s="69"/>
      <c r="IK23" s="311"/>
      <c r="IL23" s="69"/>
      <c r="IM23" s="70"/>
      <c r="IN23" s="71"/>
      <c r="IO23" s="497">
        <f t="shared" si="28"/>
        <v>0</v>
      </c>
      <c r="IR23" s="106"/>
      <c r="IS23" s="15">
        <v>16</v>
      </c>
      <c r="IT23" s="263"/>
      <c r="IU23" s="231"/>
      <c r="IV23" s="263"/>
      <c r="IW23" s="446"/>
      <c r="IX23" s="250"/>
      <c r="IY23" s="299">
        <f t="shared" si="29"/>
        <v>0</v>
      </c>
      <c r="IZ23" s="105"/>
      <c r="JA23" s="69"/>
      <c r="JB23" s="106"/>
      <c r="JC23" s="15">
        <v>16</v>
      </c>
      <c r="JD23" s="92"/>
      <c r="JE23" s="311"/>
      <c r="JF23" s="92"/>
      <c r="JG23" s="249"/>
      <c r="JH23" s="71"/>
      <c r="JI23" s="497">
        <f t="shared" si="30"/>
        <v>0</v>
      </c>
      <c r="JL23" s="106"/>
      <c r="JM23" s="15">
        <v>16</v>
      </c>
      <c r="JN23" s="92"/>
      <c r="JO23" s="300"/>
      <c r="JP23" s="92"/>
      <c r="JQ23" s="70"/>
      <c r="JR23" s="71"/>
      <c r="JS23" s="497">
        <f t="shared" si="31"/>
        <v>0</v>
      </c>
      <c r="JV23" s="94"/>
      <c r="JW23" s="15">
        <v>16</v>
      </c>
      <c r="JX23" s="69"/>
      <c r="JY23" s="311"/>
      <c r="JZ23" s="69"/>
      <c r="KA23" s="70"/>
      <c r="KB23" s="71"/>
      <c r="KC23" s="497">
        <f t="shared" si="32"/>
        <v>0</v>
      </c>
      <c r="KE23" s="228"/>
      <c r="KF23" s="421"/>
      <c r="KG23" s="15">
        <v>16</v>
      </c>
      <c r="KH23" s="69"/>
      <c r="KI23" s="311"/>
      <c r="KJ23" s="69"/>
      <c r="KK23" s="70"/>
      <c r="KL23" s="71"/>
      <c r="KM23" s="497">
        <f t="shared" si="33"/>
        <v>0</v>
      </c>
      <c r="KP23" s="94"/>
      <c r="KQ23" s="15">
        <v>16</v>
      </c>
      <c r="KR23" s="69"/>
      <c r="KS23" s="311"/>
      <c r="KT23" s="69"/>
      <c r="KU23" s="70"/>
      <c r="KV23" s="71"/>
      <c r="KW23" s="497">
        <f t="shared" si="34"/>
        <v>0</v>
      </c>
      <c r="KZ23" s="106"/>
      <c r="LA23" s="15">
        <v>16</v>
      </c>
      <c r="LB23" s="92"/>
      <c r="LC23" s="300"/>
      <c r="LD23" s="92"/>
      <c r="LE23" s="95"/>
      <c r="LF23" s="71"/>
      <c r="LG23" s="497">
        <f t="shared" si="35"/>
        <v>0</v>
      </c>
      <c r="LJ23" s="106"/>
      <c r="LK23" s="15">
        <v>16</v>
      </c>
      <c r="LL23" s="263"/>
      <c r="LM23" s="300"/>
      <c r="LN23" s="263"/>
      <c r="LO23" s="95"/>
      <c r="LP23" s="71"/>
      <c r="LQ23" s="497">
        <f t="shared" si="36"/>
        <v>0</v>
      </c>
      <c r="LT23" s="106"/>
      <c r="LU23" s="15">
        <v>16</v>
      </c>
      <c r="LV23" s="92"/>
      <c r="LW23" s="300"/>
      <c r="LX23" s="92"/>
      <c r="LY23" s="95"/>
      <c r="LZ23" s="71"/>
      <c r="MA23" s="497">
        <f t="shared" si="37"/>
        <v>0</v>
      </c>
      <c r="MB23" s="497"/>
      <c r="MD23" s="106"/>
      <c r="ME23" s="15">
        <v>16</v>
      </c>
      <c r="MF23" s="362"/>
      <c r="MG23" s="300"/>
      <c r="MH23" s="784"/>
      <c r="MI23" s="296"/>
      <c r="MJ23" s="71"/>
      <c r="MK23" s="71">
        <f t="shared" si="38"/>
        <v>0</v>
      </c>
      <c r="MN23" s="106"/>
      <c r="MO23" s="15">
        <v>16</v>
      </c>
      <c r="MP23" s="92"/>
      <c r="MQ23" s="300"/>
      <c r="MR23" s="92"/>
      <c r="MS23" s="95"/>
      <c r="MT23" s="71"/>
      <c r="MU23" s="71">
        <f t="shared" si="39"/>
        <v>0</v>
      </c>
      <c r="MX23" s="106"/>
      <c r="MY23" s="15">
        <v>16</v>
      </c>
      <c r="MZ23" s="92"/>
      <c r="NA23" s="300"/>
      <c r="NB23" s="92"/>
      <c r="NC23" s="95"/>
      <c r="ND23" s="71"/>
      <c r="NE23" s="71">
        <f t="shared" si="40"/>
        <v>0</v>
      </c>
      <c r="NH23" s="106"/>
      <c r="NI23" s="15">
        <v>16</v>
      </c>
      <c r="NJ23" s="92"/>
      <c r="NK23" s="300"/>
      <c r="NL23" s="92"/>
      <c r="NM23" s="95"/>
      <c r="NN23" s="71"/>
      <c r="NO23" s="71">
        <f t="shared" si="41"/>
        <v>0</v>
      </c>
      <c r="NR23" s="106"/>
      <c r="NS23" s="15">
        <v>16</v>
      </c>
      <c r="NT23" s="92"/>
      <c r="NU23" s="300"/>
      <c r="NV23" s="92"/>
      <c r="NW23" s="95"/>
      <c r="NX23" s="71"/>
      <c r="NY23" s="71">
        <f t="shared" si="42"/>
        <v>0</v>
      </c>
      <c r="OB23" s="106"/>
      <c r="OC23" s="15">
        <v>16</v>
      </c>
      <c r="OD23" s="92"/>
      <c r="OE23" s="300"/>
      <c r="OF23" s="92"/>
      <c r="OG23" s="95"/>
      <c r="OH23" s="71"/>
      <c r="OI23" s="71">
        <f t="shared" si="43"/>
        <v>0</v>
      </c>
      <c r="OL23" s="106"/>
      <c r="OM23" s="15">
        <v>16</v>
      </c>
      <c r="ON23" s="92"/>
      <c r="OO23" s="300"/>
      <c r="OP23" s="92"/>
      <c r="OQ23" s="95"/>
      <c r="OR23" s="71"/>
      <c r="OS23" s="71">
        <f t="shared" si="44"/>
        <v>0</v>
      </c>
      <c r="OV23" s="106"/>
      <c r="OW23" s="15">
        <v>16</v>
      </c>
      <c r="OX23" s="263"/>
      <c r="OY23" s="304"/>
      <c r="OZ23" s="263"/>
      <c r="PA23" s="296"/>
      <c r="PB23" s="250"/>
      <c r="PC23" s="250">
        <f t="shared" si="45"/>
        <v>0</v>
      </c>
      <c r="PF23" s="94"/>
      <c r="PG23" s="15">
        <v>16</v>
      </c>
      <c r="PH23" s="92"/>
      <c r="PI23" s="300"/>
      <c r="PJ23" s="92"/>
      <c r="PK23" s="95"/>
      <c r="PL23" s="71"/>
      <c r="PM23" s="71">
        <f t="shared" si="46"/>
        <v>0</v>
      </c>
      <c r="PP23" s="106"/>
      <c r="PQ23" s="15">
        <v>16</v>
      </c>
      <c r="PR23" s="92"/>
      <c r="PS23" s="300"/>
      <c r="PT23" s="92"/>
      <c r="PU23" s="95"/>
      <c r="PV23" s="71"/>
      <c r="PY23" s="106"/>
      <c r="PZ23" s="15">
        <v>16</v>
      </c>
      <c r="QA23" s="92"/>
      <c r="QB23" s="135"/>
      <c r="QC23" s="92"/>
      <c r="QD23" s="95"/>
      <c r="QE23" s="71"/>
      <c r="QH23" s="106"/>
      <c r="QI23" s="15">
        <v>16</v>
      </c>
      <c r="QJ23" s="92"/>
      <c r="QK23" s="300"/>
      <c r="QL23" s="92"/>
      <c r="QM23" s="95"/>
      <c r="QN23" s="71"/>
      <c r="QQ23" s="106"/>
      <c r="QR23" s="15">
        <v>16</v>
      </c>
      <c r="QS23" s="92"/>
      <c r="QT23" s="300"/>
      <c r="QU23" s="92"/>
      <c r="QV23" s="95"/>
      <c r="QW23" s="71"/>
      <c r="QZ23" s="106"/>
      <c r="RA23" s="15">
        <v>16</v>
      </c>
      <c r="RB23" s="92"/>
      <c r="RC23" s="300"/>
      <c r="RD23" s="92"/>
      <c r="RE23" s="95"/>
      <c r="RF23" s="71"/>
      <c r="RI23" s="106"/>
      <c r="RJ23" s="15">
        <v>16</v>
      </c>
      <c r="RK23" s="92"/>
      <c r="RL23" s="300"/>
      <c r="RM23" s="92"/>
      <c r="RN23" s="95"/>
      <c r="RO23" s="352"/>
      <c r="RR23" s="106"/>
      <c r="RS23" s="15">
        <v>16</v>
      </c>
      <c r="RT23" s="92"/>
      <c r="RU23" s="135"/>
      <c r="RV23" s="92"/>
      <c r="RW23" s="95"/>
      <c r="RX23" s="71"/>
      <c r="SA23" s="106"/>
      <c r="SB23" s="15">
        <v>16</v>
      </c>
      <c r="SC23" s="92"/>
      <c r="SD23" s="79"/>
      <c r="SE23" s="92"/>
      <c r="SF23" s="95"/>
      <c r="SG23" s="71"/>
      <c r="SJ23" s="106"/>
      <c r="SK23" s="15">
        <v>16</v>
      </c>
      <c r="SL23" s="92"/>
      <c r="SM23" s="79"/>
      <c r="SN23" s="92"/>
      <c r="SO23" s="95"/>
      <c r="SP23" s="71"/>
      <c r="SS23" s="106"/>
      <c r="ST23" s="15"/>
      <c r="SU23" s="92"/>
      <c r="SV23" s="79"/>
      <c r="SW23" s="92"/>
      <c r="SX23" s="95"/>
      <c r="SY23" s="71"/>
      <c r="TB23" s="106"/>
      <c r="TC23" s="15">
        <v>16</v>
      </c>
      <c r="TD23" s="92"/>
      <c r="TE23" s="361"/>
      <c r="TF23" s="168"/>
      <c r="TG23" s="355"/>
      <c r="TH23" s="354"/>
      <c r="TK23" s="106"/>
      <c r="TL23" s="15"/>
      <c r="TM23" s="92"/>
      <c r="TN23" s="79"/>
      <c r="TO23" s="92"/>
      <c r="TP23" s="95"/>
      <c r="TQ23" s="71"/>
      <c r="TT23" s="106"/>
      <c r="TU23" s="15">
        <v>16</v>
      </c>
      <c r="TV23" s="92"/>
      <c r="TW23" s="79"/>
      <c r="TX23" s="92"/>
      <c r="TY23" s="95"/>
      <c r="TZ23" s="71"/>
      <c r="UC23" s="106"/>
      <c r="UD23" s="15"/>
      <c r="UE23" s="92"/>
      <c r="UF23" s="79"/>
      <c r="UG23" s="92"/>
      <c r="UH23" s="95"/>
      <c r="UI23" s="71"/>
      <c r="UL23" s="106"/>
      <c r="UM23" s="15">
        <v>16</v>
      </c>
      <c r="UN23" s="92"/>
      <c r="UO23" s="79"/>
      <c r="UP23" s="92"/>
      <c r="UQ23" s="95"/>
      <c r="UR23" s="71"/>
      <c r="UU23" s="106"/>
      <c r="UV23" s="15">
        <v>16</v>
      </c>
      <c r="UW23" s="92"/>
      <c r="UX23" s="79"/>
      <c r="UY23" s="92"/>
      <c r="UZ23" s="95"/>
      <c r="VA23" s="71"/>
      <c r="VD23" s="106"/>
      <c r="VE23" s="15">
        <v>16</v>
      </c>
      <c r="VF23" s="92"/>
      <c r="VG23" s="79"/>
      <c r="VH23" s="92"/>
      <c r="VI23" s="95"/>
      <c r="VJ23" s="71"/>
      <c r="VM23" s="106"/>
      <c r="VN23" s="15">
        <v>16</v>
      </c>
      <c r="VO23" s="92"/>
      <c r="VP23" s="79"/>
      <c r="VQ23" s="92"/>
      <c r="VR23" s="95"/>
      <c r="VS23" s="71"/>
      <c r="VV23" s="106"/>
      <c r="VW23" s="15">
        <v>16</v>
      </c>
      <c r="VX23" s="92"/>
      <c r="VY23" s="79"/>
      <c r="VZ23" s="92"/>
      <c r="WA23" s="95"/>
      <c r="WB23" s="71"/>
      <c r="WE23" s="106"/>
      <c r="WF23" s="15">
        <v>16</v>
      </c>
      <c r="WG23" s="92"/>
      <c r="WH23" s="79"/>
      <c r="WI23" s="92"/>
      <c r="WJ23" s="95"/>
      <c r="WK23" s="71"/>
      <c r="WN23" s="106"/>
      <c r="WO23" s="15">
        <v>16</v>
      </c>
      <c r="WP23" s="92"/>
      <c r="WQ23" s="79"/>
      <c r="WR23" s="92"/>
      <c r="WS23" s="95"/>
      <c r="WT23" s="71"/>
      <c r="WW23" s="106"/>
      <c r="WX23" s="15">
        <v>16</v>
      </c>
      <c r="WY23" s="92"/>
      <c r="WZ23" s="79"/>
      <c r="XA23" s="92"/>
      <c r="XB23" s="95"/>
      <c r="XC23" s="71"/>
      <c r="XF23" s="106"/>
      <c r="XG23" s="15">
        <v>16</v>
      </c>
      <c r="XH23" s="92"/>
      <c r="XI23" s="79"/>
      <c r="XJ23" s="92"/>
      <c r="XK23" s="95"/>
      <c r="XL23" s="71"/>
      <c r="XO23" s="106"/>
      <c r="XP23" s="15">
        <v>16</v>
      </c>
      <c r="XQ23" s="92"/>
      <c r="XR23" s="79"/>
      <c r="XS23" s="92"/>
      <c r="XT23" s="95"/>
      <c r="XU23" s="71"/>
      <c r="XX23" s="106"/>
      <c r="XY23" s="15">
        <v>16</v>
      </c>
      <c r="XZ23" s="92"/>
      <c r="YA23" s="79"/>
      <c r="YB23" s="92"/>
      <c r="YC23" s="95"/>
      <c r="YD23" s="71"/>
      <c r="YG23" s="106"/>
      <c r="YH23" s="15">
        <v>16</v>
      </c>
      <c r="YI23" s="92"/>
      <c r="YJ23" s="79"/>
      <c r="YK23" s="92"/>
      <c r="YL23" s="95"/>
      <c r="YM23" s="71"/>
      <c r="YP23" s="106"/>
      <c r="YQ23" s="15">
        <v>16</v>
      </c>
      <c r="YR23" s="92"/>
      <c r="YS23" s="79"/>
      <c r="YT23" s="92"/>
      <c r="YU23" s="95"/>
      <c r="YV23" s="71"/>
      <c r="YY23" s="106"/>
      <c r="YZ23" s="15">
        <v>16</v>
      </c>
      <c r="ZA23" s="92"/>
      <c r="ZB23" s="79"/>
      <c r="ZC23" s="92"/>
      <c r="ZD23" s="95"/>
      <c r="ZE23" s="71"/>
      <c r="ZH23" s="106"/>
      <c r="ZI23" s="15">
        <v>16</v>
      </c>
      <c r="ZJ23" s="92"/>
      <c r="ZK23" s="79"/>
      <c r="ZL23" s="92"/>
      <c r="ZM23" s="95"/>
      <c r="ZN23" s="71"/>
      <c r="ZQ23" s="106"/>
      <c r="ZR23" s="15">
        <v>16</v>
      </c>
      <c r="ZS23" s="92"/>
      <c r="ZT23" s="79"/>
      <c r="ZU23" s="92"/>
      <c r="ZV23" s="95"/>
      <c r="ZW23" s="71"/>
      <c r="ZZ23" s="106"/>
      <c r="AAA23" s="15">
        <v>16</v>
      </c>
      <c r="AAB23" s="92"/>
      <c r="AAC23" s="79"/>
      <c r="AAD23" s="92"/>
      <c r="AAE23" s="95"/>
      <c r="AAF23" s="71"/>
      <c r="AAI23" s="106"/>
      <c r="AAJ23" s="15">
        <v>16</v>
      </c>
      <c r="AAK23" s="92"/>
      <c r="AAL23" s="79"/>
      <c r="AAM23" s="92"/>
      <c r="AAN23" s="95"/>
      <c r="AAO23" s="71"/>
      <c r="AAR23" s="106"/>
      <c r="AAS23" s="15">
        <v>16</v>
      </c>
      <c r="AAT23" s="92"/>
      <c r="AAU23" s="79"/>
      <c r="AAV23" s="92"/>
      <c r="AAW23" s="95"/>
      <c r="AAX23" s="71"/>
      <c r="ABA23" s="106"/>
      <c r="ABB23" s="15">
        <v>16</v>
      </c>
      <c r="ABC23" s="92"/>
      <c r="ABD23" s="79"/>
      <c r="ABE23" s="92"/>
      <c r="ABF23" s="95"/>
      <c r="ABG23" s="71"/>
      <c r="ABJ23" s="106"/>
      <c r="ABK23" s="15">
        <v>16</v>
      </c>
      <c r="ABL23" s="92"/>
      <c r="ABM23" s="79"/>
      <c r="ABN23" s="92"/>
      <c r="ABO23" s="95"/>
      <c r="ABP23" s="71"/>
      <c r="ABS23" s="106"/>
      <c r="ABT23" s="15">
        <v>16</v>
      </c>
      <c r="ABU23" s="92"/>
      <c r="ABV23" s="79"/>
      <c r="ABW23" s="92"/>
      <c r="ABX23" s="95"/>
      <c r="ABY23" s="71"/>
      <c r="ACB23" s="106"/>
      <c r="ACC23" s="15">
        <v>16</v>
      </c>
      <c r="ACD23" s="92"/>
      <c r="ACE23" s="79"/>
      <c r="ACF23" s="92"/>
      <c r="ACG23" s="95"/>
      <c r="ACH23" s="71"/>
      <c r="ACK23" s="106"/>
      <c r="ACL23" s="15">
        <v>16</v>
      </c>
      <c r="ACM23" s="92"/>
      <c r="ACN23" s="79"/>
      <c r="ACO23" s="92"/>
      <c r="ACP23" s="95"/>
      <c r="ACQ23" s="71"/>
      <c r="ACT23" s="106"/>
      <c r="ACU23" s="15">
        <v>16</v>
      </c>
      <c r="ACV23" s="92"/>
      <c r="ACW23" s="79"/>
      <c r="ACX23" s="92"/>
      <c r="ACY23" s="95"/>
      <c r="ACZ23" s="71"/>
      <c r="ADC23" s="106"/>
      <c r="ADD23" s="15">
        <v>16</v>
      </c>
      <c r="ADE23" s="92"/>
      <c r="ADF23" s="79"/>
      <c r="ADG23" s="92"/>
      <c r="ADH23" s="95"/>
      <c r="ADI23" s="71"/>
      <c r="ADL23" s="106"/>
      <c r="ADM23" s="15">
        <v>16</v>
      </c>
      <c r="ADN23" s="92"/>
      <c r="ADO23" s="79"/>
      <c r="ADP23" s="92"/>
      <c r="ADQ23" s="95"/>
      <c r="ADR23" s="71"/>
      <c r="ADU23" s="106"/>
      <c r="ADV23" s="15">
        <v>16</v>
      </c>
      <c r="ADW23" s="92"/>
      <c r="ADX23" s="79"/>
      <c r="ADY23" s="92"/>
      <c r="ADZ23" s="95"/>
      <c r="AEA23" s="71"/>
      <c r="AED23" s="106"/>
      <c r="AEE23" s="15">
        <v>16</v>
      </c>
      <c r="AEF23" s="92"/>
      <c r="AEG23" s="79"/>
      <c r="AEH23" s="92"/>
      <c r="AEI23" s="95"/>
      <c r="AEJ23" s="71"/>
      <c r="AEM23" s="106"/>
      <c r="AEN23" s="15">
        <v>16</v>
      </c>
      <c r="AEO23" s="92"/>
      <c r="AEP23" s="79"/>
      <c r="AEQ23" s="92"/>
      <c r="AER23" s="95"/>
      <c r="AES23" s="71"/>
    </row>
    <row r="24" spans="1:828" x14ac:dyDescent="0.25">
      <c r="A24" s="137">
        <v>21</v>
      </c>
      <c r="B24" s="75">
        <f t="shared" ref="B24:I24" si="62">HC5</f>
        <v>0</v>
      </c>
      <c r="C24" s="75">
        <f t="shared" si="62"/>
        <v>0</v>
      </c>
      <c r="D24" s="102">
        <f t="shared" si="62"/>
        <v>0</v>
      </c>
      <c r="E24" s="135">
        <f t="shared" si="62"/>
        <v>0</v>
      </c>
      <c r="F24" s="86">
        <f t="shared" si="62"/>
        <v>0</v>
      </c>
      <c r="G24" s="73">
        <f t="shared" si="62"/>
        <v>0</v>
      </c>
      <c r="H24" s="48">
        <f t="shared" si="62"/>
        <v>0</v>
      </c>
      <c r="I24" s="105">
        <f t="shared" si="62"/>
        <v>0</v>
      </c>
      <c r="L24" s="94"/>
      <c r="M24" s="15">
        <v>17</v>
      </c>
      <c r="N24" s="69">
        <v>917.2</v>
      </c>
      <c r="O24" s="311"/>
      <c r="P24" s="69"/>
      <c r="Q24" s="70"/>
      <c r="R24" s="71"/>
      <c r="S24" s="497">
        <f t="shared" si="7"/>
        <v>0</v>
      </c>
      <c r="T24" s="228"/>
      <c r="V24" s="94"/>
      <c r="W24" s="15">
        <v>17</v>
      </c>
      <c r="X24" s="69">
        <v>919</v>
      </c>
      <c r="Y24" s="311"/>
      <c r="Z24" s="69"/>
      <c r="AA24" s="70"/>
      <c r="AB24" s="71"/>
      <c r="AC24" s="497">
        <f t="shared" si="8"/>
        <v>0</v>
      </c>
      <c r="AF24" s="106"/>
      <c r="AG24" s="15">
        <v>17</v>
      </c>
      <c r="AH24" s="92">
        <v>913.5</v>
      </c>
      <c r="AI24" s="300"/>
      <c r="AJ24" s="92"/>
      <c r="AK24" s="95"/>
      <c r="AL24" s="71"/>
      <c r="AM24" s="497">
        <f t="shared" si="9"/>
        <v>0</v>
      </c>
      <c r="AP24" s="106"/>
      <c r="AQ24" s="15">
        <v>17</v>
      </c>
      <c r="AR24" s="263">
        <v>931.67</v>
      </c>
      <c r="AS24" s="300"/>
      <c r="AT24" s="263"/>
      <c r="AU24" s="95"/>
      <c r="AV24" s="71"/>
      <c r="AW24" s="497">
        <f t="shared" si="10"/>
        <v>0</v>
      </c>
      <c r="AZ24" s="106"/>
      <c r="BA24" s="15">
        <v>17</v>
      </c>
      <c r="BB24" s="263">
        <v>930.77</v>
      </c>
      <c r="BC24" s="300"/>
      <c r="BD24" s="263"/>
      <c r="BE24" s="95"/>
      <c r="BF24" s="71"/>
      <c r="BG24" s="497">
        <f t="shared" si="11"/>
        <v>0</v>
      </c>
      <c r="BJ24" s="1044"/>
      <c r="BK24" s="15">
        <v>17</v>
      </c>
      <c r="BL24" s="263">
        <v>915.3</v>
      </c>
      <c r="BM24" s="231"/>
      <c r="BN24" s="263"/>
      <c r="BO24" s="296"/>
      <c r="BP24" s="671">
        <v>65</v>
      </c>
      <c r="BQ24" s="630">
        <f t="shared" si="12"/>
        <v>0</v>
      </c>
      <c r="BR24" s="497"/>
      <c r="BT24" s="106"/>
      <c r="BU24" s="247">
        <v>17</v>
      </c>
      <c r="BV24" s="263">
        <v>925.3</v>
      </c>
      <c r="BW24" s="785"/>
      <c r="BX24" s="263"/>
      <c r="BY24" s="850"/>
      <c r="BZ24" s="599"/>
      <c r="CA24" s="497">
        <f t="shared" si="13"/>
        <v>0</v>
      </c>
      <c r="CD24" s="642"/>
      <c r="CE24" s="15">
        <v>17</v>
      </c>
      <c r="CF24" s="263">
        <v>938.9</v>
      </c>
      <c r="CG24" s="785"/>
      <c r="CH24" s="263"/>
      <c r="CI24" s="672"/>
      <c r="CJ24" s="599"/>
      <c r="CK24" s="299">
        <f t="shared" si="14"/>
        <v>0</v>
      </c>
      <c r="CN24" s="527"/>
      <c r="CO24" s="15">
        <v>17</v>
      </c>
      <c r="CP24" s="263">
        <v>888.1</v>
      </c>
      <c r="CQ24" s="353"/>
      <c r="CR24" s="263"/>
      <c r="CS24" s="355"/>
      <c r="CT24" s="354"/>
      <c r="CU24" s="503">
        <f t="shared" si="48"/>
        <v>0</v>
      </c>
      <c r="CX24" s="106"/>
      <c r="CY24" s="15">
        <v>17</v>
      </c>
      <c r="CZ24" s="92">
        <v>913.5</v>
      </c>
      <c r="DA24" s="300"/>
      <c r="DB24" s="92"/>
      <c r="DC24" s="95"/>
      <c r="DD24" s="71"/>
      <c r="DE24" s="497">
        <f t="shared" si="15"/>
        <v>0</v>
      </c>
      <c r="DH24" s="106"/>
      <c r="DI24" s="15">
        <v>17</v>
      </c>
      <c r="DJ24" s="263">
        <v>926.2</v>
      </c>
      <c r="DK24" s="353"/>
      <c r="DL24" s="263"/>
      <c r="DM24" s="355"/>
      <c r="DN24" s="354"/>
      <c r="DO24" s="503">
        <f t="shared" si="16"/>
        <v>0</v>
      </c>
      <c r="DR24" s="106"/>
      <c r="DS24" s="15">
        <v>17</v>
      </c>
      <c r="DT24" s="92">
        <v>864.5</v>
      </c>
      <c r="DU24" s="353"/>
      <c r="DV24" s="92"/>
      <c r="DW24" s="355"/>
      <c r="DX24" s="354"/>
      <c r="DY24" s="497">
        <f t="shared" si="17"/>
        <v>0</v>
      </c>
      <c r="EB24" s="106"/>
      <c r="EC24" s="15">
        <v>17</v>
      </c>
      <c r="ED24" s="69">
        <v>923.06</v>
      </c>
      <c r="EE24" s="311"/>
      <c r="EF24" s="69"/>
      <c r="EG24" s="70"/>
      <c r="EH24" s="71"/>
      <c r="EI24" s="497">
        <f t="shared" si="18"/>
        <v>0</v>
      </c>
      <c r="EL24" s="106"/>
      <c r="EM24" s="15">
        <v>17</v>
      </c>
      <c r="EN24" s="69">
        <v>894</v>
      </c>
      <c r="EO24" s="311"/>
      <c r="EP24" s="69"/>
      <c r="EQ24" s="70"/>
      <c r="ER24" s="71"/>
      <c r="ES24" s="497">
        <f t="shared" si="19"/>
        <v>0</v>
      </c>
      <c r="EV24" s="106"/>
      <c r="EW24" s="15">
        <v>17</v>
      </c>
      <c r="EX24" s="263">
        <v>915.3</v>
      </c>
      <c r="EY24" s="304"/>
      <c r="EZ24" s="263"/>
      <c r="FA24" s="249"/>
      <c r="FB24" s="250"/>
      <c r="FC24" s="497">
        <f t="shared" si="20"/>
        <v>0</v>
      </c>
      <c r="FF24" s="106"/>
      <c r="FG24" s="15">
        <v>17</v>
      </c>
      <c r="FH24" s="263">
        <v>948.46</v>
      </c>
      <c r="FI24" s="304"/>
      <c r="FJ24" s="263"/>
      <c r="FK24" s="249"/>
      <c r="FL24" s="250"/>
      <c r="FM24" s="299">
        <f t="shared" si="21"/>
        <v>0</v>
      </c>
      <c r="FP24" s="106"/>
      <c r="FQ24" s="15">
        <v>17</v>
      </c>
      <c r="FR24" s="92">
        <v>909.9</v>
      </c>
      <c r="FS24" s="300"/>
      <c r="FT24" s="92"/>
      <c r="FU24" s="70"/>
      <c r="FV24" s="71"/>
      <c r="FW24" s="497">
        <f t="shared" si="22"/>
        <v>0</v>
      </c>
      <c r="FX24" s="71"/>
      <c r="FZ24" s="106"/>
      <c r="GA24" s="15">
        <v>17</v>
      </c>
      <c r="GB24" s="69">
        <v>934.4</v>
      </c>
      <c r="GC24" s="440"/>
      <c r="GD24" s="69"/>
      <c r="GE24" s="249"/>
      <c r="GF24" s="250"/>
      <c r="GG24" s="299">
        <f t="shared" si="23"/>
        <v>0</v>
      </c>
      <c r="GJ24" s="106"/>
      <c r="GK24" s="15">
        <v>17</v>
      </c>
      <c r="GL24" s="429">
        <v>895.4</v>
      </c>
      <c r="GM24" s="300"/>
      <c r="GN24" s="429"/>
      <c r="GO24" s="95"/>
      <c r="GP24" s="71"/>
      <c r="GQ24" s="497">
        <f t="shared" si="24"/>
        <v>0</v>
      </c>
      <c r="GT24" s="106"/>
      <c r="GU24" s="15">
        <v>17</v>
      </c>
      <c r="GV24" s="263"/>
      <c r="GW24" s="304"/>
      <c r="GX24" s="263"/>
      <c r="GY24" s="296"/>
      <c r="GZ24" s="250"/>
      <c r="HA24" s="497">
        <f t="shared" si="25"/>
        <v>0</v>
      </c>
      <c r="HD24" s="106"/>
      <c r="HE24" s="15">
        <v>17</v>
      </c>
      <c r="HF24" s="263"/>
      <c r="HG24" s="304"/>
      <c r="HH24" s="263"/>
      <c r="HI24" s="296"/>
      <c r="HJ24" s="250"/>
      <c r="HK24" s="299">
        <f t="shared" si="26"/>
        <v>0</v>
      </c>
      <c r="HN24" s="106"/>
      <c r="HO24" s="15">
        <v>17</v>
      </c>
      <c r="HP24" s="263"/>
      <c r="HQ24" s="304"/>
      <c r="HR24" s="263"/>
      <c r="HS24" s="356"/>
      <c r="HT24" s="250"/>
      <c r="HU24" s="299">
        <f t="shared" si="27"/>
        <v>0</v>
      </c>
      <c r="HX24" s="106"/>
      <c r="HY24" s="15">
        <v>17</v>
      </c>
      <c r="HZ24" s="69"/>
      <c r="IA24" s="311"/>
      <c r="IB24" s="69"/>
      <c r="IC24" s="70"/>
      <c r="ID24" s="71"/>
      <c r="IE24" s="497">
        <f t="shared" si="5"/>
        <v>0</v>
      </c>
      <c r="IH24" s="106"/>
      <c r="II24" s="15">
        <v>17</v>
      </c>
      <c r="IJ24" s="69"/>
      <c r="IK24" s="311"/>
      <c r="IL24" s="69"/>
      <c r="IM24" s="70"/>
      <c r="IN24" s="71"/>
      <c r="IO24" s="497">
        <f t="shared" si="28"/>
        <v>0</v>
      </c>
      <c r="IR24" s="106"/>
      <c r="IS24" s="15">
        <v>17</v>
      </c>
      <c r="IT24" s="263"/>
      <c r="IU24" s="231"/>
      <c r="IV24" s="263"/>
      <c r="IW24" s="446"/>
      <c r="IX24" s="250"/>
      <c r="IY24" s="299">
        <f t="shared" si="29"/>
        <v>0</v>
      </c>
      <c r="JA24" s="69"/>
      <c r="JB24" s="106"/>
      <c r="JC24" s="15">
        <v>17</v>
      </c>
      <c r="JD24" s="92"/>
      <c r="JE24" s="311"/>
      <c r="JF24" s="92"/>
      <c r="JG24" s="249"/>
      <c r="JH24" s="71"/>
      <c r="JI24" s="299">
        <f t="shared" si="30"/>
        <v>0</v>
      </c>
      <c r="JL24" s="106"/>
      <c r="JM24" s="15">
        <v>17</v>
      </c>
      <c r="JN24" s="92"/>
      <c r="JO24" s="300"/>
      <c r="JP24" s="92"/>
      <c r="JQ24" s="70"/>
      <c r="JR24" s="71"/>
      <c r="JS24" s="497">
        <f t="shared" si="31"/>
        <v>0</v>
      </c>
      <c r="JV24" s="94"/>
      <c r="JW24" s="15">
        <v>17</v>
      </c>
      <c r="JX24" s="69"/>
      <c r="JY24" s="311"/>
      <c r="JZ24" s="69"/>
      <c r="KA24" s="70"/>
      <c r="KB24" s="71"/>
      <c r="KC24" s="497">
        <f t="shared" si="32"/>
        <v>0</v>
      </c>
      <c r="KE24" s="228"/>
      <c r="KF24" s="421"/>
      <c r="KG24" s="15">
        <v>17</v>
      </c>
      <c r="KH24" s="69"/>
      <c r="KI24" s="311"/>
      <c r="KJ24" s="69"/>
      <c r="KK24" s="70"/>
      <c r="KL24" s="71"/>
      <c r="KM24" s="497">
        <f t="shared" si="33"/>
        <v>0</v>
      </c>
      <c r="KP24" s="94"/>
      <c r="KQ24" s="15">
        <v>17</v>
      </c>
      <c r="KR24" s="69"/>
      <c r="KS24" s="311"/>
      <c r="KT24" s="69"/>
      <c r="KU24" s="70"/>
      <c r="KV24" s="71"/>
      <c r="KW24" s="497">
        <f t="shared" si="34"/>
        <v>0</v>
      </c>
      <c r="KZ24" s="106"/>
      <c r="LA24" s="15">
        <v>17</v>
      </c>
      <c r="LB24" s="92"/>
      <c r="LC24" s="300"/>
      <c r="LD24" s="92"/>
      <c r="LE24" s="95"/>
      <c r="LF24" s="71"/>
      <c r="LG24" s="497">
        <f t="shared" si="35"/>
        <v>0</v>
      </c>
      <c r="LJ24" s="106"/>
      <c r="LK24" s="15">
        <v>17</v>
      </c>
      <c r="LL24" s="263"/>
      <c r="LM24" s="300"/>
      <c r="LN24" s="263"/>
      <c r="LO24" s="95"/>
      <c r="LP24" s="71"/>
      <c r="LQ24" s="497">
        <f t="shared" si="36"/>
        <v>0</v>
      </c>
      <c r="LT24" s="106"/>
      <c r="LU24" s="15">
        <v>17</v>
      </c>
      <c r="LV24" s="92"/>
      <c r="LW24" s="300"/>
      <c r="LX24" s="92"/>
      <c r="LY24" s="95"/>
      <c r="LZ24" s="71"/>
      <c r="MA24" s="497">
        <f t="shared" si="37"/>
        <v>0</v>
      </c>
      <c r="MB24" s="497"/>
      <c r="MD24" s="106"/>
      <c r="ME24" s="15">
        <v>17</v>
      </c>
      <c r="MF24" s="362"/>
      <c r="MG24" s="300"/>
      <c r="MH24" s="784"/>
      <c r="MI24" s="296"/>
      <c r="MJ24" s="71"/>
      <c r="MK24" s="71">
        <f t="shared" si="38"/>
        <v>0</v>
      </c>
      <c r="MN24" s="106"/>
      <c r="MO24" s="15">
        <v>17</v>
      </c>
      <c r="MP24" s="92"/>
      <c r="MQ24" s="300"/>
      <c r="MR24" s="92"/>
      <c r="MS24" s="95"/>
      <c r="MT24" s="71"/>
      <c r="MU24" s="71">
        <f t="shared" si="39"/>
        <v>0</v>
      </c>
      <c r="MX24" s="106"/>
      <c r="MY24" s="15">
        <v>17</v>
      </c>
      <c r="MZ24" s="92"/>
      <c r="NA24" s="300"/>
      <c r="NB24" s="92"/>
      <c r="NC24" s="95"/>
      <c r="ND24" s="71"/>
      <c r="NE24" s="71">
        <f t="shared" si="40"/>
        <v>0</v>
      </c>
      <c r="NH24" s="106"/>
      <c r="NI24" s="15">
        <v>17</v>
      </c>
      <c r="NJ24" s="92"/>
      <c r="NK24" s="300"/>
      <c r="NL24" s="92"/>
      <c r="NM24" s="95"/>
      <c r="NN24" s="71"/>
      <c r="NO24" s="71">
        <f t="shared" si="41"/>
        <v>0</v>
      </c>
      <c r="NR24" s="106"/>
      <c r="NS24" s="15">
        <v>17</v>
      </c>
      <c r="NT24" s="92"/>
      <c r="NU24" s="300"/>
      <c r="NV24" s="92"/>
      <c r="NW24" s="95"/>
      <c r="NX24" s="71"/>
      <c r="NY24" s="71">
        <f t="shared" si="42"/>
        <v>0</v>
      </c>
      <c r="OB24" s="106"/>
      <c r="OC24" s="15">
        <v>17</v>
      </c>
      <c r="OD24" s="92"/>
      <c r="OE24" s="300"/>
      <c r="OF24" s="92"/>
      <c r="OG24" s="95"/>
      <c r="OH24" s="71"/>
      <c r="OI24" s="71">
        <f t="shared" si="43"/>
        <v>0</v>
      </c>
      <c r="OL24" s="106"/>
      <c r="OM24" s="15">
        <v>17</v>
      </c>
      <c r="ON24" s="92"/>
      <c r="OO24" s="300"/>
      <c r="OP24" s="92"/>
      <c r="OQ24" s="95"/>
      <c r="OR24" s="71"/>
      <c r="OS24" s="71">
        <f t="shared" si="44"/>
        <v>0</v>
      </c>
      <c r="OV24" s="106"/>
      <c r="OW24" s="15">
        <v>17</v>
      </c>
      <c r="OX24" s="263"/>
      <c r="OY24" s="304"/>
      <c r="OZ24" s="263"/>
      <c r="PA24" s="296"/>
      <c r="PB24" s="250"/>
      <c r="PC24" s="250">
        <f t="shared" si="45"/>
        <v>0</v>
      </c>
      <c r="PF24" s="94"/>
      <c r="PG24" s="15">
        <v>17</v>
      </c>
      <c r="PH24" s="92"/>
      <c r="PI24" s="300"/>
      <c r="PJ24" s="92"/>
      <c r="PK24" s="95"/>
      <c r="PL24" s="71"/>
      <c r="PM24" s="71">
        <f t="shared" si="46"/>
        <v>0</v>
      </c>
      <c r="PP24" s="106"/>
      <c r="PQ24" s="15">
        <v>17</v>
      </c>
      <c r="PR24" s="92"/>
      <c r="PS24" s="300"/>
      <c r="PT24" s="92"/>
      <c r="PU24" s="95"/>
      <c r="PV24" s="71"/>
      <c r="PY24" s="106"/>
      <c r="PZ24" s="15">
        <v>17</v>
      </c>
      <c r="QA24" s="92"/>
      <c r="QB24" s="135"/>
      <c r="QC24" s="92"/>
      <c r="QD24" s="95"/>
      <c r="QE24" s="71"/>
      <c r="QH24" s="106"/>
      <c r="QI24" s="15">
        <v>17</v>
      </c>
      <c r="QJ24" s="92"/>
      <c r="QK24" s="300"/>
      <c r="QL24" s="92"/>
      <c r="QM24" s="95"/>
      <c r="QN24" s="71"/>
      <c r="QQ24" s="106"/>
      <c r="QR24" s="15">
        <v>17</v>
      </c>
      <c r="QS24" s="92"/>
      <c r="QT24" s="300"/>
      <c r="QU24" s="92"/>
      <c r="QV24" s="95"/>
      <c r="QW24" s="71"/>
      <c r="QZ24" s="106"/>
      <c r="RA24" s="15">
        <v>17</v>
      </c>
      <c r="RB24" s="92"/>
      <c r="RC24" s="300"/>
      <c r="RD24" s="92"/>
      <c r="RE24" s="95"/>
      <c r="RF24" s="71"/>
      <c r="RI24" s="106"/>
      <c r="RJ24" s="15">
        <v>17</v>
      </c>
      <c r="RK24" s="92"/>
      <c r="RL24" s="300"/>
      <c r="RM24" s="92"/>
      <c r="RN24" s="95"/>
      <c r="RO24" s="352"/>
      <c r="RR24" s="106"/>
      <c r="RS24" s="15">
        <v>17</v>
      </c>
      <c r="RT24" s="92"/>
      <c r="RU24" s="135"/>
      <c r="RV24" s="92"/>
      <c r="RW24" s="95"/>
      <c r="RX24" s="71"/>
      <c r="SA24" s="106"/>
      <c r="SB24" s="15">
        <v>17</v>
      </c>
      <c r="SC24" s="92"/>
      <c r="SD24" s="79"/>
      <c r="SE24" s="92"/>
      <c r="SF24" s="95"/>
      <c r="SG24" s="71"/>
      <c r="SJ24" s="106"/>
      <c r="SK24" s="15">
        <v>17</v>
      </c>
      <c r="SL24" s="92"/>
      <c r="SM24" s="79"/>
      <c r="SN24" s="92"/>
      <c r="SO24" s="95"/>
      <c r="SP24" s="71"/>
      <c r="SS24" s="106"/>
      <c r="ST24" s="15"/>
      <c r="SU24" s="92"/>
      <c r="SV24" s="79"/>
      <c r="SW24" s="92"/>
      <c r="SX24" s="95"/>
      <c r="SY24" s="71"/>
      <c r="TB24" s="106"/>
      <c r="TC24" s="15">
        <v>17</v>
      </c>
      <c r="TD24" s="92"/>
      <c r="TE24" s="361"/>
      <c r="TF24" s="168"/>
      <c r="TG24" s="355"/>
      <c r="TH24" s="354"/>
      <c r="TK24" s="106"/>
      <c r="TL24" s="15"/>
      <c r="TM24" s="92"/>
      <c r="TN24" s="79"/>
      <c r="TO24" s="92"/>
      <c r="TP24" s="95"/>
      <c r="TQ24" s="71"/>
      <c r="TT24" s="106"/>
      <c r="TU24" s="15">
        <v>17</v>
      </c>
      <c r="TV24" s="92"/>
      <c r="TW24" s="79"/>
      <c r="TX24" s="92"/>
      <c r="TY24" s="95"/>
      <c r="TZ24" s="71"/>
      <c r="UC24" s="106"/>
      <c r="UD24" s="15"/>
      <c r="UE24" s="92"/>
      <c r="UF24" s="79"/>
      <c r="UG24" s="92"/>
      <c r="UH24" s="95"/>
      <c r="UI24" s="71"/>
      <c r="UL24" s="106"/>
      <c r="UM24" s="15">
        <v>17</v>
      </c>
      <c r="UN24" s="92"/>
      <c r="UO24" s="79"/>
      <c r="UP24" s="92"/>
      <c r="UQ24" s="95"/>
      <c r="UR24" s="71"/>
      <c r="UU24" s="106"/>
      <c r="UV24" s="15">
        <v>17</v>
      </c>
      <c r="UW24" s="92"/>
      <c r="UX24" s="79"/>
      <c r="UY24" s="92"/>
      <c r="UZ24" s="95"/>
      <c r="VA24" s="71"/>
      <c r="VD24" s="106"/>
      <c r="VE24" s="15">
        <v>17</v>
      </c>
      <c r="VF24" s="92"/>
      <c r="VG24" s="79"/>
      <c r="VH24" s="92"/>
      <c r="VI24" s="95"/>
      <c r="VJ24" s="71"/>
      <c r="VM24" s="106"/>
      <c r="VN24" s="15">
        <v>17</v>
      </c>
      <c r="VO24" s="92"/>
      <c r="VP24" s="79"/>
      <c r="VQ24" s="92"/>
      <c r="VR24" s="95"/>
      <c r="VS24" s="71"/>
      <c r="VV24" s="106"/>
      <c r="VW24" s="15">
        <v>17</v>
      </c>
      <c r="VX24" s="92"/>
      <c r="VY24" s="79"/>
      <c r="VZ24" s="92"/>
      <c r="WA24" s="95"/>
      <c r="WB24" s="71"/>
      <c r="WE24" s="106"/>
      <c r="WF24" s="15">
        <v>17</v>
      </c>
      <c r="WG24" s="92"/>
      <c r="WH24" s="79"/>
      <c r="WI24" s="92"/>
      <c r="WJ24" s="95"/>
      <c r="WK24" s="71"/>
      <c r="WN24" s="106"/>
      <c r="WO24" s="15">
        <v>17</v>
      </c>
      <c r="WP24" s="92"/>
      <c r="WQ24" s="79"/>
      <c r="WR24" s="92"/>
      <c r="WS24" s="95"/>
      <c r="WT24" s="71"/>
      <c r="WW24" s="106"/>
      <c r="WX24" s="15">
        <v>17</v>
      </c>
      <c r="WY24" s="92"/>
      <c r="WZ24" s="79"/>
      <c r="XA24" s="92"/>
      <c r="XB24" s="95"/>
      <c r="XC24" s="71"/>
      <c r="XF24" s="106"/>
      <c r="XG24" s="15">
        <v>17</v>
      </c>
      <c r="XH24" s="92"/>
      <c r="XI24" s="79"/>
      <c r="XJ24" s="92"/>
      <c r="XK24" s="95"/>
      <c r="XL24" s="71"/>
      <c r="XO24" s="106"/>
      <c r="XP24" s="15">
        <v>17</v>
      </c>
      <c r="XQ24" s="92"/>
      <c r="XR24" s="79"/>
      <c r="XS24" s="92"/>
      <c r="XT24" s="95"/>
      <c r="XU24" s="71"/>
      <c r="XX24" s="106"/>
      <c r="XY24" s="15">
        <v>17</v>
      </c>
      <c r="XZ24" s="92"/>
      <c r="YA24" s="79"/>
      <c r="YB24" s="92"/>
      <c r="YC24" s="95"/>
      <c r="YD24" s="71"/>
      <c r="YG24" s="106"/>
      <c r="YH24" s="15">
        <v>17</v>
      </c>
      <c r="YI24" s="92"/>
      <c r="YJ24" s="79"/>
      <c r="YK24" s="92"/>
      <c r="YL24" s="95"/>
      <c r="YM24" s="71"/>
      <c r="YP24" s="106"/>
      <c r="YQ24" s="15">
        <v>17</v>
      </c>
      <c r="YR24" s="92"/>
      <c r="YS24" s="79"/>
      <c r="YT24" s="92"/>
      <c r="YU24" s="95"/>
      <c r="YV24" s="71"/>
      <c r="YY24" s="106"/>
      <c r="YZ24" s="15">
        <v>17</v>
      </c>
      <c r="ZA24" s="92"/>
      <c r="ZB24" s="79"/>
      <c r="ZC24" s="92"/>
      <c r="ZD24" s="95"/>
      <c r="ZE24" s="71"/>
      <c r="ZH24" s="106"/>
      <c r="ZI24" s="15">
        <v>17</v>
      </c>
      <c r="ZJ24" s="92"/>
      <c r="ZK24" s="79"/>
      <c r="ZL24" s="92"/>
      <c r="ZM24" s="95"/>
      <c r="ZN24" s="71"/>
      <c r="ZQ24" s="106"/>
      <c r="ZR24" s="15">
        <v>17</v>
      </c>
      <c r="ZS24" s="92"/>
      <c r="ZT24" s="79"/>
      <c r="ZU24" s="92"/>
      <c r="ZV24" s="95"/>
      <c r="ZW24" s="71"/>
      <c r="ZZ24" s="106"/>
      <c r="AAA24" s="15">
        <v>17</v>
      </c>
      <c r="AAB24" s="92"/>
      <c r="AAC24" s="79"/>
      <c r="AAD24" s="92"/>
      <c r="AAE24" s="95"/>
      <c r="AAF24" s="71"/>
      <c r="AAI24" s="106"/>
      <c r="AAJ24" s="15">
        <v>17</v>
      </c>
      <c r="AAK24" s="92"/>
      <c r="AAL24" s="79"/>
      <c r="AAM24" s="92"/>
      <c r="AAN24" s="95"/>
      <c r="AAO24" s="71"/>
      <c r="AAR24" s="106"/>
      <c r="AAS24" s="15">
        <v>17</v>
      </c>
      <c r="AAT24" s="92"/>
      <c r="AAU24" s="79"/>
      <c r="AAV24" s="92"/>
      <c r="AAW24" s="95"/>
      <c r="AAX24" s="71"/>
      <c r="ABA24" s="106"/>
      <c r="ABB24" s="15">
        <v>17</v>
      </c>
      <c r="ABC24" s="92"/>
      <c r="ABD24" s="79"/>
      <c r="ABE24" s="92"/>
      <c r="ABF24" s="95"/>
      <c r="ABG24" s="71"/>
      <c r="ABJ24" s="106"/>
      <c r="ABK24" s="15">
        <v>17</v>
      </c>
      <c r="ABL24" s="92"/>
      <c r="ABM24" s="79"/>
      <c r="ABN24" s="92"/>
      <c r="ABO24" s="95"/>
      <c r="ABP24" s="71"/>
      <c r="ABS24" s="106"/>
      <c r="ABT24" s="15">
        <v>17</v>
      </c>
      <c r="ABU24" s="92"/>
      <c r="ABV24" s="79"/>
      <c r="ABW24" s="92"/>
      <c r="ABX24" s="95"/>
      <c r="ABY24" s="71"/>
      <c r="ACB24" s="106"/>
      <c r="ACC24" s="15">
        <v>17</v>
      </c>
      <c r="ACD24" s="92"/>
      <c r="ACE24" s="79"/>
      <c r="ACF24" s="92"/>
      <c r="ACG24" s="95"/>
      <c r="ACH24" s="71"/>
      <c r="ACK24" s="106"/>
      <c r="ACL24" s="15">
        <v>17</v>
      </c>
      <c r="ACM24" s="92"/>
      <c r="ACN24" s="79"/>
      <c r="ACO24" s="92"/>
      <c r="ACP24" s="95"/>
      <c r="ACQ24" s="71"/>
      <c r="ACT24" s="106"/>
      <c r="ACU24" s="15">
        <v>17</v>
      </c>
      <c r="ACV24" s="92"/>
      <c r="ACW24" s="79"/>
      <c r="ACX24" s="92"/>
      <c r="ACY24" s="95"/>
      <c r="ACZ24" s="71"/>
      <c r="ADC24" s="106"/>
      <c r="ADD24" s="15">
        <v>17</v>
      </c>
      <c r="ADE24" s="92"/>
      <c r="ADF24" s="79"/>
      <c r="ADG24" s="92"/>
      <c r="ADH24" s="95"/>
      <c r="ADI24" s="71"/>
      <c r="ADL24" s="106"/>
      <c r="ADM24" s="15">
        <v>17</v>
      </c>
      <c r="ADN24" s="92"/>
      <c r="ADO24" s="79"/>
      <c r="ADP24" s="92"/>
      <c r="ADQ24" s="95"/>
      <c r="ADR24" s="71"/>
      <c r="ADU24" s="106"/>
      <c r="ADV24" s="15">
        <v>17</v>
      </c>
      <c r="ADW24" s="92"/>
      <c r="ADX24" s="79"/>
      <c r="ADY24" s="92"/>
      <c r="ADZ24" s="95"/>
      <c r="AEA24" s="71"/>
      <c r="AED24" s="106"/>
      <c r="AEE24" s="15">
        <v>17</v>
      </c>
      <c r="AEF24" s="92"/>
      <c r="AEG24" s="79"/>
      <c r="AEH24" s="92"/>
      <c r="AEI24" s="95"/>
      <c r="AEJ24" s="71"/>
      <c r="AEM24" s="106"/>
      <c r="AEN24" s="15">
        <v>17</v>
      </c>
      <c r="AEO24" s="92"/>
      <c r="AEP24" s="79"/>
      <c r="AEQ24" s="92"/>
      <c r="AER24" s="95"/>
      <c r="AES24" s="71"/>
    </row>
    <row r="25" spans="1:828" x14ac:dyDescent="0.25">
      <c r="A25" s="137">
        <v>22</v>
      </c>
      <c r="B25" s="75">
        <f t="shared" ref="B25:I25" si="63">HM5</f>
        <v>0</v>
      </c>
      <c r="C25" s="71">
        <f t="shared" si="63"/>
        <v>0</v>
      </c>
      <c r="D25" s="102">
        <f t="shared" si="63"/>
        <v>0</v>
      </c>
      <c r="E25" s="135">
        <f t="shared" si="63"/>
        <v>0</v>
      </c>
      <c r="F25" s="86">
        <f t="shared" si="63"/>
        <v>0</v>
      </c>
      <c r="G25" s="73">
        <f t="shared" si="63"/>
        <v>0</v>
      </c>
      <c r="H25" s="48">
        <f t="shared" si="63"/>
        <v>0</v>
      </c>
      <c r="I25" s="105">
        <f t="shared" si="63"/>
        <v>0</v>
      </c>
      <c r="L25" s="94"/>
      <c r="M25" s="15">
        <v>18</v>
      </c>
      <c r="N25" s="69">
        <v>940.7</v>
      </c>
      <c r="O25" s="311"/>
      <c r="P25" s="69"/>
      <c r="Q25" s="70"/>
      <c r="R25" s="71"/>
      <c r="S25" s="497">
        <f t="shared" si="7"/>
        <v>0</v>
      </c>
      <c r="T25" s="228"/>
      <c r="V25" s="94"/>
      <c r="W25" s="15">
        <v>18</v>
      </c>
      <c r="X25" s="69">
        <v>884.5</v>
      </c>
      <c r="Y25" s="311"/>
      <c r="Z25" s="69"/>
      <c r="AA25" s="70"/>
      <c r="AB25" s="71"/>
      <c r="AC25" s="497">
        <f t="shared" si="8"/>
        <v>0</v>
      </c>
      <c r="AF25" s="94"/>
      <c r="AG25" s="15">
        <v>18</v>
      </c>
      <c r="AH25" s="92">
        <v>921.7</v>
      </c>
      <c r="AI25" s="300"/>
      <c r="AJ25" s="92"/>
      <c r="AK25" s="95"/>
      <c r="AL25" s="71"/>
      <c r="AM25" s="497">
        <f t="shared" si="9"/>
        <v>0</v>
      </c>
      <c r="AP25" s="94"/>
      <c r="AQ25" s="15">
        <v>18</v>
      </c>
      <c r="AR25" s="263">
        <v>943.92</v>
      </c>
      <c r="AS25" s="300"/>
      <c r="AT25" s="263"/>
      <c r="AU25" s="95"/>
      <c r="AV25" s="71"/>
      <c r="AW25" s="497">
        <f t="shared" si="10"/>
        <v>0</v>
      </c>
      <c r="AZ25" s="94"/>
      <c r="BA25" s="15">
        <v>18</v>
      </c>
      <c r="BB25" s="263">
        <v>963.43</v>
      </c>
      <c r="BC25" s="300"/>
      <c r="BD25" s="263"/>
      <c r="BE25" s="95"/>
      <c r="BF25" s="71"/>
      <c r="BG25" s="497">
        <f t="shared" si="11"/>
        <v>0</v>
      </c>
      <c r="BJ25" s="106"/>
      <c r="BK25" s="15">
        <v>18</v>
      </c>
      <c r="BL25" s="263">
        <v>916.3</v>
      </c>
      <c r="BM25" s="231"/>
      <c r="BN25" s="263"/>
      <c r="BO25" s="296"/>
      <c r="BP25" s="671">
        <v>65</v>
      </c>
      <c r="BQ25" s="630">
        <f t="shared" si="12"/>
        <v>0</v>
      </c>
      <c r="BR25" s="497"/>
      <c r="BT25" s="106"/>
      <c r="BU25" s="247">
        <v>18</v>
      </c>
      <c r="BV25" s="263">
        <v>940.7</v>
      </c>
      <c r="BW25" s="785"/>
      <c r="BX25" s="263"/>
      <c r="BY25" s="850"/>
      <c r="BZ25" s="599"/>
      <c r="CA25" s="497">
        <f t="shared" si="13"/>
        <v>0</v>
      </c>
      <c r="CD25" s="642"/>
      <c r="CE25" s="15">
        <v>18</v>
      </c>
      <c r="CF25" s="263">
        <v>873.6</v>
      </c>
      <c r="CG25" s="785"/>
      <c r="CH25" s="263"/>
      <c r="CI25" s="672"/>
      <c r="CJ25" s="599"/>
      <c r="CK25" s="497">
        <f t="shared" si="14"/>
        <v>0</v>
      </c>
      <c r="CN25" s="527"/>
      <c r="CO25" s="15">
        <v>18</v>
      </c>
      <c r="CP25" s="263">
        <v>900.8</v>
      </c>
      <c r="CQ25" s="353"/>
      <c r="CR25" s="263"/>
      <c r="CS25" s="355"/>
      <c r="CT25" s="354"/>
      <c r="CU25" s="503">
        <f t="shared" si="48"/>
        <v>0</v>
      </c>
      <c r="CX25" s="94"/>
      <c r="CY25" s="15">
        <v>18</v>
      </c>
      <c r="CZ25" s="92">
        <v>892.7</v>
      </c>
      <c r="DA25" s="300"/>
      <c r="DB25" s="92"/>
      <c r="DC25" s="95"/>
      <c r="DD25" s="71"/>
      <c r="DE25" s="497">
        <f t="shared" si="15"/>
        <v>0</v>
      </c>
      <c r="DH25" s="94"/>
      <c r="DI25" s="15">
        <v>18</v>
      </c>
      <c r="DJ25" s="92">
        <v>920.8</v>
      </c>
      <c r="DK25" s="353"/>
      <c r="DL25" s="92"/>
      <c r="DM25" s="355"/>
      <c r="DN25" s="354"/>
      <c r="DO25" s="503">
        <f t="shared" si="16"/>
        <v>0</v>
      </c>
      <c r="DR25" s="94"/>
      <c r="DS25" s="15">
        <v>18</v>
      </c>
      <c r="DT25" s="92">
        <v>922.1</v>
      </c>
      <c r="DU25" s="353"/>
      <c r="DV25" s="92"/>
      <c r="DW25" s="355"/>
      <c r="DX25" s="354"/>
      <c r="DY25" s="497">
        <f t="shared" si="17"/>
        <v>0</v>
      </c>
      <c r="EB25" s="94"/>
      <c r="EC25" s="15">
        <v>18</v>
      </c>
      <c r="ED25" s="69">
        <v>923.96</v>
      </c>
      <c r="EE25" s="311"/>
      <c r="EF25" s="69"/>
      <c r="EG25" s="70"/>
      <c r="EH25" s="71"/>
      <c r="EI25" s="497">
        <f t="shared" si="18"/>
        <v>0</v>
      </c>
      <c r="EL25" s="94"/>
      <c r="EM25" s="15">
        <v>18</v>
      </c>
      <c r="EN25" s="69">
        <v>939.8</v>
      </c>
      <c r="EO25" s="311"/>
      <c r="EP25" s="69"/>
      <c r="EQ25" s="70"/>
      <c r="ER25" s="71"/>
      <c r="ES25" s="497">
        <f t="shared" si="19"/>
        <v>0</v>
      </c>
      <c r="EV25" s="94"/>
      <c r="EW25" s="15">
        <v>18</v>
      </c>
      <c r="EX25" s="263">
        <v>880.9</v>
      </c>
      <c r="EY25" s="304"/>
      <c r="EZ25" s="263"/>
      <c r="FA25" s="249"/>
      <c r="FB25" s="250"/>
      <c r="FC25" s="497">
        <f t="shared" si="20"/>
        <v>0</v>
      </c>
      <c r="FF25" s="94"/>
      <c r="FG25" s="15">
        <v>18</v>
      </c>
      <c r="FH25" s="263">
        <v>962.52</v>
      </c>
      <c r="FI25" s="304"/>
      <c r="FJ25" s="263"/>
      <c r="FK25" s="249"/>
      <c r="FL25" s="250"/>
      <c r="FM25" s="299">
        <f t="shared" si="21"/>
        <v>0</v>
      </c>
      <c r="FP25" s="94"/>
      <c r="FQ25" s="15">
        <v>18</v>
      </c>
      <c r="FR25" s="92">
        <v>916.25</v>
      </c>
      <c r="FS25" s="300"/>
      <c r="FT25" s="92"/>
      <c r="FU25" s="70"/>
      <c r="FV25" s="71"/>
      <c r="FW25" s="497">
        <f t="shared" si="22"/>
        <v>0</v>
      </c>
      <c r="FX25" s="71"/>
      <c r="FZ25" s="94"/>
      <c r="GA25" s="15">
        <v>18</v>
      </c>
      <c r="GB25" s="69">
        <v>924.4</v>
      </c>
      <c r="GC25" s="440"/>
      <c r="GD25" s="69"/>
      <c r="GE25" s="249"/>
      <c r="GF25" s="250"/>
      <c r="GG25" s="299">
        <f t="shared" si="23"/>
        <v>0</v>
      </c>
      <c r="GJ25" s="94"/>
      <c r="GK25" s="15">
        <v>18</v>
      </c>
      <c r="GL25" s="429">
        <v>923.5</v>
      </c>
      <c r="GM25" s="300"/>
      <c r="GN25" s="429"/>
      <c r="GO25" s="95"/>
      <c r="GP25" s="71"/>
      <c r="GQ25" s="497">
        <f t="shared" si="24"/>
        <v>0</v>
      </c>
      <c r="GT25" s="94"/>
      <c r="GU25" s="15">
        <v>18</v>
      </c>
      <c r="GV25" s="263"/>
      <c r="GW25" s="304"/>
      <c r="GX25" s="263"/>
      <c r="GY25" s="296"/>
      <c r="GZ25" s="250"/>
      <c r="HA25" s="497">
        <f t="shared" si="25"/>
        <v>0</v>
      </c>
      <c r="HD25" s="94"/>
      <c r="HE25" s="15">
        <v>18</v>
      </c>
      <c r="HF25" s="263"/>
      <c r="HG25" s="304"/>
      <c r="HH25" s="263"/>
      <c r="HI25" s="296"/>
      <c r="HJ25" s="250"/>
      <c r="HK25" s="299">
        <f t="shared" si="26"/>
        <v>0</v>
      </c>
      <c r="HN25" s="214"/>
      <c r="HO25" s="15">
        <v>18</v>
      </c>
      <c r="HP25" s="263"/>
      <c r="HQ25" s="304"/>
      <c r="HR25" s="263"/>
      <c r="HS25" s="356"/>
      <c r="HT25" s="250"/>
      <c r="HU25" s="299">
        <f t="shared" si="27"/>
        <v>0</v>
      </c>
      <c r="HX25" s="106"/>
      <c r="HY25" s="15">
        <v>18</v>
      </c>
      <c r="HZ25" s="69"/>
      <c r="IA25" s="311"/>
      <c r="IB25" s="69"/>
      <c r="IC25" s="70"/>
      <c r="ID25" s="71"/>
      <c r="IE25" s="497">
        <f t="shared" si="5"/>
        <v>0</v>
      </c>
      <c r="IH25" s="106"/>
      <c r="II25" s="15">
        <v>18</v>
      </c>
      <c r="IJ25" s="69"/>
      <c r="IK25" s="311"/>
      <c r="IL25" s="69"/>
      <c r="IM25" s="70"/>
      <c r="IN25" s="71"/>
      <c r="IO25" s="497">
        <f t="shared" si="28"/>
        <v>0</v>
      </c>
      <c r="IR25" s="94"/>
      <c r="IS25" s="15">
        <v>18</v>
      </c>
      <c r="IT25" s="263"/>
      <c r="IU25" s="231"/>
      <c r="IV25" s="263"/>
      <c r="IW25" s="446"/>
      <c r="IX25" s="250"/>
      <c r="IY25" s="299">
        <f t="shared" si="29"/>
        <v>0</v>
      </c>
      <c r="JA25" s="69"/>
      <c r="JB25" s="94"/>
      <c r="JC25" s="15">
        <v>18</v>
      </c>
      <c r="JD25" s="92"/>
      <c r="JE25" s="311"/>
      <c r="JF25" s="92"/>
      <c r="JG25" s="249"/>
      <c r="JH25" s="71"/>
      <c r="JI25" s="497">
        <f t="shared" si="30"/>
        <v>0</v>
      </c>
      <c r="JL25" s="94"/>
      <c r="JM25" s="15">
        <v>18</v>
      </c>
      <c r="JN25" s="92"/>
      <c r="JO25" s="300"/>
      <c r="JP25" s="92"/>
      <c r="JQ25" s="70"/>
      <c r="JR25" s="71"/>
      <c r="JS25" s="497">
        <f t="shared" si="31"/>
        <v>0</v>
      </c>
      <c r="JV25" s="94"/>
      <c r="JW25" s="15">
        <v>18</v>
      </c>
      <c r="JX25" s="69"/>
      <c r="JY25" s="311"/>
      <c r="JZ25" s="69"/>
      <c r="KA25" s="70"/>
      <c r="KB25" s="71"/>
      <c r="KC25" s="497">
        <f t="shared" si="32"/>
        <v>0</v>
      </c>
      <c r="KE25" s="228"/>
      <c r="KF25" s="421"/>
      <c r="KG25" s="15">
        <v>18</v>
      </c>
      <c r="KH25" s="69"/>
      <c r="KI25" s="311"/>
      <c r="KJ25" s="69"/>
      <c r="KK25" s="70"/>
      <c r="KL25" s="71"/>
      <c r="KM25" s="497">
        <f t="shared" si="33"/>
        <v>0</v>
      </c>
      <c r="KP25" s="94"/>
      <c r="KQ25" s="15">
        <v>18</v>
      </c>
      <c r="KR25" s="69"/>
      <c r="KS25" s="311"/>
      <c r="KT25" s="69"/>
      <c r="KU25" s="70"/>
      <c r="KV25" s="71"/>
      <c r="KW25" s="497">
        <f t="shared" si="34"/>
        <v>0</v>
      </c>
      <c r="KZ25" s="94"/>
      <c r="LA25" s="15">
        <v>18</v>
      </c>
      <c r="LB25" s="92"/>
      <c r="LC25" s="300"/>
      <c r="LD25" s="92"/>
      <c r="LE25" s="95"/>
      <c r="LF25" s="71"/>
      <c r="LG25" s="497">
        <f t="shared" si="35"/>
        <v>0</v>
      </c>
      <c r="LJ25" s="94"/>
      <c r="LK25" s="15">
        <v>18</v>
      </c>
      <c r="LL25" s="263"/>
      <c r="LM25" s="300"/>
      <c r="LN25" s="263"/>
      <c r="LO25" s="95"/>
      <c r="LP25" s="71"/>
      <c r="LQ25" s="497">
        <f t="shared" si="36"/>
        <v>0</v>
      </c>
      <c r="LT25" s="94"/>
      <c r="LU25" s="15">
        <v>18</v>
      </c>
      <c r="LV25" s="92"/>
      <c r="LW25" s="300"/>
      <c r="LX25" s="92"/>
      <c r="LY25" s="95"/>
      <c r="LZ25" s="71"/>
      <c r="MA25" s="497">
        <f t="shared" si="37"/>
        <v>0</v>
      </c>
      <c r="MB25" s="497"/>
      <c r="MD25" s="94"/>
      <c r="ME25" s="15">
        <v>18</v>
      </c>
      <c r="MF25" s="362"/>
      <c r="MG25" s="300"/>
      <c r="MH25" s="784"/>
      <c r="MI25" s="296"/>
      <c r="MJ25" s="71"/>
      <c r="MK25" s="71">
        <f t="shared" si="38"/>
        <v>0</v>
      </c>
      <c r="MN25" s="94"/>
      <c r="MO25" s="15">
        <v>18</v>
      </c>
      <c r="MP25" s="92"/>
      <c r="MQ25" s="300"/>
      <c r="MR25" s="92"/>
      <c r="MS25" s="95"/>
      <c r="MT25" s="71"/>
      <c r="MU25" s="71">
        <f t="shared" si="39"/>
        <v>0</v>
      </c>
      <c r="MX25" s="94"/>
      <c r="MY25" s="15">
        <v>18</v>
      </c>
      <c r="MZ25" s="92"/>
      <c r="NA25" s="300"/>
      <c r="NB25" s="92"/>
      <c r="NC25" s="95"/>
      <c r="ND25" s="71"/>
      <c r="NE25" s="71">
        <f t="shared" si="40"/>
        <v>0</v>
      </c>
      <c r="NH25" s="94"/>
      <c r="NI25" s="15">
        <v>18</v>
      </c>
      <c r="NJ25" s="92"/>
      <c r="NK25" s="300"/>
      <c r="NL25" s="92"/>
      <c r="NM25" s="95"/>
      <c r="NN25" s="71"/>
      <c r="NO25" s="71">
        <f t="shared" si="41"/>
        <v>0</v>
      </c>
      <c r="NR25" s="94"/>
      <c r="NS25" s="15">
        <v>18</v>
      </c>
      <c r="NT25" s="92"/>
      <c r="NU25" s="300"/>
      <c r="NV25" s="92"/>
      <c r="NW25" s="95"/>
      <c r="NX25" s="71"/>
      <c r="NY25" s="71">
        <f t="shared" si="42"/>
        <v>0</v>
      </c>
      <c r="OB25" s="94"/>
      <c r="OC25" s="15">
        <v>18</v>
      </c>
      <c r="OD25" s="92"/>
      <c r="OE25" s="300"/>
      <c r="OF25" s="92"/>
      <c r="OG25" s="95"/>
      <c r="OH25" s="71"/>
      <c r="OI25" s="71">
        <f t="shared" si="43"/>
        <v>0</v>
      </c>
      <c r="OL25" s="94"/>
      <c r="OM25" s="15">
        <v>18</v>
      </c>
      <c r="ON25" s="92"/>
      <c r="OO25" s="300"/>
      <c r="OP25" s="92"/>
      <c r="OQ25" s="95"/>
      <c r="OR25" s="71"/>
      <c r="OS25" s="71">
        <f t="shared" si="44"/>
        <v>0</v>
      </c>
      <c r="OV25" s="94"/>
      <c r="OW25" s="15">
        <v>18</v>
      </c>
      <c r="OX25" s="263"/>
      <c r="OY25" s="304"/>
      <c r="OZ25" s="263"/>
      <c r="PA25" s="296"/>
      <c r="PB25" s="250"/>
      <c r="PC25" s="250">
        <f t="shared" si="45"/>
        <v>0</v>
      </c>
      <c r="PF25" s="94"/>
      <c r="PG25" s="15">
        <v>18</v>
      </c>
      <c r="PH25" s="92"/>
      <c r="PI25" s="300"/>
      <c r="PJ25" s="92"/>
      <c r="PK25" s="95"/>
      <c r="PL25" s="71"/>
      <c r="PM25" s="71">
        <f t="shared" si="46"/>
        <v>0</v>
      </c>
      <c r="PP25" s="106"/>
      <c r="PQ25" s="15">
        <v>18</v>
      </c>
      <c r="PR25" s="92"/>
      <c r="PS25" s="300"/>
      <c r="PT25" s="92"/>
      <c r="PU25" s="95"/>
      <c r="PV25" s="71"/>
      <c r="PY25" s="106"/>
      <c r="PZ25" s="15">
        <v>18</v>
      </c>
      <c r="QA25" s="92"/>
      <c r="QB25" s="135"/>
      <c r="QC25" s="92"/>
      <c r="QD25" s="95"/>
      <c r="QE25" s="71"/>
      <c r="QH25" s="106"/>
      <c r="QI25" s="15">
        <v>18</v>
      </c>
      <c r="QJ25" s="92"/>
      <c r="QK25" s="300"/>
      <c r="QL25" s="92"/>
      <c r="QM25" s="95"/>
      <c r="QN25" s="71"/>
      <c r="QQ25" s="106"/>
      <c r="QR25" s="15">
        <v>18</v>
      </c>
      <c r="QS25" s="92"/>
      <c r="QT25" s="300"/>
      <c r="QU25" s="92"/>
      <c r="QV25" s="95"/>
      <c r="QW25" s="71"/>
      <c r="QZ25" s="106"/>
      <c r="RA25" s="15">
        <v>18</v>
      </c>
      <c r="RB25" s="92"/>
      <c r="RC25" s="300"/>
      <c r="RD25" s="92"/>
      <c r="RE25" s="95"/>
      <c r="RF25" s="71"/>
      <c r="RI25" s="106"/>
      <c r="RJ25" s="15">
        <v>18</v>
      </c>
      <c r="RK25" s="92"/>
      <c r="RL25" s="300"/>
      <c r="RM25" s="92"/>
      <c r="RN25" s="95"/>
      <c r="RO25" s="352"/>
      <c r="RR25" s="106"/>
      <c r="RS25" s="15">
        <v>18</v>
      </c>
      <c r="RT25" s="92"/>
      <c r="RU25" s="135"/>
      <c r="RV25" s="92"/>
      <c r="RW25" s="95"/>
      <c r="RX25" s="71"/>
      <c r="SA25" s="106"/>
      <c r="SB25" s="15">
        <v>18</v>
      </c>
      <c r="SC25" s="92"/>
      <c r="SD25" s="79"/>
      <c r="SE25" s="92"/>
      <c r="SF25" s="95"/>
      <c r="SG25" s="71"/>
      <c r="SJ25" s="106"/>
      <c r="SK25" s="15">
        <v>18</v>
      </c>
      <c r="SL25" s="92"/>
      <c r="SM25" s="79"/>
      <c r="SN25" s="92"/>
      <c r="SO25" s="95"/>
      <c r="SP25" s="71"/>
      <c r="SS25" s="106"/>
      <c r="ST25" s="15"/>
      <c r="SU25" s="92"/>
      <c r="SV25" s="79"/>
      <c r="SW25" s="92"/>
      <c r="SX25" s="95"/>
      <c r="SY25" s="71"/>
      <c r="TB25" s="106"/>
      <c r="TC25" s="15">
        <v>18</v>
      </c>
      <c r="TD25" s="92"/>
      <c r="TE25" s="361"/>
      <c r="TF25" s="168"/>
      <c r="TG25" s="355"/>
      <c r="TH25" s="354"/>
      <c r="TK25" s="106"/>
      <c r="TL25" s="15"/>
      <c r="TM25" s="92"/>
      <c r="TN25" s="79"/>
      <c r="TO25" s="92"/>
      <c r="TP25" s="95"/>
      <c r="TQ25" s="71"/>
      <c r="TT25" s="106"/>
      <c r="TU25" s="15">
        <v>18</v>
      </c>
      <c r="TV25" s="92"/>
      <c r="TW25" s="79"/>
      <c r="TX25" s="92"/>
      <c r="TY25" s="95"/>
      <c r="TZ25" s="71"/>
      <c r="UC25" s="106"/>
      <c r="UD25" s="15"/>
      <c r="UE25" s="92"/>
      <c r="UF25" s="79"/>
      <c r="UG25" s="92"/>
      <c r="UH25" s="95"/>
      <c r="UI25" s="71"/>
      <c r="UL25" s="106"/>
      <c r="UM25" s="15">
        <v>18</v>
      </c>
      <c r="UN25" s="92"/>
      <c r="UO25" s="79"/>
      <c r="UP25" s="92"/>
      <c r="UQ25" s="95"/>
      <c r="UR25" s="71"/>
      <c r="UU25" s="106"/>
      <c r="UV25" s="15">
        <v>18</v>
      </c>
      <c r="UW25" s="92"/>
      <c r="UX25" s="79"/>
      <c r="UY25" s="92"/>
      <c r="UZ25" s="95"/>
      <c r="VA25" s="71"/>
      <c r="VD25" s="106"/>
      <c r="VE25" s="15">
        <v>18</v>
      </c>
      <c r="VF25" s="92"/>
      <c r="VG25" s="79"/>
      <c r="VH25" s="92"/>
      <c r="VI25" s="95"/>
      <c r="VJ25" s="71"/>
      <c r="VM25" s="106"/>
      <c r="VN25" s="15">
        <v>18</v>
      </c>
      <c r="VO25" s="92"/>
      <c r="VP25" s="79"/>
      <c r="VQ25" s="92"/>
      <c r="VR25" s="95"/>
      <c r="VS25" s="71"/>
      <c r="VV25" s="106"/>
      <c r="VW25" s="15">
        <v>18</v>
      </c>
      <c r="VX25" s="92"/>
      <c r="VY25" s="79"/>
      <c r="VZ25" s="92"/>
      <c r="WA25" s="95"/>
      <c r="WB25" s="71"/>
      <c r="WE25" s="106"/>
      <c r="WF25" s="15">
        <v>18</v>
      </c>
      <c r="WG25" s="92"/>
      <c r="WH25" s="79"/>
      <c r="WI25" s="92"/>
      <c r="WJ25" s="95"/>
      <c r="WK25" s="71"/>
      <c r="WN25" s="106"/>
      <c r="WO25" s="15">
        <v>18</v>
      </c>
      <c r="WP25" s="92"/>
      <c r="WQ25" s="79"/>
      <c r="WR25" s="92"/>
      <c r="WS25" s="95"/>
      <c r="WT25" s="71"/>
      <c r="WW25" s="106"/>
      <c r="WX25" s="15">
        <v>18</v>
      </c>
      <c r="WY25" s="92"/>
      <c r="WZ25" s="79"/>
      <c r="XA25" s="92"/>
      <c r="XB25" s="95"/>
      <c r="XC25" s="71"/>
      <c r="XF25" s="106"/>
      <c r="XG25" s="15">
        <v>18</v>
      </c>
      <c r="XH25" s="92"/>
      <c r="XI25" s="79"/>
      <c r="XJ25" s="92"/>
      <c r="XK25" s="95"/>
      <c r="XL25" s="71"/>
      <c r="XO25" s="106"/>
      <c r="XP25" s="15">
        <v>18</v>
      </c>
      <c r="XQ25" s="92"/>
      <c r="XR25" s="79"/>
      <c r="XS25" s="92"/>
      <c r="XT25" s="95"/>
      <c r="XU25" s="71"/>
      <c r="XX25" s="106"/>
      <c r="XY25" s="15">
        <v>18</v>
      </c>
      <c r="XZ25" s="92"/>
      <c r="YA25" s="79"/>
      <c r="YB25" s="92"/>
      <c r="YC25" s="95"/>
      <c r="YD25" s="71"/>
      <c r="YG25" s="106"/>
      <c r="YH25" s="15">
        <v>18</v>
      </c>
      <c r="YI25" s="92"/>
      <c r="YJ25" s="79"/>
      <c r="YK25" s="92"/>
      <c r="YL25" s="95"/>
      <c r="YM25" s="71"/>
      <c r="YP25" s="106"/>
      <c r="YQ25" s="15">
        <v>18</v>
      </c>
      <c r="YR25" s="92"/>
      <c r="YS25" s="79"/>
      <c r="YT25" s="92"/>
      <c r="YU25" s="95"/>
      <c r="YV25" s="71"/>
      <c r="YY25" s="106"/>
      <c r="YZ25" s="15">
        <v>18</v>
      </c>
      <c r="ZA25" s="92"/>
      <c r="ZB25" s="79"/>
      <c r="ZC25" s="92"/>
      <c r="ZD25" s="95"/>
      <c r="ZE25" s="71"/>
      <c r="ZH25" s="106"/>
      <c r="ZI25" s="15">
        <v>18</v>
      </c>
      <c r="ZJ25" s="92"/>
      <c r="ZK25" s="79"/>
      <c r="ZL25" s="92"/>
      <c r="ZM25" s="95"/>
      <c r="ZN25" s="71"/>
      <c r="ZQ25" s="106"/>
      <c r="ZR25" s="15">
        <v>18</v>
      </c>
      <c r="ZS25" s="92"/>
      <c r="ZT25" s="79"/>
      <c r="ZU25" s="92"/>
      <c r="ZV25" s="95"/>
      <c r="ZW25" s="71"/>
      <c r="ZZ25" s="106"/>
      <c r="AAA25" s="15">
        <v>18</v>
      </c>
      <c r="AAB25" s="92"/>
      <c r="AAC25" s="79"/>
      <c r="AAD25" s="92"/>
      <c r="AAE25" s="95"/>
      <c r="AAF25" s="71"/>
      <c r="AAI25" s="106"/>
      <c r="AAJ25" s="15">
        <v>18</v>
      </c>
      <c r="AAK25" s="92"/>
      <c r="AAL25" s="79"/>
      <c r="AAM25" s="92"/>
      <c r="AAN25" s="95"/>
      <c r="AAO25" s="71"/>
      <c r="AAR25" s="106"/>
      <c r="AAS25" s="15">
        <v>18</v>
      </c>
      <c r="AAT25" s="92"/>
      <c r="AAU25" s="79"/>
      <c r="AAV25" s="92"/>
      <c r="AAW25" s="95"/>
      <c r="AAX25" s="71"/>
      <c r="ABA25" s="106"/>
      <c r="ABB25" s="15">
        <v>18</v>
      </c>
      <c r="ABC25" s="92"/>
      <c r="ABD25" s="79"/>
      <c r="ABE25" s="92"/>
      <c r="ABF25" s="95"/>
      <c r="ABG25" s="71"/>
      <c r="ABJ25" s="106"/>
      <c r="ABK25" s="15">
        <v>18</v>
      </c>
      <c r="ABL25" s="92"/>
      <c r="ABM25" s="79"/>
      <c r="ABN25" s="92"/>
      <c r="ABO25" s="95"/>
      <c r="ABP25" s="71"/>
      <c r="ABS25" s="106"/>
      <c r="ABT25" s="15">
        <v>18</v>
      </c>
      <c r="ABU25" s="92"/>
      <c r="ABV25" s="79"/>
      <c r="ABW25" s="92"/>
      <c r="ABX25" s="95"/>
      <c r="ABY25" s="71"/>
      <c r="ACB25" s="106"/>
      <c r="ACC25" s="15">
        <v>18</v>
      </c>
      <c r="ACD25" s="92"/>
      <c r="ACE25" s="79"/>
      <c r="ACF25" s="92"/>
      <c r="ACG25" s="95"/>
      <c r="ACH25" s="71"/>
      <c r="ACK25" s="106"/>
      <c r="ACL25" s="15">
        <v>18</v>
      </c>
      <c r="ACM25" s="92"/>
      <c r="ACN25" s="79"/>
      <c r="ACO25" s="92"/>
      <c r="ACP25" s="95"/>
      <c r="ACQ25" s="71"/>
      <c r="ACT25" s="106"/>
      <c r="ACU25" s="15">
        <v>18</v>
      </c>
      <c r="ACV25" s="92"/>
      <c r="ACW25" s="79"/>
      <c r="ACX25" s="92"/>
      <c r="ACY25" s="95"/>
      <c r="ACZ25" s="71"/>
      <c r="ADC25" s="106"/>
      <c r="ADD25" s="15">
        <v>18</v>
      </c>
      <c r="ADE25" s="92"/>
      <c r="ADF25" s="79"/>
      <c r="ADG25" s="92"/>
      <c r="ADH25" s="95"/>
      <c r="ADI25" s="71"/>
      <c r="ADL25" s="106"/>
      <c r="ADM25" s="15">
        <v>18</v>
      </c>
      <c r="ADN25" s="92"/>
      <c r="ADO25" s="79"/>
      <c r="ADP25" s="92"/>
      <c r="ADQ25" s="95"/>
      <c r="ADR25" s="71"/>
      <c r="ADU25" s="106"/>
      <c r="ADV25" s="15">
        <v>18</v>
      </c>
      <c r="ADW25" s="92"/>
      <c r="ADX25" s="79"/>
      <c r="ADY25" s="92"/>
      <c r="ADZ25" s="95"/>
      <c r="AEA25" s="71"/>
      <c r="AED25" s="106"/>
      <c r="AEE25" s="15">
        <v>18</v>
      </c>
      <c r="AEF25" s="92"/>
      <c r="AEG25" s="79"/>
      <c r="AEH25" s="92"/>
      <c r="AEI25" s="95"/>
      <c r="AEJ25" s="71"/>
      <c r="AEM25" s="106"/>
      <c r="AEN25" s="15">
        <v>18</v>
      </c>
      <c r="AEO25" s="92"/>
      <c r="AEP25" s="79"/>
      <c r="AEQ25" s="92"/>
      <c r="AER25" s="95"/>
      <c r="AES25" s="71"/>
    </row>
    <row r="26" spans="1:828" x14ac:dyDescent="0.25">
      <c r="A26" s="137">
        <v>23</v>
      </c>
      <c r="B26" s="75">
        <f t="shared" ref="B26:I26" si="64">HW5</f>
        <v>0</v>
      </c>
      <c r="C26" s="75">
        <f t="shared" si="64"/>
        <v>0</v>
      </c>
      <c r="D26" s="102">
        <f t="shared" si="64"/>
        <v>0</v>
      </c>
      <c r="E26" s="135">
        <f t="shared" si="64"/>
        <v>0</v>
      </c>
      <c r="F26" s="86">
        <f t="shared" si="64"/>
        <v>0</v>
      </c>
      <c r="G26" s="73">
        <f t="shared" si="64"/>
        <v>0</v>
      </c>
      <c r="H26" s="48">
        <f t="shared" si="64"/>
        <v>0</v>
      </c>
      <c r="I26" s="105">
        <f t="shared" si="64"/>
        <v>0</v>
      </c>
      <c r="L26" s="94"/>
      <c r="M26" s="15">
        <v>19</v>
      </c>
      <c r="N26" s="69">
        <v>874.5</v>
      </c>
      <c r="O26" s="311"/>
      <c r="P26" s="69"/>
      <c r="Q26" s="70"/>
      <c r="R26" s="71"/>
      <c r="S26" s="497">
        <f t="shared" si="7"/>
        <v>0</v>
      </c>
      <c r="T26" s="228"/>
      <c r="V26" s="94"/>
      <c r="W26" s="15">
        <v>19</v>
      </c>
      <c r="X26" s="69">
        <v>938.9</v>
      </c>
      <c r="Y26" s="311"/>
      <c r="Z26" s="69"/>
      <c r="AA26" s="70"/>
      <c r="AB26" s="71"/>
      <c r="AC26" s="497">
        <f t="shared" si="8"/>
        <v>0</v>
      </c>
      <c r="AF26" s="106"/>
      <c r="AG26" s="15">
        <v>19</v>
      </c>
      <c r="AH26" s="92">
        <v>933.9</v>
      </c>
      <c r="AI26" s="300"/>
      <c r="AJ26" s="92"/>
      <c r="AK26" s="95"/>
      <c r="AL26" s="71"/>
      <c r="AM26" s="497">
        <f t="shared" si="9"/>
        <v>0</v>
      </c>
      <c r="AP26" s="106"/>
      <c r="AQ26" s="15">
        <v>19</v>
      </c>
      <c r="AR26" s="263">
        <v>887.22</v>
      </c>
      <c r="AS26" s="300"/>
      <c r="AT26" s="263"/>
      <c r="AU26" s="95"/>
      <c r="AV26" s="71"/>
      <c r="AW26" s="497">
        <f t="shared" si="10"/>
        <v>0</v>
      </c>
      <c r="AZ26" s="106"/>
      <c r="BA26" s="15">
        <v>19</v>
      </c>
      <c r="BB26" s="263">
        <v>923.96</v>
      </c>
      <c r="BC26" s="300"/>
      <c r="BD26" s="263"/>
      <c r="BE26" s="95"/>
      <c r="BF26" s="71"/>
      <c r="BG26" s="497">
        <f t="shared" si="11"/>
        <v>0</v>
      </c>
      <c r="BJ26" s="106"/>
      <c r="BK26" s="15">
        <v>19</v>
      </c>
      <c r="BL26" s="263">
        <v>898.1</v>
      </c>
      <c r="BM26" s="231"/>
      <c r="BN26" s="263"/>
      <c r="BO26" s="296"/>
      <c r="BP26" s="671">
        <v>65</v>
      </c>
      <c r="BQ26" s="630">
        <f t="shared" si="12"/>
        <v>0</v>
      </c>
      <c r="BR26" s="497"/>
      <c r="BT26" s="106"/>
      <c r="BU26" s="247">
        <v>19</v>
      </c>
      <c r="BV26" s="263">
        <v>920.8</v>
      </c>
      <c r="BW26" s="785"/>
      <c r="BX26" s="263"/>
      <c r="BY26" s="850"/>
      <c r="BZ26" s="599"/>
      <c r="CA26" s="497">
        <f t="shared" si="13"/>
        <v>0</v>
      </c>
      <c r="CD26" s="642"/>
      <c r="CE26" s="15">
        <v>19</v>
      </c>
      <c r="CF26" s="263">
        <v>907.2</v>
      </c>
      <c r="CG26" s="785"/>
      <c r="CH26" s="263"/>
      <c r="CI26" s="672"/>
      <c r="CJ26" s="599"/>
      <c r="CK26" s="497">
        <f t="shared" si="14"/>
        <v>0</v>
      </c>
      <c r="CN26" s="527"/>
      <c r="CO26" s="15">
        <v>19</v>
      </c>
      <c r="CP26" s="263">
        <v>873.6</v>
      </c>
      <c r="CQ26" s="353"/>
      <c r="CR26" s="263"/>
      <c r="CS26" s="355"/>
      <c r="CT26" s="354"/>
      <c r="CU26" s="503">
        <f t="shared" si="48"/>
        <v>0</v>
      </c>
      <c r="CX26" s="106"/>
      <c r="CY26" s="15">
        <v>19</v>
      </c>
      <c r="CZ26" s="92">
        <v>914.4</v>
      </c>
      <c r="DA26" s="300"/>
      <c r="DB26" s="92"/>
      <c r="DC26" s="95"/>
      <c r="DD26" s="71"/>
      <c r="DE26" s="497">
        <f t="shared" si="15"/>
        <v>0</v>
      </c>
      <c r="DH26" s="106"/>
      <c r="DI26" s="15">
        <v>19</v>
      </c>
      <c r="DJ26" s="92">
        <v>896.3</v>
      </c>
      <c r="DK26" s="353"/>
      <c r="DL26" s="92"/>
      <c r="DM26" s="355"/>
      <c r="DN26" s="354"/>
      <c r="DO26" s="503">
        <f t="shared" si="16"/>
        <v>0</v>
      </c>
      <c r="DR26" s="106"/>
      <c r="DS26" s="15">
        <v>19</v>
      </c>
      <c r="DT26" s="92">
        <v>889.5</v>
      </c>
      <c r="DU26" s="353"/>
      <c r="DV26" s="92"/>
      <c r="DW26" s="355"/>
      <c r="DX26" s="354"/>
      <c r="DY26" s="497">
        <f t="shared" si="17"/>
        <v>0</v>
      </c>
      <c r="EB26" s="106"/>
      <c r="EC26" s="15">
        <v>19</v>
      </c>
      <c r="ED26" s="69">
        <v>917.16</v>
      </c>
      <c r="EE26" s="311"/>
      <c r="EF26" s="69"/>
      <c r="EG26" s="70"/>
      <c r="EH26" s="71"/>
      <c r="EI26" s="497">
        <f t="shared" si="18"/>
        <v>0</v>
      </c>
      <c r="EL26" s="106"/>
      <c r="EM26" s="15">
        <v>19</v>
      </c>
      <c r="EN26" s="69">
        <v>874.5</v>
      </c>
      <c r="EO26" s="311"/>
      <c r="EP26" s="69"/>
      <c r="EQ26" s="70"/>
      <c r="ER26" s="71"/>
      <c r="ES26" s="497">
        <f t="shared" si="19"/>
        <v>0</v>
      </c>
      <c r="EV26" s="94"/>
      <c r="EW26" s="15">
        <v>19</v>
      </c>
      <c r="EX26" s="263">
        <v>919.9</v>
      </c>
      <c r="EY26" s="304"/>
      <c r="EZ26" s="263"/>
      <c r="FA26" s="249"/>
      <c r="FB26" s="250"/>
      <c r="FC26" s="497">
        <f t="shared" si="20"/>
        <v>0</v>
      </c>
      <c r="FF26" s="94"/>
      <c r="FG26" s="15">
        <v>19</v>
      </c>
      <c r="FH26" s="263">
        <v>946.64</v>
      </c>
      <c r="FI26" s="304"/>
      <c r="FJ26" s="263"/>
      <c r="FK26" s="249"/>
      <c r="FL26" s="250"/>
      <c r="FM26" s="299">
        <f t="shared" si="21"/>
        <v>0</v>
      </c>
      <c r="FP26" s="106"/>
      <c r="FQ26" s="15">
        <v>19</v>
      </c>
      <c r="FR26" s="92">
        <v>911.72</v>
      </c>
      <c r="FS26" s="300"/>
      <c r="FT26" s="92"/>
      <c r="FU26" s="70"/>
      <c r="FV26" s="71"/>
      <c r="FW26" s="497">
        <f t="shared" si="22"/>
        <v>0</v>
      </c>
      <c r="FX26" s="71"/>
      <c r="FZ26" s="106"/>
      <c r="GA26" s="15">
        <v>19</v>
      </c>
      <c r="GB26" s="69">
        <v>928</v>
      </c>
      <c r="GC26" s="440"/>
      <c r="GD26" s="69"/>
      <c r="GE26" s="249"/>
      <c r="GF26" s="250"/>
      <c r="GG26" s="299">
        <f t="shared" si="23"/>
        <v>0</v>
      </c>
      <c r="GJ26" s="106"/>
      <c r="GK26" s="15">
        <v>19</v>
      </c>
      <c r="GL26" s="429">
        <v>922.6</v>
      </c>
      <c r="GM26" s="300"/>
      <c r="GN26" s="429"/>
      <c r="GO26" s="95"/>
      <c r="GP26" s="71"/>
      <c r="GQ26" s="497">
        <f t="shared" si="24"/>
        <v>0</v>
      </c>
      <c r="GT26" s="106"/>
      <c r="GU26" s="15">
        <v>19</v>
      </c>
      <c r="GV26" s="263"/>
      <c r="GW26" s="304"/>
      <c r="GX26" s="263"/>
      <c r="GY26" s="296"/>
      <c r="GZ26" s="250"/>
      <c r="HA26" s="497">
        <f t="shared" si="25"/>
        <v>0</v>
      </c>
      <c r="HD26" s="106"/>
      <c r="HE26" s="15">
        <v>19</v>
      </c>
      <c r="HF26" s="263"/>
      <c r="HG26" s="304"/>
      <c r="HH26" s="263"/>
      <c r="HI26" s="296"/>
      <c r="HJ26" s="250"/>
      <c r="HK26" s="299">
        <f t="shared" si="26"/>
        <v>0</v>
      </c>
      <c r="HN26" s="214"/>
      <c r="HO26" s="15">
        <v>19</v>
      </c>
      <c r="HP26" s="263"/>
      <c r="HQ26" s="304"/>
      <c r="HR26" s="263"/>
      <c r="HS26" s="356"/>
      <c r="HT26" s="250"/>
      <c r="HU26" s="299">
        <f t="shared" si="27"/>
        <v>0</v>
      </c>
      <c r="HX26" s="106"/>
      <c r="HY26" s="15">
        <v>19</v>
      </c>
      <c r="HZ26" s="69"/>
      <c r="IA26" s="311"/>
      <c r="IB26" s="69"/>
      <c r="IC26" s="70"/>
      <c r="ID26" s="71"/>
      <c r="IE26" s="497">
        <f t="shared" si="5"/>
        <v>0</v>
      </c>
      <c r="IH26" s="106"/>
      <c r="II26" s="15">
        <v>19</v>
      </c>
      <c r="IJ26" s="69"/>
      <c r="IK26" s="311"/>
      <c r="IL26" s="69"/>
      <c r="IM26" s="70"/>
      <c r="IN26" s="71"/>
      <c r="IO26" s="497">
        <f t="shared" si="28"/>
        <v>0</v>
      </c>
      <c r="IR26" s="106"/>
      <c r="IS26" s="15">
        <v>19</v>
      </c>
      <c r="IT26" s="263"/>
      <c r="IU26" s="231"/>
      <c r="IV26" s="263"/>
      <c r="IW26" s="446"/>
      <c r="IX26" s="250"/>
      <c r="IY26" s="299">
        <f t="shared" si="29"/>
        <v>0</v>
      </c>
      <c r="JA26" s="69"/>
      <c r="JB26" s="106"/>
      <c r="JC26" s="15">
        <v>19</v>
      </c>
      <c r="JD26" s="92"/>
      <c r="JE26" s="311"/>
      <c r="JF26" s="92"/>
      <c r="JG26" s="249"/>
      <c r="JH26" s="71"/>
      <c r="JI26" s="497">
        <f t="shared" si="30"/>
        <v>0</v>
      </c>
      <c r="JL26" s="106"/>
      <c r="JM26" s="15">
        <v>19</v>
      </c>
      <c r="JN26" s="92"/>
      <c r="JO26" s="300"/>
      <c r="JP26" s="92"/>
      <c r="JQ26" s="70"/>
      <c r="JR26" s="71"/>
      <c r="JS26" s="497">
        <f t="shared" si="31"/>
        <v>0</v>
      </c>
      <c r="JV26" s="94"/>
      <c r="JW26" s="15">
        <v>19</v>
      </c>
      <c r="JX26" s="69"/>
      <c r="JY26" s="311"/>
      <c r="JZ26" s="69"/>
      <c r="KA26" s="70"/>
      <c r="KB26" s="71"/>
      <c r="KC26" s="497">
        <f t="shared" si="32"/>
        <v>0</v>
      </c>
      <c r="KE26" s="228"/>
      <c r="KF26" s="421"/>
      <c r="KG26" s="15">
        <v>19</v>
      </c>
      <c r="KH26" s="69"/>
      <c r="KI26" s="311"/>
      <c r="KJ26" s="69"/>
      <c r="KK26" s="70"/>
      <c r="KL26" s="71"/>
      <c r="KM26" s="497">
        <f t="shared" si="33"/>
        <v>0</v>
      </c>
      <c r="KP26" s="94"/>
      <c r="KQ26" s="15">
        <v>19</v>
      </c>
      <c r="KR26" s="69"/>
      <c r="KS26" s="311"/>
      <c r="KT26" s="69"/>
      <c r="KU26" s="70"/>
      <c r="KV26" s="71"/>
      <c r="KW26" s="497">
        <f t="shared" si="34"/>
        <v>0</v>
      </c>
      <c r="KZ26" s="106"/>
      <c r="LA26" s="15">
        <v>19</v>
      </c>
      <c r="LB26" s="92"/>
      <c r="LC26" s="300"/>
      <c r="LD26" s="92"/>
      <c r="LE26" s="95"/>
      <c r="LF26" s="71"/>
      <c r="LG26" s="497">
        <f t="shared" si="35"/>
        <v>0</v>
      </c>
      <c r="LJ26" s="106"/>
      <c r="LK26" s="15">
        <v>19</v>
      </c>
      <c r="LL26" s="263"/>
      <c r="LM26" s="300"/>
      <c r="LN26" s="263"/>
      <c r="LO26" s="95"/>
      <c r="LP26" s="71"/>
      <c r="LQ26" s="497">
        <f t="shared" si="36"/>
        <v>0</v>
      </c>
      <c r="LT26" s="106"/>
      <c r="LU26" s="15">
        <v>19</v>
      </c>
      <c r="LV26" s="92"/>
      <c r="LW26" s="300"/>
      <c r="LX26" s="92"/>
      <c r="LY26" s="95"/>
      <c r="LZ26" s="71"/>
      <c r="MA26" s="497">
        <f t="shared" si="37"/>
        <v>0</v>
      </c>
      <c r="MB26" s="497"/>
      <c r="MD26" s="106"/>
      <c r="ME26" s="15">
        <v>19</v>
      </c>
      <c r="MF26" s="362"/>
      <c r="MG26" s="300"/>
      <c r="MH26" s="784"/>
      <c r="MI26" s="296"/>
      <c r="MJ26" s="71"/>
      <c r="MK26" s="71">
        <f t="shared" si="38"/>
        <v>0</v>
      </c>
      <c r="MN26" s="106"/>
      <c r="MO26" s="15">
        <v>19</v>
      </c>
      <c r="MP26" s="92"/>
      <c r="MQ26" s="300"/>
      <c r="MR26" s="92"/>
      <c r="MS26" s="95"/>
      <c r="MT26" s="71"/>
      <c r="MU26" s="71">
        <f t="shared" si="39"/>
        <v>0</v>
      </c>
      <c r="MX26" s="106"/>
      <c r="MY26" s="15">
        <v>19</v>
      </c>
      <c r="MZ26" s="92"/>
      <c r="NA26" s="300"/>
      <c r="NB26" s="92"/>
      <c r="NC26" s="95"/>
      <c r="ND26" s="71"/>
      <c r="NE26" s="71">
        <f t="shared" si="40"/>
        <v>0</v>
      </c>
      <c r="NH26" s="106"/>
      <c r="NI26" s="15">
        <v>19</v>
      </c>
      <c r="NJ26" s="92"/>
      <c r="NK26" s="300"/>
      <c r="NL26" s="92"/>
      <c r="NM26" s="95"/>
      <c r="NN26" s="71"/>
      <c r="NO26" s="71">
        <f t="shared" si="41"/>
        <v>0</v>
      </c>
      <c r="NR26" s="106"/>
      <c r="NS26" s="15">
        <v>19</v>
      </c>
      <c r="NT26" s="92"/>
      <c r="NU26" s="300"/>
      <c r="NV26" s="92"/>
      <c r="NW26" s="95"/>
      <c r="NX26" s="71"/>
      <c r="NY26" s="71">
        <f t="shared" si="42"/>
        <v>0</v>
      </c>
      <c r="OB26" s="106"/>
      <c r="OC26" s="15">
        <v>19</v>
      </c>
      <c r="OD26" s="92"/>
      <c r="OE26" s="300"/>
      <c r="OF26" s="92"/>
      <c r="OG26" s="95"/>
      <c r="OH26" s="71"/>
      <c r="OI26" s="71">
        <f t="shared" si="43"/>
        <v>0</v>
      </c>
      <c r="OL26" s="106"/>
      <c r="OM26" s="15">
        <v>19</v>
      </c>
      <c r="ON26" s="92"/>
      <c r="OO26" s="300"/>
      <c r="OP26" s="92"/>
      <c r="OQ26" s="95"/>
      <c r="OR26" s="71"/>
      <c r="OS26" s="71">
        <f t="shared" si="44"/>
        <v>0</v>
      </c>
      <c r="OV26" s="106"/>
      <c r="OW26" s="15">
        <v>19</v>
      </c>
      <c r="OX26" s="263"/>
      <c r="OY26" s="304"/>
      <c r="OZ26" s="263"/>
      <c r="PA26" s="296"/>
      <c r="PB26" s="250"/>
      <c r="PC26" s="250">
        <f t="shared" si="45"/>
        <v>0</v>
      </c>
      <c r="PF26" s="94"/>
      <c r="PG26" s="15">
        <v>19</v>
      </c>
      <c r="PH26" s="92"/>
      <c r="PI26" s="300"/>
      <c r="PJ26" s="92"/>
      <c r="PK26" s="95"/>
      <c r="PL26" s="71"/>
      <c r="PM26" s="71">
        <f t="shared" si="46"/>
        <v>0</v>
      </c>
      <c r="PP26" s="106"/>
      <c r="PQ26" s="15">
        <v>19</v>
      </c>
      <c r="PR26" s="92"/>
      <c r="PS26" s="300"/>
      <c r="PT26" s="92"/>
      <c r="PU26" s="95"/>
      <c r="PV26" s="71"/>
      <c r="PY26" s="106"/>
      <c r="PZ26" s="15">
        <v>19</v>
      </c>
      <c r="QA26" s="92"/>
      <c r="QB26" s="135"/>
      <c r="QC26" s="92"/>
      <c r="QD26" s="95"/>
      <c r="QE26" s="71"/>
      <c r="QH26" s="106"/>
      <c r="QI26" s="15">
        <v>19</v>
      </c>
      <c r="QJ26" s="92"/>
      <c r="QK26" s="300"/>
      <c r="QL26" s="92"/>
      <c r="QM26" s="95"/>
      <c r="QN26" s="71"/>
      <c r="QQ26" s="106"/>
      <c r="QR26" s="15">
        <v>19</v>
      </c>
      <c r="QS26" s="92"/>
      <c r="QT26" s="300"/>
      <c r="QU26" s="92"/>
      <c r="QV26" s="95"/>
      <c r="QW26" s="71"/>
      <c r="QZ26" s="106"/>
      <c r="RA26" s="15">
        <v>19</v>
      </c>
      <c r="RB26" s="92"/>
      <c r="RC26" s="300"/>
      <c r="RD26" s="92"/>
      <c r="RE26" s="95"/>
      <c r="RF26" s="71"/>
      <c r="RI26" s="106"/>
      <c r="RJ26" s="15">
        <v>19</v>
      </c>
      <c r="RK26" s="92"/>
      <c r="RL26" s="300"/>
      <c r="RM26" s="92"/>
      <c r="RN26" s="95"/>
      <c r="RO26" s="352"/>
      <c r="RR26" s="106"/>
      <c r="RS26" s="15">
        <v>19</v>
      </c>
      <c r="RT26" s="92"/>
      <c r="RU26" s="135"/>
      <c r="RV26" s="92"/>
      <c r="RW26" s="95"/>
      <c r="RX26" s="71"/>
      <c r="SA26" s="106"/>
      <c r="SB26" s="15">
        <v>19</v>
      </c>
      <c r="SC26" s="92"/>
      <c r="SD26" s="79"/>
      <c r="SE26" s="92"/>
      <c r="SF26" s="95"/>
      <c r="SG26" s="71"/>
      <c r="SJ26" s="106"/>
      <c r="SK26" s="15">
        <v>19</v>
      </c>
      <c r="SL26" s="92"/>
      <c r="SM26" s="79"/>
      <c r="SN26" s="92"/>
      <c r="SO26" s="95"/>
      <c r="SP26" s="71"/>
      <c r="SS26" s="106"/>
      <c r="ST26" s="15"/>
      <c r="SU26" s="92"/>
      <c r="SV26" s="79"/>
      <c r="SW26" s="92"/>
      <c r="SX26" s="95"/>
      <c r="SY26" s="71"/>
      <c r="TB26" s="106"/>
      <c r="TC26" s="15">
        <v>19</v>
      </c>
      <c r="TD26" s="92"/>
      <c r="TE26" s="361"/>
      <c r="TF26" s="168"/>
      <c r="TG26" s="355"/>
      <c r="TH26" s="354"/>
      <c r="TK26" s="106"/>
      <c r="TL26" s="15"/>
      <c r="TM26" s="92"/>
      <c r="TN26" s="79"/>
      <c r="TO26" s="92"/>
      <c r="TP26" s="95"/>
      <c r="TQ26" s="71"/>
      <c r="TT26" s="106"/>
      <c r="TU26" s="15">
        <v>19</v>
      </c>
      <c r="TV26" s="92"/>
      <c r="TW26" s="79"/>
      <c r="TX26" s="92"/>
      <c r="TY26" s="95"/>
      <c r="TZ26" s="71"/>
      <c r="UC26" s="106"/>
      <c r="UD26" s="15"/>
      <c r="UE26" s="92"/>
      <c r="UF26" s="79"/>
      <c r="UG26" s="92"/>
      <c r="UH26" s="95"/>
      <c r="UI26" s="71"/>
      <c r="UL26" s="106"/>
      <c r="UM26" s="15">
        <v>19</v>
      </c>
      <c r="UN26" s="92"/>
      <c r="UO26" s="79"/>
      <c r="UP26" s="92"/>
      <c r="UQ26" s="95"/>
      <c r="UR26" s="71"/>
      <c r="UU26" s="106"/>
      <c r="UV26" s="15">
        <v>19</v>
      </c>
      <c r="UW26" s="92"/>
      <c r="UX26" s="79"/>
      <c r="UY26" s="92"/>
      <c r="UZ26" s="95"/>
      <c r="VA26" s="71"/>
      <c r="VD26" s="106"/>
      <c r="VE26" s="15">
        <v>19</v>
      </c>
      <c r="VF26" s="92"/>
      <c r="VG26" s="79"/>
      <c r="VH26" s="92"/>
      <c r="VI26" s="95"/>
      <c r="VJ26" s="71"/>
      <c r="VM26" s="106"/>
      <c r="VN26" s="15">
        <v>19</v>
      </c>
      <c r="VO26" s="92"/>
      <c r="VP26" s="79"/>
      <c r="VQ26" s="92"/>
      <c r="VR26" s="95"/>
      <c r="VS26" s="71"/>
      <c r="VV26" s="106"/>
      <c r="VW26" s="15">
        <v>19</v>
      </c>
      <c r="VX26" s="92"/>
      <c r="VY26" s="79"/>
      <c r="VZ26" s="92"/>
      <c r="WA26" s="95"/>
      <c r="WB26" s="71"/>
      <c r="WE26" s="106"/>
      <c r="WF26" s="15">
        <v>19</v>
      </c>
      <c r="WG26" s="92"/>
      <c r="WH26" s="79"/>
      <c r="WI26" s="92"/>
      <c r="WJ26" s="95"/>
      <c r="WK26" s="71"/>
      <c r="WN26" s="106"/>
      <c r="WO26" s="15">
        <v>19</v>
      </c>
      <c r="WP26" s="92"/>
      <c r="WQ26" s="79"/>
      <c r="WR26" s="92"/>
      <c r="WS26" s="95"/>
      <c r="WT26" s="71"/>
      <c r="WW26" s="106"/>
      <c r="WX26" s="15">
        <v>19</v>
      </c>
      <c r="WY26" s="92"/>
      <c r="WZ26" s="79"/>
      <c r="XA26" s="92"/>
      <c r="XB26" s="95"/>
      <c r="XC26" s="71"/>
      <c r="XF26" s="106"/>
      <c r="XG26" s="15">
        <v>19</v>
      </c>
      <c r="XH26" s="92"/>
      <c r="XI26" s="79"/>
      <c r="XJ26" s="92"/>
      <c r="XK26" s="95"/>
      <c r="XL26" s="71"/>
      <c r="XO26" s="106"/>
      <c r="XP26" s="15">
        <v>19</v>
      </c>
      <c r="XQ26" s="92"/>
      <c r="XR26" s="79"/>
      <c r="XS26" s="92"/>
      <c r="XT26" s="95"/>
      <c r="XU26" s="71"/>
      <c r="XX26" s="106"/>
      <c r="XY26" s="15">
        <v>19</v>
      </c>
      <c r="XZ26" s="92"/>
      <c r="YA26" s="79"/>
      <c r="YB26" s="92"/>
      <c r="YC26" s="95"/>
      <c r="YD26" s="71"/>
      <c r="YG26" s="106"/>
      <c r="YH26" s="15">
        <v>19</v>
      </c>
      <c r="YI26" s="92"/>
      <c r="YJ26" s="79"/>
      <c r="YK26" s="92"/>
      <c r="YL26" s="95"/>
      <c r="YM26" s="71"/>
      <c r="YP26" s="106"/>
      <c r="YQ26" s="15">
        <v>19</v>
      </c>
      <c r="YR26" s="92"/>
      <c r="YS26" s="79"/>
      <c r="YT26" s="92"/>
      <c r="YU26" s="95"/>
      <c r="YV26" s="71"/>
      <c r="YY26" s="106"/>
      <c r="YZ26" s="15">
        <v>19</v>
      </c>
      <c r="ZA26" s="92"/>
      <c r="ZB26" s="79"/>
      <c r="ZC26" s="92"/>
      <c r="ZD26" s="95"/>
      <c r="ZE26" s="71"/>
      <c r="ZH26" s="106"/>
      <c r="ZI26" s="15">
        <v>19</v>
      </c>
      <c r="ZJ26" s="92"/>
      <c r="ZK26" s="79"/>
      <c r="ZL26" s="92"/>
      <c r="ZM26" s="95"/>
      <c r="ZN26" s="71"/>
      <c r="ZQ26" s="106"/>
      <c r="ZR26" s="15">
        <v>19</v>
      </c>
      <c r="ZS26" s="92"/>
      <c r="ZT26" s="79"/>
      <c r="ZU26" s="92"/>
      <c r="ZV26" s="95"/>
      <c r="ZW26" s="71"/>
      <c r="ZZ26" s="106"/>
      <c r="AAA26" s="15">
        <v>19</v>
      </c>
      <c r="AAB26" s="92"/>
      <c r="AAC26" s="79"/>
      <c r="AAD26" s="92"/>
      <c r="AAE26" s="95"/>
      <c r="AAF26" s="71"/>
      <c r="AAI26" s="106"/>
      <c r="AAJ26" s="15">
        <v>19</v>
      </c>
      <c r="AAK26" s="92"/>
      <c r="AAL26" s="79"/>
      <c r="AAM26" s="92"/>
      <c r="AAN26" s="95"/>
      <c r="AAO26" s="71"/>
      <c r="AAR26" s="106"/>
      <c r="AAS26" s="15">
        <v>19</v>
      </c>
      <c r="AAT26" s="92"/>
      <c r="AAU26" s="79"/>
      <c r="AAV26" s="92"/>
      <c r="AAW26" s="95"/>
      <c r="AAX26" s="71"/>
      <c r="ABA26" s="106"/>
      <c r="ABB26" s="15">
        <v>19</v>
      </c>
      <c r="ABC26" s="92"/>
      <c r="ABD26" s="79"/>
      <c r="ABE26" s="92"/>
      <c r="ABF26" s="95"/>
      <c r="ABG26" s="71"/>
      <c r="ABJ26" s="106"/>
      <c r="ABK26" s="15">
        <v>19</v>
      </c>
      <c r="ABL26" s="92"/>
      <c r="ABM26" s="79"/>
      <c r="ABN26" s="92"/>
      <c r="ABO26" s="95"/>
      <c r="ABP26" s="71"/>
      <c r="ABS26" s="106"/>
      <c r="ABT26" s="15">
        <v>19</v>
      </c>
      <c r="ABU26" s="92"/>
      <c r="ABV26" s="79"/>
      <c r="ABW26" s="92"/>
      <c r="ABX26" s="95"/>
      <c r="ABY26" s="71"/>
      <c r="ACB26" s="106"/>
      <c r="ACC26" s="15">
        <v>19</v>
      </c>
      <c r="ACD26" s="92"/>
      <c r="ACE26" s="79"/>
      <c r="ACF26" s="92"/>
      <c r="ACG26" s="95"/>
      <c r="ACH26" s="71"/>
      <c r="ACK26" s="106"/>
      <c r="ACL26" s="15">
        <v>19</v>
      </c>
      <c r="ACM26" s="92"/>
      <c r="ACN26" s="79"/>
      <c r="ACO26" s="92"/>
      <c r="ACP26" s="95"/>
      <c r="ACQ26" s="71"/>
      <c r="ACT26" s="106"/>
      <c r="ACU26" s="15">
        <v>19</v>
      </c>
      <c r="ACV26" s="92"/>
      <c r="ACW26" s="79"/>
      <c r="ACX26" s="92"/>
      <c r="ACY26" s="95"/>
      <c r="ACZ26" s="71"/>
      <c r="ADC26" s="106"/>
      <c r="ADD26" s="15">
        <v>19</v>
      </c>
      <c r="ADE26" s="92"/>
      <c r="ADF26" s="79"/>
      <c r="ADG26" s="92"/>
      <c r="ADH26" s="95"/>
      <c r="ADI26" s="71"/>
      <c r="ADL26" s="106"/>
      <c r="ADM26" s="15">
        <v>19</v>
      </c>
      <c r="ADN26" s="92"/>
      <c r="ADO26" s="79"/>
      <c r="ADP26" s="92"/>
      <c r="ADQ26" s="95"/>
      <c r="ADR26" s="71"/>
      <c r="ADU26" s="106"/>
      <c r="ADV26" s="15">
        <v>19</v>
      </c>
      <c r="ADW26" s="92"/>
      <c r="ADX26" s="79"/>
      <c r="ADY26" s="92"/>
      <c r="ADZ26" s="95"/>
      <c r="AEA26" s="71"/>
      <c r="AED26" s="106"/>
      <c r="AEE26" s="15">
        <v>19</v>
      </c>
      <c r="AEF26" s="92"/>
      <c r="AEG26" s="79"/>
      <c r="AEH26" s="92"/>
      <c r="AEI26" s="95"/>
      <c r="AEJ26" s="71"/>
      <c r="AEM26" s="106"/>
      <c r="AEN26" s="15">
        <v>19</v>
      </c>
      <c r="AEO26" s="92"/>
      <c r="AEP26" s="79"/>
      <c r="AEQ26" s="92"/>
      <c r="AER26" s="95"/>
      <c r="AES26" s="71"/>
    </row>
    <row r="27" spans="1:828" ht="20.25" customHeight="1" x14ac:dyDescent="0.25">
      <c r="A27" s="137">
        <v>24</v>
      </c>
      <c r="B27" s="75">
        <f t="shared" ref="B27:I27" si="65">IG5</f>
        <v>0</v>
      </c>
      <c r="C27" s="236">
        <f t="shared" si="65"/>
        <v>0</v>
      </c>
      <c r="D27" s="102">
        <f t="shared" si="65"/>
        <v>0</v>
      </c>
      <c r="E27" s="135">
        <f t="shared" si="65"/>
        <v>0</v>
      </c>
      <c r="F27" s="86">
        <f t="shared" si="65"/>
        <v>0</v>
      </c>
      <c r="G27" s="73">
        <f t="shared" si="65"/>
        <v>0</v>
      </c>
      <c r="H27" s="48">
        <f t="shared" si="65"/>
        <v>0</v>
      </c>
      <c r="I27" s="105">
        <f t="shared" si="65"/>
        <v>0</v>
      </c>
      <c r="L27" s="94"/>
      <c r="M27" s="15">
        <v>20</v>
      </c>
      <c r="N27" s="69">
        <v>870</v>
      </c>
      <c r="O27" s="311"/>
      <c r="P27" s="69"/>
      <c r="Q27" s="70"/>
      <c r="R27" s="71"/>
      <c r="S27" s="497">
        <f t="shared" si="7"/>
        <v>0</v>
      </c>
      <c r="T27" s="228"/>
      <c r="V27" s="94"/>
      <c r="W27" s="15">
        <v>20</v>
      </c>
      <c r="X27" s="69">
        <v>899.9</v>
      </c>
      <c r="Y27" s="311"/>
      <c r="Z27" s="69"/>
      <c r="AA27" s="70"/>
      <c r="AB27" s="71"/>
      <c r="AC27" s="497">
        <f t="shared" si="8"/>
        <v>0</v>
      </c>
      <c r="AF27" s="106"/>
      <c r="AG27" s="15">
        <v>20</v>
      </c>
      <c r="AH27" s="92">
        <v>941.2</v>
      </c>
      <c r="AI27" s="300"/>
      <c r="AJ27" s="92"/>
      <c r="AK27" s="95"/>
      <c r="AL27" s="71"/>
      <c r="AM27" s="497">
        <f t="shared" si="9"/>
        <v>0</v>
      </c>
      <c r="AP27" s="106"/>
      <c r="AQ27" s="15">
        <v>20</v>
      </c>
      <c r="AR27" s="263">
        <v>917.61</v>
      </c>
      <c r="AS27" s="300"/>
      <c r="AT27" s="263"/>
      <c r="AU27" s="95"/>
      <c r="AV27" s="71"/>
      <c r="AW27" s="497">
        <f t="shared" si="10"/>
        <v>0</v>
      </c>
      <c r="AZ27" s="106"/>
      <c r="BA27" s="15">
        <v>20</v>
      </c>
      <c r="BB27" s="263">
        <v>922.15</v>
      </c>
      <c r="BC27" s="300"/>
      <c r="BD27" s="263"/>
      <c r="BE27" s="95"/>
      <c r="BF27" s="71"/>
      <c r="BG27" s="497">
        <f t="shared" si="11"/>
        <v>0</v>
      </c>
      <c r="BJ27" s="106"/>
      <c r="BK27" s="15">
        <v>20</v>
      </c>
      <c r="BL27" s="263">
        <v>915.3</v>
      </c>
      <c r="BM27" s="231"/>
      <c r="BN27" s="263"/>
      <c r="BO27" s="296"/>
      <c r="BP27" s="671">
        <v>65</v>
      </c>
      <c r="BQ27" s="630">
        <f t="shared" si="12"/>
        <v>0</v>
      </c>
      <c r="BR27" s="497"/>
      <c r="BT27" s="106"/>
      <c r="BU27" s="247">
        <v>20</v>
      </c>
      <c r="BV27" s="263">
        <v>913.5</v>
      </c>
      <c r="BW27" s="785"/>
      <c r="BX27" s="263"/>
      <c r="BY27" s="850"/>
      <c r="BZ27" s="599"/>
      <c r="CA27" s="497">
        <f t="shared" si="13"/>
        <v>0</v>
      </c>
      <c r="CD27" s="642"/>
      <c r="CE27" s="15">
        <v>20</v>
      </c>
      <c r="CF27" s="263">
        <v>933.5</v>
      </c>
      <c r="CG27" s="785"/>
      <c r="CH27" s="263"/>
      <c r="CI27" s="672"/>
      <c r="CJ27" s="599"/>
      <c r="CK27" s="497">
        <f t="shared" si="14"/>
        <v>0</v>
      </c>
      <c r="CN27" s="527"/>
      <c r="CO27" s="15">
        <v>20</v>
      </c>
      <c r="CP27" s="263">
        <v>919</v>
      </c>
      <c r="CQ27" s="353"/>
      <c r="CR27" s="263"/>
      <c r="CS27" s="355"/>
      <c r="CT27" s="354"/>
      <c r="CU27" s="503">
        <f t="shared" si="48"/>
        <v>0</v>
      </c>
      <c r="CX27" s="106"/>
      <c r="CY27" s="15">
        <v>20</v>
      </c>
      <c r="CZ27" s="92">
        <v>890.9</v>
      </c>
      <c r="DA27" s="300"/>
      <c r="DB27" s="92"/>
      <c r="DC27" s="95"/>
      <c r="DD27" s="71"/>
      <c r="DE27" s="497">
        <f t="shared" si="15"/>
        <v>0</v>
      </c>
      <c r="DH27" s="106"/>
      <c r="DI27" s="15">
        <v>20</v>
      </c>
      <c r="DJ27" s="92">
        <v>901.3</v>
      </c>
      <c r="DK27" s="353"/>
      <c r="DL27" s="92"/>
      <c r="DM27" s="355"/>
      <c r="DN27" s="354"/>
      <c r="DO27" s="503">
        <f t="shared" si="16"/>
        <v>0</v>
      </c>
      <c r="DR27" s="106"/>
      <c r="DS27" s="15">
        <v>20</v>
      </c>
      <c r="DT27" s="92">
        <v>919.9</v>
      </c>
      <c r="DU27" s="353"/>
      <c r="DV27" s="92"/>
      <c r="DW27" s="355"/>
      <c r="DX27" s="354"/>
      <c r="DY27" s="497">
        <f t="shared" si="17"/>
        <v>0</v>
      </c>
      <c r="EB27" s="106"/>
      <c r="EC27" s="15">
        <v>20</v>
      </c>
      <c r="ED27" s="69">
        <v>906.27</v>
      </c>
      <c r="EE27" s="311"/>
      <c r="EF27" s="69"/>
      <c r="EG27" s="70"/>
      <c r="EH27" s="71"/>
      <c r="EI27" s="497">
        <f t="shared" si="18"/>
        <v>0</v>
      </c>
      <c r="EL27" s="106"/>
      <c r="EM27" s="15">
        <v>20</v>
      </c>
      <c r="EN27" s="69">
        <v>936.2</v>
      </c>
      <c r="EO27" s="311"/>
      <c r="EP27" s="69"/>
      <c r="EQ27" s="70"/>
      <c r="ER27" s="71"/>
      <c r="ES27" s="497">
        <f t="shared" si="19"/>
        <v>0</v>
      </c>
      <c r="EV27" s="94"/>
      <c r="EW27" s="15">
        <v>20</v>
      </c>
      <c r="EX27" s="263">
        <v>907.2</v>
      </c>
      <c r="EY27" s="304"/>
      <c r="EZ27" s="263"/>
      <c r="FA27" s="249"/>
      <c r="FB27" s="250"/>
      <c r="FC27" s="497">
        <f t="shared" si="20"/>
        <v>0</v>
      </c>
      <c r="FF27" s="94"/>
      <c r="FG27" s="15">
        <v>20</v>
      </c>
      <c r="FH27" s="263">
        <v>945.74</v>
      </c>
      <c r="FI27" s="304"/>
      <c r="FJ27" s="263"/>
      <c r="FK27" s="249"/>
      <c r="FL27" s="250"/>
      <c r="FM27" s="299">
        <f t="shared" si="21"/>
        <v>0</v>
      </c>
      <c r="FP27" s="106"/>
      <c r="FQ27" s="15">
        <v>20</v>
      </c>
      <c r="FR27" s="92">
        <v>948</v>
      </c>
      <c r="FS27" s="300"/>
      <c r="FT27" s="92"/>
      <c r="FU27" s="70"/>
      <c r="FV27" s="71"/>
      <c r="FW27" s="497">
        <f t="shared" si="22"/>
        <v>0</v>
      </c>
      <c r="FX27" s="71"/>
      <c r="FZ27" s="106"/>
      <c r="GA27" s="15">
        <v>20</v>
      </c>
      <c r="GB27" s="69">
        <v>870</v>
      </c>
      <c r="GC27" s="440"/>
      <c r="GD27" s="69"/>
      <c r="GE27" s="249"/>
      <c r="GF27" s="250"/>
      <c r="GG27" s="299">
        <f t="shared" si="23"/>
        <v>0</v>
      </c>
      <c r="GJ27" s="106"/>
      <c r="GK27" s="15">
        <v>20</v>
      </c>
      <c r="GL27" s="429">
        <v>940.7</v>
      </c>
      <c r="GM27" s="300"/>
      <c r="GN27" s="429"/>
      <c r="GO27" s="95"/>
      <c r="GP27" s="71"/>
      <c r="GQ27" s="497">
        <f t="shared" si="24"/>
        <v>0</v>
      </c>
      <c r="GT27" s="106"/>
      <c r="GU27" s="15">
        <v>20</v>
      </c>
      <c r="GV27" s="263"/>
      <c r="GW27" s="304"/>
      <c r="GX27" s="263"/>
      <c r="GY27" s="296"/>
      <c r="GZ27" s="250"/>
      <c r="HA27" s="497">
        <f t="shared" si="25"/>
        <v>0</v>
      </c>
      <c r="HD27" s="106"/>
      <c r="HE27" s="15">
        <v>20</v>
      </c>
      <c r="HF27" s="263"/>
      <c r="HG27" s="304"/>
      <c r="HH27" s="263"/>
      <c r="HI27" s="296"/>
      <c r="HJ27" s="250"/>
      <c r="HK27" s="299">
        <f t="shared" si="26"/>
        <v>0</v>
      </c>
      <c r="HN27" s="214"/>
      <c r="HO27" s="15">
        <v>20</v>
      </c>
      <c r="HP27" s="263"/>
      <c r="HQ27" s="304"/>
      <c r="HR27" s="263"/>
      <c r="HS27" s="356"/>
      <c r="HT27" s="250"/>
      <c r="HU27" s="299">
        <f t="shared" si="27"/>
        <v>0</v>
      </c>
      <c r="HX27" s="106"/>
      <c r="HY27" s="15">
        <v>20</v>
      </c>
      <c r="HZ27" s="69"/>
      <c r="IA27" s="311"/>
      <c r="IB27" s="69"/>
      <c r="IC27" s="70"/>
      <c r="ID27" s="71"/>
      <c r="IE27" s="497">
        <f t="shared" si="5"/>
        <v>0</v>
      </c>
      <c r="IH27" s="106"/>
      <c r="II27" s="15">
        <v>20</v>
      </c>
      <c r="IJ27" s="69"/>
      <c r="IK27" s="311"/>
      <c r="IL27" s="69"/>
      <c r="IM27" s="70"/>
      <c r="IN27" s="71"/>
      <c r="IO27" s="497">
        <f t="shared" si="28"/>
        <v>0</v>
      </c>
      <c r="IR27" s="106"/>
      <c r="IS27" s="15">
        <v>20</v>
      </c>
      <c r="IT27" s="263"/>
      <c r="IU27" s="231"/>
      <c r="IV27" s="263"/>
      <c r="IW27" s="446"/>
      <c r="IX27" s="250"/>
      <c r="IY27" s="299">
        <f t="shared" si="29"/>
        <v>0</v>
      </c>
      <c r="JA27" s="69"/>
      <c r="JB27" s="106"/>
      <c r="JC27" s="15">
        <v>20</v>
      </c>
      <c r="JD27" s="92"/>
      <c r="JE27" s="311"/>
      <c r="JF27" s="92"/>
      <c r="JG27" s="249"/>
      <c r="JH27" s="71"/>
      <c r="JI27" s="497">
        <f t="shared" si="30"/>
        <v>0</v>
      </c>
      <c r="JL27" s="106"/>
      <c r="JM27" s="15">
        <v>20</v>
      </c>
      <c r="JN27" s="92"/>
      <c r="JO27" s="300"/>
      <c r="JP27" s="92"/>
      <c r="JQ27" s="70"/>
      <c r="JR27" s="71"/>
      <c r="JS27" s="497">
        <f t="shared" si="31"/>
        <v>0</v>
      </c>
      <c r="JV27" s="94"/>
      <c r="JW27" s="15">
        <v>20</v>
      </c>
      <c r="JX27" s="69"/>
      <c r="JY27" s="311"/>
      <c r="JZ27" s="69"/>
      <c r="KA27" s="70"/>
      <c r="KB27" s="71"/>
      <c r="KC27" s="497">
        <f t="shared" si="32"/>
        <v>0</v>
      </c>
      <c r="KE27" s="228"/>
      <c r="KF27" s="421"/>
      <c r="KG27" s="15">
        <v>20</v>
      </c>
      <c r="KH27" s="69"/>
      <c r="KI27" s="311"/>
      <c r="KJ27" s="69"/>
      <c r="KK27" s="70"/>
      <c r="KL27" s="71"/>
      <c r="KM27" s="497">
        <f t="shared" si="33"/>
        <v>0</v>
      </c>
      <c r="KP27" s="94"/>
      <c r="KQ27" s="15">
        <v>20</v>
      </c>
      <c r="KR27" s="69"/>
      <c r="KS27" s="311"/>
      <c r="KT27" s="69"/>
      <c r="KU27" s="70"/>
      <c r="KV27" s="71"/>
      <c r="KW27" s="497">
        <f t="shared" si="34"/>
        <v>0</v>
      </c>
      <c r="KZ27" s="106"/>
      <c r="LA27" s="15">
        <v>20</v>
      </c>
      <c r="LB27" s="92"/>
      <c r="LC27" s="300"/>
      <c r="LD27" s="92"/>
      <c r="LE27" s="95"/>
      <c r="LF27" s="71"/>
      <c r="LG27" s="497">
        <f t="shared" si="35"/>
        <v>0</v>
      </c>
      <c r="LJ27" s="106"/>
      <c r="LK27" s="15">
        <v>20</v>
      </c>
      <c r="LL27" s="263"/>
      <c r="LM27" s="300"/>
      <c r="LN27" s="263"/>
      <c r="LO27" s="95"/>
      <c r="LP27" s="71"/>
      <c r="LQ27" s="497">
        <f t="shared" si="36"/>
        <v>0</v>
      </c>
      <c r="LT27" s="106"/>
      <c r="LU27" s="15">
        <v>20</v>
      </c>
      <c r="LV27" s="92"/>
      <c r="LW27" s="300"/>
      <c r="LX27" s="92"/>
      <c r="LY27" s="95"/>
      <c r="LZ27" s="71"/>
      <c r="MA27" s="497">
        <f t="shared" si="37"/>
        <v>0</v>
      </c>
      <c r="MB27" s="497"/>
      <c r="MD27" s="106"/>
      <c r="ME27" s="15">
        <v>20</v>
      </c>
      <c r="MF27" s="362"/>
      <c r="MG27" s="300"/>
      <c r="MH27" s="784"/>
      <c r="MI27" s="296"/>
      <c r="MJ27" s="71"/>
      <c r="MK27" s="71">
        <f t="shared" si="38"/>
        <v>0</v>
      </c>
      <c r="MN27" s="106"/>
      <c r="MO27" s="15">
        <v>20</v>
      </c>
      <c r="MP27" s="92"/>
      <c r="MQ27" s="300"/>
      <c r="MR27" s="92"/>
      <c r="MS27" s="95"/>
      <c r="MT27" s="71"/>
      <c r="MU27" s="71">
        <f t="shared" si="39"/>
        <v>0</v>
      </c>
      <c r="MX27" s="106"/>
      <c r="MY27" s="15">
        <v>20</v>
      </c>
      <c r="MZ27" s="92"/>
      <c r="NA27" s="300"/>
      <c r="NB27" s="92"/>
      <c r="NC27" s="95"/>
      <c r="ND27" s="71"/>
      <c r="NE27" s="71">
        <f t="shared" si="40"/>
        <v>0</v>
      </c>
      <c r="NH27" s="106"/>
      <c r="NI27" s="15">
        <v>20</v>
      </c>
      <c r="NJ27" s="92"/>
      <c r="NK27" s="300"/>
      <c r="NL27" s="92"/>
      <c r="NM27" s="95"/>
      <c r="NN27" s="71"/>
      <c r="NO27" s="71">
        <f t="shared" si="41"/>
        <v>0</v>
      </c>
      <c r="NR27" s="106"/>
      <c r="NS27" s="15">
        <v>20</v>
      </c>
      <c r="NT27" s="92"/>
      <c r="NU27" s="300"/>
      <c r="NV27" s="92"/>
      <c r="NW27" s="95"/>
      <c r="NX27" s="71"/>
      <c r="NY27" s="71">
        <f t="shared" si="42"/>
        <v>0</v>
      </c>
      <c r="OB27" s="106"/>
      <c r="OC27" s="15">
        <v>20</v>
      </c>
      <c r="OD27" s="92"/>
      <c r="OE27" s="300"/>
      <c r="OF27" s="92"/>
      <c r="OG27" s="95"/>
      <c r="OH27" s="71"/>
      <c r="OI27" s="71">
        <f t="shared" si="43"/>
        <v>0</v>
      </c>
      <c r="OL27" s="106"/>
      <c r="OM27" s="15">
        <v>20</v>
      </c>
      <c r="ON27" s="92"/>
      <c r="OO27" s="300"/>
      <c r="OP27" s="92"/>
      <c r="OQ27" s="95"/>
      <c r="OR27" s="71"/>
      <c r="OS27" s="71">
        <f t="shared" si="44"/>
        <v>0</v>
      </c>
      <c r="OV27" s="106"/>
      <c r="OW27" s="15">
        <v>20</v>
      </c>
      <c r="OX27" s="263"/>
      <c r="OY27" s="304"/>
      <c r="OZ27" s="263"/>
      <c r="PA27" s="296"/>
      <c r="PB27" s="250"/>
      <c r="PC27" s="250">
        <f t="shared" si="45"/>
        <v>0</v>
      </c>
      <c r="PF27" s="106"/>
      <c r="PG27" s="15">
        <v>20</v>
      </c>
      <c r="PH27" s="92"/>
      <c r="PI27" s="300"/>
      <c r="PJ27" s="92"/>
      <c r="PK27" s="95"/>
      <c r="PL27" s="71"/>
      <c r="PM27" s="71">
        <f t="shared" si="46"/>
        <v>0</v>
      </c>
      <c r="PP27" s="106"/>
      <c r="PQ27" s="15">
        <v>20</v>
      </c>
      <c r="PR27" s="92"/>
      <c r="PS27" s="300"/>
      <c r="PT27" s="92"/>
      <c r="PU27" s="95"/>
      <c r="PV27" s="71"/>
      <c r="PY27" s="106"/>
      <c r="PZ27" s="15">
        <v>20</v>
      </c>
      <c r="QA27" s="92"/>
      <c r="QB27" s="135"/>
      <c r="QC27" s="92"/>
      <c r="QD27" s="95"/>
      <c r="QE27" s="71"/>
      <c r="QH27" s="106"/>
      <c r="QI27" s="15">
        <v>20</v>
      </c>
      <c r="QJ27" s="92"/>
      <c r="QK27" s="300"/>
      <c r="QL27" s="92"/>
      <c r="QM27" s="95"/>
      <c r="QN27" s="71"/>
      <c r="QQ27" s="106"/>
      <c r="QR27" s="15">
        <v>20</v>
      </c>
      <c r="QS27" s="92"/>
      <c r="QT27" s="300"/>
      <c r="QU27" s="92"/>
      <c r="QV27" s="95"/>
      <c r="QW27" s="71"/>
      <c r="QZ27" s="106"/>
      <c r="RA27" s="15">
        <v>20</v>
      </c>
      <c r="RB27" s="92"/>
      <c r="RC27" s="300"/>
      <c r="RD27" s="92"/>
      <c r="RE27" s="95"/>
      <c r="RF27" s="71"/>
      <c r="RI27" s="106"/>
      <c r="RJ27" s="15">
        <v>20</v>
      </c>
      <c r="RK27" s="92"/>
      <c r="RL27" s="300"/>
      <c r="RM27" s="92"/>
      <c r="RN27" s="95"/>
      <c r="RO27" s="352"/>
      <c r="RR27" s="106"/>
      <c r="RS27" s="15">
        <v>20</v>
      </c>
      <c r="RT27" s="92"/>
      <c r="RU27" s="135"/>
      <c r="RV27" s="92"/>
      <c r="RW27" s="95"/>
      <c r="RX27" s="71"/>
      <c r="SA27" s="106"/>
      <c r="SB27" s="15">
        <v>20</v>
      </c>
      <c r="SC27" s="92"/>
      <c r="SD27" s="79"/>
      <c r="SE27" s="92"/>
      <c r="SF27" s="95"/>
      <c r="SG27" s="71"/>
      <c r="SJ27" s="106"/>
      <c r="SK27" s="15">
        <v>20</v>
      </c>
      <c r="SL27" s="92"/>
      <c r="SM27" s="79"/>
      <c r="SN27" s="92"/>
      <c r="SO27" s="95"/>
      <c r="SP27" s="71"/>
      <c r="SS27" s="106"/>
      <c r="ST27" s="15"/>
      <c r="SU27" s="92"/>
      <c r="SV27" s="79"/>
      <c r="SW27" s="92"/>
      <c r="SX27" s="95"/>
      <c r="SY27" s="71"/>
      <c r="TB27" s="106"/>
      <c r="TC27" s="15">
        <v>20</v>
      </c>
      <c r="TD27" s="92"/>
      <c r="TE27" s="361"/>
      <c r="TF27" s="168"/>
      <c r="TG27" s="355"/>
      <c r="TH27" s="354"/>
      <c r="TK27" s="106"/>
      <c r="TL27" s="15"/>
      <c r="TM27" s="92"/>
      <c r="TN27" s="79"/>
      <c r="TO27" s="92"/>
      <c r="TP27" s="95"/>
      <c r="TQ27" s="71"/>
      <c r="TT27" s="106"/>
      <c r="TU27" s="15">
        <v>20</v>
      </c>
      <c r="TV27" s="92"/>
      <c r="TW27" s="79"/>
      <c r="TX27" s="92"/>
      <c r="TY27" s="95"/>
      <c r="TZ27" s="71"/>
      <c r="UC27" s="106"/>
      <c r="UD27" s="15"/>
      <c r="UE27" s="92"/>
      <c r="UF27" s="79"/>
      <c r="UG27" s="92"/>
      <c r="UH27" s="95"/>
      <c r="UI27" s="71"/>
      <c r="UL27" s="106"/>
      <c r="UM27" s="15">
        <v>20</v>
      </c>
      <c r="UN27" s="92"/>
      <c r="UO27" s="79"/>
      <c r="UP27" s="92"/>
      <c r="UQ27" s="95"/>
      <c r="UR27" s="71"/>
      <c r="UU27" s="106"/>
      <c r="UV27" s="15">
        <v>20</v>
      </c>
      <c r="UW27" s="92"/>
      <c r="UX27" s="79"/>
      <c r="UY27" s="92"/>
      <c r="UZ27" s="95"/>
      <c r="VA27" s="71"/>
      <c r="VD27" s="106"/>
      <c r="VE27" s="15">
        <v>20</v>
      </c>
      <c r="VF27" s="92"/>
      <c r="VG27" s="79"/>
      <c r="VH27" s="92"/>
      <c r="VI27" s="95"/>
      <c r="VJ27" s="71"/>
      <c r="VM27" s="106"/>
      <c r="VN27" s="15">
        <v>20</v>
      </c>
      <c r="VO27" s="92"/>
      <c r="VP27" s="79"/>
      <c r="VQ27" s="92"/>
      <c r="VR27" s="95"/>
      <c r="VS27" s="71"/>
      <c r="VV27" s="106"/>
      <c r="VW27" s="15">
        <v>20</v>
      </c>
      <c r="VX27" s="92"/>
      <c r="VY27" s="79"/>
      <c r="VZ27" s="92"/>
      <c r="WA27" s="95"/>
      <c r="WB27" s="71"/>
      <c r="WE27" s="106"/>
      <c r="WF27" s="15">
        <v>20</v>
      </c>
      <c r="WG27" s="92"/>
      <c r="WH27" s="79"/>
      <c r="WI27" s="92"/>
      <c r="WJ27" s="95"/>
      <c r="WK27" s="71"/>
      <c r="WN27" s="106"/>
      <c r="WO27" s="15">
        <v>20</v>
      </c>
      <c r="WP27" s="92"/>
      <c r="WQ27" s="79"/>
      <c r="WR27" s="92"/>
      <c r="WS27" s="95"/>
      <c r="WT27" s="71"/>
      <c r="WW27" s="106"/>
      <c r="WX27" s="15">
        <v>20</v>
      </c>
      <c r="WY27" s="92"/>
      <c r="WZ27" s="79"/>
      <c r="XA27" s="92"/>
      <c r="XB27" s="95"/>
      <c r="XC27" s="71"/>
      <c r="XF27" s="106"/>
      <c r="XG27" s="15">
        <v>20</v>
      </c>
      <c r="XH27" s="92"/>
      <c r="XI27" s="79"/>
      <c r="XJ27" s="92"/>
      <c r="XK27" s="95"/>
      <c r="XL27" s="71"/>
      <c r="XO27" s="106"/>
      <c r="XP27" s="15">
        <v>20</v>
      </c>
      <c r="XQ27" s="92"/>
      <c r="XR27" s="79"/>
      <c r="XS27" s="92"/>
      <c r="XT27" s="95"/>
      <c r="XU27" s="71"/>
      <c r="XX27" s="106"/>
      <c r="XY27" s="15">
        <v>20</v>
      </c>
      <c r="XZ27" s="92"/>
      <c r="YA27" s="79"/>
      <c r="YB27" s="92"/>
      <c r="YC27" s="95"/>
      <c r="YD27" s="71"/>
      <c r="YG27" s="106"/>
      <c r="YH27" s="15">
        <v>20</v>
      </c>
      <c r="YI27" s="92"/>
      <c r="YJ27" s="79"/>
      <c r="YK27" s="92"/>
      <c r="YL27" s="95"/>
      <c r="YM27" s="71"/>
      <c r="YP27" s="106"/>
      <c r="YQ27" s="15">
        <v>20</v>
      </c>
      <c r="YR27" s="92"/>
      <c r="YS27" s="79"/>
      <c r="YT27" s="92"/>
      <c r="YU27" s="95"/>
      <c r="YV27" s="71"/>
      <c r="YY27" s="106"/>
      <c r="YZ27" s="15">
        <v>20</v>
      </c>
      <c r="ZA27" s="92"/>
      <c r="ZB27" s="79"/>
      <c r="ZC27" s="92"/>
      <c r="ZD27" s="95"/>
      <c r="ZE27" s="71"/>
      <c r="ZH27" s="106"/>
      <c r="ZI27" s="15">
        <v>20</v>
      </c>
      <c r="ZJ27" s="92"/>
      <c r="ZK27" s="79"/>
      <c r="ZL27" s="92"/>
      <c r="ZM27" s="95"/>
      <c r="ZN27" s="71"/>
      <c r="ZQ27" s="106"/>
      <c r="ZR27" s="15">
        <v>20</v>
      </c>
      <c r="ZS27" s="92"/>
      <c r="ZT27" s="79"/>
      <c r="ZU27" s="92"/>
      <c r="ZV27" s="95"/>
      <c r="ZW27" s="71"/>
      <c r="ZZ27" s="106"/>
      <c r="AAA27" s="15">
        <v>20</v>
      </c>
      <c r="AAB27" s="92"/>
      <c r="AAC27" s="79"/>
      <c r="AAD27" s="92"/>
      <c r="AAE27" s="95"/>
      <c r="AAF27" s="71"/>
      <c r="AAI27" s="106"/>
      <c r="AAJ27" s="15">
        <v>20</v>
      </c>
      <c r="AAK27" s="92"/>
      <c r="AAL27" s="79"/>
      <c r="AAM27" s="92"/>
      <c r="AAN27" s="95"/>
      <c r="AAO27" s="71"/>
      <c r="AAR27" s="106"/>
      <c r="AAS27" s="15">
        <v>20</v>
      </c>
      <c r="AAT27" s="92"/>
      <c r="AAU27" s="79"/>
      <c r="AAV27" s="92"/>
      <c r="AAW27" s="95"/>
      <c r="AAX27" s="71"/>
      <c r="ABA27" s="106"/>
      <c r="ABB27" s="15">
        <v>20</v>
      </c>
      <c r="ABC27" s="92"/>
      <c r="ABD27" s="79"/>
      <c r="ABE27" s="92"/>
      <c r="ABF27" s="95"/>
      <c r="ABG27" s="71"/>
      <c r="ABJ27" s="106"/>
      <c r="ABK27" s="15">
        <v>20</v>
      </c>
      <c r="ABL27" s="92"/>
      <c r="ABM27" s="79"/>
      <c r="ABN27" s="92"/>
      <c r="ABO27" s="95"/>
      <c r="ABP27" s="71"/>
      <c r="ABS27" s="106"/>
      <c r="ABT27" s="15">
        <v>20</v>
      </c>
      <c r="ABU27" s="92"/>
      <c r="ABV27" s="79"/>
      <c r="ABW27" s="92"/>
      <c r="ABX27" s="95"/>
      <c r="ABY27" s="71"/>
      <c r="ACB27" s="106"/>
      <c r="ACC27" s="15">
        <v>20</v>
      </c>
      <c r="ACD27" s="92"/>
      <c r="ACE27" s="79"/>
      <c r="ACF27" s="92"/>
      <c r="ACG27" s="95"/>
      <c r="ACH27" s="71"/>
      <c r="ACK27" s="106"/>
      <c r="ACL27" s="15">
        <v>20</v>
      </c>
      <c r="ACM27" s="92"/>
      <c r="ACN27" s="79"/>
      <c r="ACO27" s="92"/>
      <c r="ACP27" s="95"/>
      <c r="ACQ27" s="71"/>
      <c r="ACT27" s="106"/>
      <c r="ACU27" s="15">
        <v>20</v>
      </c>
      <c r="ACV27" s="92"/>
      <c r="ACW27" s="79"/>
      <c r="ACX27" s="92"/>
      <c r="ACY27" s="95"/>
      <c r="ACZ27" s="71"/>
      <c r="ADC27" s="106"/>
      <c r="ADD27" s="15">
        <v>20</v>
      </c>
      <c r="ADE27" s="92"/>
      <c r="ADF27" s="79"/>
      <c r="ADG27" s="92"/>
      <c r="ADH27" s="95"/>
      <c r="ADI27" s="71"/>
      <c r="ADL27" s="106"/>
      <c r="ADM27" s="15">
        <v>20</v>
      </c>
      <c r="ADN27" s="92"/>
      <c r="ADO27" s="79"/>
      <c r="ADP27" s="92"/>
      <c r="ADQ27" s="95"/>
      <c r="ADR27" s="71"/>
      <c r="ADU27" s="106"/>
      <c r="ADV27" s="15">
        <v>20</v>
      </c>
      <c r="ADW27" s="92"/>
      <c r="ADX27" s="79"/>
      <c r="ADY27" s="92"/>
      <c r="ADZ27" s="95"/>
      <c r="AEA27" s="71"/>
      <c r="AED27" s="106"/>
      <c r="AEE27" s="15">
        <v>20</v>
      </c>
      <c r="AEF27" s="92"/>
      <c r="AEG27" s="79"/>
      <c r="AEH27" s="92"/>
      <c r="AEI27" s="95"/>
      <c r="AEJ27" s="71"/>
      <c r="AEM27" s="106"/>
      <c r="AEN27" s="15">
        <v>20</v>
      </c>
      <c r="AEO27" s="92"/>
      <c r="AEP27" s="79"/>
      <c r="AEQ27" s="92"/>
      <c r="AER27" s="95"/>
      <c r="AES27" s="71"/>
    </row>
    <row r="28" spans="1:828" x14ac:dyDescent="0.25">
      <c r="A28" s="137">
        <v>25</v>
      </c>
      <c r="B28" s="75">
        <f t="shared" ref="B28:I28" si="66">IQ5</f>
        <v>0</v>
      </c>
      <c r="C28" s="75">
        <f t="shared" si="66"/>
        <v>0</v>
      </c>
      <c r="D28" s="102">
        <f t="shared" si="66"/>
        <v>0</v>
      </c>
      <c r="E28" s="135">
        <f t="shared" si="66"/>
        <v>0</v>
      </c>
      <c r="F28" s="86">
        <f t="shared" si="66"/>
        <v>0</v>
      </c>
      <c r="G28" s="73">
        <f t="shared" si="66"/>
        <v>0</v>
      </c>
      <c r="H28" s="48">
        <f t="shared" si="66"/>
        <v>0</v>
      </c>
      <c r="I28" s="105">
        <f t="shared" si="66"/>
        <v>0</v>
      </c>
      <c r="J28" s="228"/>
      <c r="L28" s="94"/>
      <c r="M28" s="15">
        <v>21</v>
      </c>
      <c r="N28" s="69">
        <v>866.4</v>
      </c>
      <c r="O28" s="311"/>
      <c r="P28" s="69"/>
      <c r="Q28" s="70"/>
      <c r="R28" s="71"/>
      <c r="S28" s="497">
        <f t="shared" si="7"/>
        <v>0</v>
      </c>
      <c r="T28" s="228"/>
      <c r="V28" s="94"/>
      <c r="W28" s="15">
        <v>21</v>
      </c>
      <c r="X28" s="69">
        <v>891.8</v>
      </c>
      <c r="Y28" s="311"/>
      <c r="Z28" s="69"/>
      <c r="AA28" s="70"/>
      <c r="AB28" s="71"/>
      <c r="AC28" s="497">
        <f t="shared" si="8"/>
        <v>0</v>
      </c>
      <c r="AF28" s="106"/>
      <c r="AG28" s="15">
        <v>21</v>
      </c>
      <c r="AH28" s="92">
        <v>924</v>
      </c>
      <c r="AI28" s="300"/>
      <c r="AJ28" s="92"/>
      <c r="AK28" s="95"/>
      <c r="AL28" s="71"/>
      <c r="AM28" s="497">
        <f t="shared" si="9"/>
        <v>0</v>
      </c>
      <c r="AP28" s="106"/>
      <c r="AQ28" s="15">
        <v>21</v>
      </c>
      <c r="AR28" s="92"/>
      <c r="AS28" s="300"/>
      <c r="AT28" s="92"/>
      <c r="AU28" s="95"/>
      <c r="AV28" s="71"/>
      <c r="AW28" s="497">
        <f t="shared" si="10"/>
        <v>0</v>
      </c>
      <c r="AZ28" s="106"/>
      <c r="BA28" s="15">
        <v>21</v>
      </c>
      <c r="BB28" s="92"/>
      <c r="BC28" s="300"/>
      <c r="BD28" s="92"/>
      <c r="BE28" s="95"/>
      <c r="BF28" s="71"/>
      <c r="BG28" s="497">
        <f t="shared" si="11"/>
        <v>0</v>
      </c>
      <c r="BJ28" s="106"/>
      <c r="BK28" s="15">
        <v>21</v>
      </c>
      <c r="BL28" s="263">
        <v>919</v>
      </c>
      <c r="BM28" s="231"/>
      <c r="BN28" s="263"/>
      <c r="BO28" s="296"/>
      <c r="BP28" s="671"/>
      <c r="BQ28" s="510">
        <f t="shared" si="12"/>
        <v>0</v>
      </c>
      <c r="BR28" s="497"/>
      <c r="BT28" s="106"/>
      <c r="BU28" s="247">
        <v>21</v>
      </c>
      <c r="BV28" s="263">
        <v>907.2</v>
      </c>
      <c r="BW28" s="785"/>
      <c r="BX28" s="263"/>
      <c r="BY28" s="850"/>
      <c r="BZ28" s="599"/>
      <c r="CA28" s="497">
        <f t="shared" si="13"/>
        <v>0</v>
      </c>
      <c r="CD28" s="643"/>
      <c r="CE28" s="15">
        <v>21</v>
      </c>
      <c r="CF28" s="263">
        <v>922.6</v>
      </c>
      <c r="CG28" s="785"/>
      <c r="CH28" s="263"/>
      <c r="CI28" s="672"/>
      <c r="CJ28" s="599"/>
      <c r="CK28" s="497">
        <f t="shared" si="14"/>
        <v>0</v>
      </c>
      <c r="CN28" s="527"/>
      <c r="CO28" s="15">
        <v>21</v>
      </c>
      <c r="CP28" s="263">
        <v>938.9</v>
      </c>
      <c r="CQ28" s="353"/>
      <c r="CR28" s="263"/>
      <c r="CS28" s="355"/>
      <c r="CT28" s="354"/>
      <c r="CU28" s="503">
        <f t="shared" si="48"/>
        <v>0</v>
      </c>
      <c r="CX28" s="106"/>
      <c r="CY28" s="15">
        <v>21</v>
      </c>
      <c r="CZ28" s="92">
        <v>900.8</v>
      </c>
      <c r="DA28" s="300"/>
      <c r="DB28" s="92"/>
      <c r="DC28" s="95"/>
      <c r="DD28" s="71"/>
      <c r="DE28" s="497">
        <f t="shared" si="15"/>
        <v>0</v>
      </c>
      <c r="DH28" s="106"/>
      <c r="DI28" s="15">
        <v>21</v>
      </c>
      <c r="DJ28" s="92">
        <v>939.4</v>
      </c>
      <c r="DK28" s="353"/>
      <c r="DL28" s="92"/>
      <c r="DM28" s="355"/>
      <c r="DN28" s="354"/>
      <c r="DO28" s="503">
        <f t="shared" si="16"/>
        <v>0</v>
      </c>
      <c r="DR28" s="106"/>
      <c r="DS28" s="15">
        <v>21</v>
      </c>
      <c r="DT28" s="92">
        <v>870.9</v>
      </c>
      <c r="DU28" s="353"/>
      <c r="DV28" s="92"/>
      <c r="DW28" s="355"/>
      <c r="DX28" s="354"/>
      <c r="DY28" s="497">
        <f t="shared" si="17"/>
        <v>0</v>
      </c>
      <c r="EB28" s="106"/>
      <c r="EC28" s="15">
        <v>21</v>
      </c>
      <c r="ED28" s="69"/>
      <c r="EE28" s="311"/>
      <c r="EF28" s="69"/>
      <c r="EG28" s="70"/>
      <c r="EH28" s="71"/>
      <c r="EI28" s="497">
        <f t="shared" si="18"/>
        <v>0</v>
      </c>
      <c r="EL28" s="106"/>
      <c r="EM28" s="15">
        <v>21</v>
      </c>
      <c r="EN28" s="69">
        <v>910.8</v>
      </c>
      <c r="EO28" s="311"/>
      <c r="EP28" s="69"/>
      <c r="EQ28" s="70"/>
      <c r="ER28" s="71"/>
      <c r="ES28" s="497">
        <f t="shared" si="19"/>
        <v>0</v>
      </c>
      <c r="EV28" s="94"/>
      <c r="EW28" s="15">
        <v>21</v>
      </c>
      <c r="EX28" s="263">
        <v>886.3</v>
      </c>
      <c r="EY28" s="304"/>
      <c r="EZ28" s="263"/>
      <c r="FA28" s="249"/>
      <c r="FB28" s="250"/>
      <c r="FC28" s="497">
        <f t="shared" si="20"/>
        <v>0</v>
      </c>
      <c r="FF28" s="94"/>
      <c r="FG28" s="15">
        <v>21</v>
      </c>
      <c r="FH28" s="263"/>
      <c r="FI28" s="304"/>
      <c r="FJ28" s="263"/>
      <c r="FK28" s="249"/>
      <c r="FL28" s="250"/>
      <c r="FM28" s="299">
        <f t="shared" si="21"/>
        <v>0</v>
      </c>
      <c r="FP28" s="106"/>
      <c r="FQ28" s="15">
        <v>21</v>
      </c>
      <c r="FR28" s="92"/>
      <c r="FS28" s="300"/>
      <c r="FT28" s="92"/>
      <c r="FU28" s="70"/>
      <c r="FV28" s="71"/>
      <c r="FW28" s="497">
        <f t="shared" si="22"/>
        <v>0</v>
      </c>
      <c r="FX28" s="71"/>
      <c r="FZ28" s="106"/>
      <c r="GA28" s="15">
        <v>21</v>
      </c>
      <c r="GB28" s="69">
        <v>936.2</v>
      </c>
      <c r="GC28" s="440"/>
      <c r="GD28" s="69"/>
      <c r="GE28" s="249"/>
      <c r="GF28" s="250"/>
      <c r="GG28" s="299">
        <f t="shared" si="23"/>
        <v>0</v>
      </c>
      <c r="GJ28" s="106"/>
      <c r="GK28" s="15">
        <v>21</v>
      </c>
      <c r="GL28" s="429">
        <v>918.1</v>
      </c>
      <c r="GM28" s="300"/>
      <c r="GN28" s="429"/>
      <c r="GO28" s="95"/>
      <c r="GP28" s="71"/>
      <c r="GQ28" s="497">
        <f t="shared" si="24"/>
        <v>0</v>
      </c>
      <c r="GT28" s="106"/>
      <c r="GU28" s="15">
        <v>21</v>
      </c>
      <c r="GV28" s="92"/>
      <c r="GW28" s="304"/>
      <c r="GX28" s="92"/>
      <c r="GY28" s="296"/>
      <c r="GZ28" s="250"/>
      <c r="HA28" s="497">
        <f t="shared" si="25"/>
        <v>0</v>
      </c>
      <c r="HD28" s="106"/>
      <c r="HE28" s="15">
        <v>21</v>
      </c>
      <c r="HF28" s="263"/>
      <c r="HG28" s="304"/>
      <c r="HH28" s="263"/>
      <c r="HI28" s="296"/>
      <c r="HJ28" s="250"/>
      <c r="HK28" s="299">
        <f t="shared" si="26"/>
        <v>0</v>
      </c>
      <c r="HN28" s="106"/>
      <c r="HO28" s="15">
        <v>21</v>
      </c>
      <c r="HP28" s="263"/>
      <c r="HQ28" s="304"/>
      <c r="HR28" s="263"/>
      <c r="HS28" s="356"/>
      <c r="HT28" s="250"/>
      <c r="HU28" s="497">
        <f t="shared" si="27"/>
        <v>0</v>
      </c>
      <c r="HX28" s="106"/>
      <c r="HY28" s="15">
        <v>21</v>
      </c>
      <c r="HZ28" s="69"/>
      <c r="IA28" s="311"/>
      <c r="IB28" s="69"/>
      <c r="IC28" s="70"/>
      <c r="ID28" s="71"/>
      <c r="IE28" s="497">
        <f t="shared" si="5"/>
        <v>0</v>
      </c>
      <c r="IH28" s="106"/>
      <c r="II28" s="15">
        <v>21</v>
      </c>
      <c r="IJ28" s="69"/>
      <c r="IK28" s="311"/>
      <c r="IL28" s="69"/>
      <c r="IM28" s="70"/>
      <c r="IN28" s="71"/>
      <c r="IO28" s="497">
        <f t="shared" si="28"/>
        <v>0</v>
      </c>
      <c r="IR28" s="106"/>
      <c r="IS28" s="15">
        <v>21</v>
      </c>
      <c r="IT28" s="263"/>
      <c r="IU28" s="231"/>
      <c r="IV28" s="263"/>
      <c r="IW28" s="446"/>
      <c r="IX28" s="250"/>
      <c r="IY28" s="299">
        <f t="shared" si="29"/>
        <v>0</v>
      </c>
      <c r="JA28" s="69"/>
      <c r="JB28" s="106"/>
      <c r="JC28" s="15">
        <v>21</v>
      </c>
      <c r="JD28" s="69"/>
      <c r="JE28" s="311"/>
      <c r="JF28" s="69"/>
      <c r="JG28" s="249"/>
      <c r="JH28" s="71"/>
      <c r="JI28" s="497">
        <f t="shared" si="30"/>
        <v>0</v>
      </c>
      <c r="JL28" s="106"/>
      <c r="JM28" s="15">
        <v>21</v>
      </c>
      <c r="JN28" s="92"/>
      <c r="JO28" s="300"/>
      <c r="JP28" s="92"/>
      <c r="JQ28" s="70"/>
      <c r="JR28" s="71"/>
      <c r="JS28" s="497">
        <f>JR28*JP28</f>
        <v>0</v>
      </c>
      <c r="JV28" s="94"/>
      <c r="JW28" s="15">
        <v>21</v>
      </c>
      <c r="JX28" s="69"/>
      <c r="JY28" s="311"/>
      <c r="JZ28" s="69"/>
      <c r="KA28" s="70"/>
      <c r="KB28" s="71"/>
      <c r="KC28" s="497">
        <f t="shared" si="32"/>
        <v>0</v>
      </c>
      <c r="KF28" s="94"/>
      <c r="KG28" s="15">
        <v>21</v>
      </c>
      <c r="KH28" s="69"/>
      <c r="KI28" s="311"/>
      <c r="KJ28" s="69"/>
      <c r="KK28" s="70"/>
      <c r="KL28" s="71"/>
      <c r="KM28" s="497">
        <f t="shared" si="33"/>
        <v>0</v>
      </c>
      <c r="KP28" s="94"/>
      <c r="KQ28" s="15">
        <v>21</v>
      </c>
      <c r="KR28" s="69"/>
      <c r="KS28" s="311"/>
      <c r="KT28" s="69"/>
      <c r="KU28" s="70"/>
      <c r="KV28" s="71"/>
      <c r="KW28" s="497">
        <f t="shared" si="34"/>
        <v>0</v>
      </c>
      <c r="KZ28" s="106"/>
      <c r="LA28" s="15">
        <v>21</v>
      </c>
      <c r="LB28" s="92"/>
      <c r="LC28" s="300"/>
      <c r="LD28" s="92"/>
      <c r="LE28" s="95"/>
      <c r="LF28" s="71"/>
      <c r="LG28" s="497">
        <f t="shared" si="35"/>
        <v>0</v>
      </c>
      <c r="LJ28" s="106"/>
      <c r="LK28" s="15">
        <v>21</v>
      </c>
      <c r="LL28" s="92"/>
      <c r="LM28" s="300"/>
      <c r="LN28" s="92"/>
      <c r="LO28" s="95"/>
      <c r="LP28" s="71"/>
      <c r="LQ28" s="497">
        <f t="shared" si="36"/>
        <v>0</v>
      </c>
      <c r="LT28" s="106"/>
      <c r="LU28" s="15">
        <v>21</v>
      </c>
      <c r="LV28" s="92"/>
      <c r="LW28" s="300"/>
      <c r="LX28" s="92"/>
      <c r="LY28" s="95"/>
      <c r="LZ28" s="71"/>
      <c r="MA28" s="497">
        <f t="shared" si="37"/>
        <v>0</v>
      </c>
      <c r="MB28" s="497"/>
      <c r="MD28" s="106"/>
      <c r="ME28" s="15">
        <v>21</v>
      </c>
      <c r="MF28" s="362"/>
      <c r="MG28" s="300"/>
      <c r="MH28" s="784"/>
      <c r="MI28" s="296"/>
      <c r="MJ28" s="71"/>
      <c r="MK28" s="71">
        <f t="shared" si="38"/>
        <v>0</v>
      </c>
      <c r="MN28" s="106"/>
      <c r="MO28" s="15">
        <v>21</v>
      </c>
      <c r="MP28" s="92"/>
      <c r="MQ28" s="300"/>
      <c r="MR28" s="92"/>
      <c r="MS28" s="95"/>
      <c r="MT28" s="71"/>
      <c r="MU28" s="71">
        <f t="shared" si="39"/>
        <v>0</v>
      </c>
      <c r="MX28" s="106"/>
      <c r="MY28" s="15">
        <v>21</v>
      </c>
      <c r="MZ28" s="92"/>
      <c r="NA28" s="300"/>
      <c r="NB28" s="92"/>
      <c r="NC28" s="95"/>
      <c r="ND28" s="71"/>
      <c r="NE28" s="71">
        <f t="shared" si="40"/>
        <v>0</v>
      </c>
      <c r="NH28" s="106"/>
      <c r="NI28" s="15">
        <v>21</v>
      </c>
      <c r="NJ28" s="92"/>
      <c r="NK28" s="300"/>
      <c r="NL28" s="92"/>
      <c r="NM28" s="95"/>
      <c r="NN28" s="71"/>
      <c r="NO28" s="71">
        <f t="shared" si="41"/>
        <v>0</v>
      </c>
      <c r="NR28" s="106"/>
      <c r="NS28" s="15">
        <v>21</v>
      </c>
      <c r="NT28" s="92"/>
      <c r="NU28" s="300"/>
      <c r="NV28" s="92"/>
      <c r="NW28" s="95"/>
      <c r="NX28" s="71"/>
      <c r="NY28" s="71">
        <f t="shared" si="42"/>
        <v>0</v>
      </c>
      <c r="OB28" s="106"/>
      <c r="OC28" s="15">
        <v>21</v>
      </c>
      <c r="OD28" s="92"/>
      <c r="OE28" s="300"/>
      <c r="OF28" s="92"/>
      <c r="OG28" s="95"/>
      <c r="OH28" s="71"/>
      <c r="OI28" s="71">
        <f t="shared" si="43"/>
        <v>0</v>
      </c>
      <c r="OL28" s="106"/>
      <c r="OM28" s="15">
        <v>21</v>
      </c>
      <c r="ON28" s="92"/>
      <c r="OO28" s="300"/>
      <c r="OP28" s="92"/>
      <c r="OQ28" s="95"/>
      <c r="OR28" s="71"/>
      <c r="OS28" s="71">
        <f t="shared" si="44"/>
        <v>0</v>
      </c>
      <c r="OV28" s="106"/>
      <c r="OW28" s="15">
        <v>21</v>
      </c>
      <c r="OX28" s="263"/>
      <c r="OY28" s="304"/>
      <c r="OZ28" s="263"/>
      <c r="PA28" s="296"/>
      <c r="PB28" s="250"/>
      <c r="PC28" s="250">
        <f t="shared" si="45"/>
        <v>0</v>
      </c>
      <c r="PF28" s="106"/>
      <c r="PG28" s="15">
        <v>21</v>
      </c>
      <c r="PH28" s="92"/>
      <c r="PI28" s="300"/>
      <c r="PJ28" s="92"/>
      <c r="PK28" s="95"/>
      <c r="PL28" s="71"/>
      <c r="PM28" s="71">
        <f t="shared" si="46"/>
        <v>0</v>
      </c>
      <c r="PP28" s="106"/>
      <c r="PQ28" s="15">
        <v>21</v>
      </c>
      <c r="PR28" s="92"/>
      <c r="PS28" s="300"/>
      <c r="PT28" s="92"/>
      <c r="PU28" s="95"/>
      <c r="PV28" s="71"/>
      <c r="PY28" s="106"/>
      <c r="PZ28" s="15">
        <v>21</v>
      </c>
      <c r="QA28" s="92"/>
      <c r="QB28" s="135"/>
      <c r="QC28" s="92"/>
      <c r="QD28" s="95"/>
      <c r="QE28" s="71"/>
      <c r="QH28" s="106"/>
      <c r="QI28" s="15">
        <v>21</v>
      </c>
      <c r="QJ28" s="92"/>
      <c r="QK28" s="300"/>
      <c r="QL28" s="92"/>
      <c r="QM28" s="95"/>
      <c r="QN28" s="71"/>
      <c r="QQ28" s="106"/>
      <c r="QR28" s="15">
        <v>21</v>
      </c>
      <c r="QS28" s="92"/>
      <c r="QT28" s="300"/>
      <c r="QU28" s="92"/>
      <c r="QV28" s="95"/>
      <c r="QW28" s="71"/>
      <c r="QZ28" s="106"/>
      <c r="RA28" s="15">
        <v>21</v>
      </c>
      <c r="RB28" s="92"/>
      <c r="RC28" s="300"/>
      <c r="RD28" s="92"/>
      <c r="RE28" s="95"/>
      <c r="RF28" s="71"/>
      <c r="RI28" s="106"/>
      <c r="RJ28" s="15">
        <v>21</v>
      </c>
      <c r="RK28" s="92"/>
      <c r="RL28" s="300"/>
      <c r="RM28" s="92"/>
      <c r="RN28" s="95"/>
      <c r="RO28" s="352"/>
      <c r="RR28" s="106"/>
      <c r="RS28" s="15">
        <v>21</v>
      </c>
      <c r="RT28" s="92"/>
      <c r="RU28" s="135"/>
      <c r="RV28" s="92"/>
      <c r="RW28" s="95"/>
      <c r="RX28" s="71"/>
      <c r="SA28" s="106"/>
      <c r="SB28" s="15">
        <v>21</v>
      </c>
      <c r="SC28" s="92"/>
      <c r="SD28" s="79"/>
      <c r="SE28" s="92"/>
      <c r="SF28" s="95"/>
      <c r="SG28" s="71"/>
      <c r="SJ28" s="106"/>
      <c r="SK28" s="15">
        <v>21</v>
      </c>
      <c r="SL28" s="92"/>
      <c r="SM28" s="79"/>
      <c r="SN28" s="92"/>
      <c r="SO28" s="95"/>
      <c r="SP28" s="71"/>
      <c r="SS28" s="106"/>
      <c r="ST28" s="15"/>
      <c r="SU28" s="92"/>
      <c r="SV28" s="79"/>
      <c r="SW28" s="92"/>
      <c r="SX28" s="95"/>
      <c r="SY28" s="71"/>
      <c r="TB28" s="106"/>
      <c r="TC28" s="15"/>
      <c r="TD28" s="92"/>
      <c r="TE28" s="79"/>
      <c r="TF28" s="92"/>
      <c r="TG28" s="95"/>
      <c r="TH28" s="71"/>
      <c r="TK28" s="106"/>
      <c r="TL28" s="15"/>
      <c r="TM28" s="92"/>
      <c r="TN28" s="79"/>
      <c r="TO28" s="92"/>
      <c r="TP28" s="95"/>
      <c r="TQ28" s="71"/>
      <c r="TT28" s="106"/>
      <c r="TU28" s="15">
        <v>21</v>
      </c>
      <c r="TV28" s="92"/>
      <c r="TW28" s="79"/>
      <c r="TX28" s="92"/>
      <c r="TY28" s="95"/>
      <c r="TZ28" s="71"/>
      <c r="UC28" s="106"/>
      <c r="UD28" s="15"/>
      <c r="UE28" s="92"/>
      <c r="UF28" s="79"/>
      <c r="UG28" s="92"/>
      <c r="UH28" s="95"/>
      <c r="UI28" s="71"/>
      <c r="UL28" s="106"/>
      <c r="UM28" s="15">
        <v>21</v>
      </c>
      <c r="UN28" s="92"/>
      <c r="UO28" s="79"/>
      <c r="UP28" s="92"/>
      <c r="UQ28" s="95"/>
      <c r="UR28" s="71"/>
      <c r="UU28" s="106"/>
      <c r="UV28" s="15"/>
      <c r="UW28" s="92"/>
      <c r="UX28" s="79"/>
      <c r="UY28" s="92"/>
      <c r="UZ28" s="95"/>
      <c r="VA28" s="71"/>
      <c r="VD28" s="106"/>
      <c r="VE28" s="15">
        <v>21</v>
      </c>
      <c r="VF28" s="92"/>
      <c r="VG28" s="79"/>
      <c r="VH28" s="92"/>
      <c r="VI28" s="95"/>
      <c r="VJ28" s="71"/>
      <c r="VM28" s="106"/>
      <c r="VN28" s="15">
        <v>21</v>
      </c>
      <c r="VO28" s="92"/>
      <c r="VP28" s="79"/>
      <c r="VQ28" s="92"/>
      <c r="VR28" s="95"/>
      <c r="VS28" s="71"/>
      <c r="VV28" s="106"/>
      <c r="VW28" s="15">
        <v>21</v>
      </c>
      <c r="VX28" s="92"/>
      <c r="VY28" s="79"/>
      <c r="VZ28" s="92"/>
      <c r="WA28" s="95"/>
      <c r="WB28" s="71"/>
      <c r="WE28" s="106"/>
      <c r="WF28" s="15">
        <v>21</v>
      </c>
      <c r="WG28" s="92"/>
      <c r="WH28" s="79"/>
      <c r="WI28" s="92"/>
      <c r="WJ28" s="95"/>
      <c r="WK28" s="71"/>
      <c r="WN28" s="106"/>
      <c r="WO28" s="15">
        <v>21</v>
      </c>
      <c r="WP28" s="92"/>
      <c r="WQ28" s="79"/>
      <c r="WR28" s="92"/>
      <c r="WS28" s="95"/>
      <c r="WT28" s="71"/>
      <c r="WW28" s="106"/>
      <c r="WX28" s="15">
        <v>21</v>
      </c>
      <c r="WY28" s="92"/>
      <c r="WZ28" s="79"/>
      <c r="XA28" s="92"/>
      <c r="XB28" s="95"/>
      <c r="XC28" s="71"/>
      <c r="XF28" s="106"/>
      <c r="XG28" s="15">
        <v>21</v>
      </c>
      <c r="XH28" s="92"/>
      <c r="XI28" s="79"/>
      <c r="XJ28" s="92"/>
      <c r="XK28" s="95"/>
      <c r="XL28" s="71"/>
      <c r="XO28" s="106"/>
      <c r="XP28" s="15">
        <v>21</v>
      </c>
      <c r="XQ28" s="92"/>
      <c r="XR28" s="79"/>
      <c r="XS28" s="92"/>
      <c r="XT28" s="95"/>
      <c r="XU28" s="71"/>
      <c r="XX28" s="106"/>
      <c r="XY28" s="15">
        <v>21</v>
      </c>
      <c r="XZ28" s="92"/>
      <c r="YA28" s="79"/>
      <c r="YB28" s="92"/>
      <c r="YC28" s="95"/>
      <c r="YD28" s="71"/>
      <c r="YG28" s="106"/>
      <c r="YH28" s="15">
        <v>21</v>
      </c>
      <c r="YI28" s="92"/>
      <c r="YJ28" s="79"/>
      <c r="YK28" s="92"/>
      <c r="YL28" s="95"/>
      <c r="YM28" s="71"/>
      <c r="YP28" s="106"/>
      <c r="YQ28" s="15">
        <v>21</v>
      </c>
      <c r="YR28" s="92"/>
      <c r="YS28" s="79"/>
      <c r="YT28" s="92"/>
      <c r="YU28" s="95"/>
      <c r="YV28" s="71"/>
      <c r="YY28" s="106"/>
      <c r="YZ28" s="15">
        <v>21</v>
      </c>
      <c r="ZA28" s="92"/>
      <c r="ZB28" s="79"/>
      <c r="ZC28" s="92"/>
      <c r="ZD28" s="95"/>
      <c r="ZE28" s="71"/>
      <c r="ZH28" s="106"/>
      <c r="ZI28" s="15">
        <v>21</v>
      </c>
      <c r="ZJ28" s="92"/>
      <c r="ZK28" s="79"/>
      <c r="ZL28" s="92"/>
      <c r="ZM28" s="95"/>
      <c r="ZN28" s="71"/>
      <c r="ZQ28" s="106"/>
      <c r="ZR28" s="15">
        <v>21</v>
      </c>
      <c r="ZS28" s="92"/>
      <c r="ZT28" s="79"/>
      <c r="ZU28" s="92"/>
      <c r="ZV28" s="95"/>
      <c r="ZW28" s="71"/>
      <c r="ZZ28" s="106"/>
      <c r="AAA28" s="15">
        <v>21</v>
      </c>
      <c r="AAB28" s="92"/>
      <c r="AAC28" s="79"/>
      <c r="AAD28" s="92"/>
      <c r="AAE28" s="95"/>
      <c r="AAF28" s="71"/>
      <c r="AAI28" s="106"/>
      <c r="AAJ28" s="15">
        <v>21</v>
      </c>
      <c r="AAK28" s="92"/>
      <c r="AAL28" s="79"/>
      <c r="AAM28" s="92"/>
      <c r="AAN28" s="95"/>
      <c r="AAO28" s="71"/>
      <c r="AAR28" s="106"/>
      <c r="AAS28" s="15">
        <v>21</v>
      </c>
      <c r="AAT28" s="92"/>
      <c r="AAU28" s="79"/>
      <c r="AAV28" s="92"/>
      <c r="AAW28" s="95"/>
      <c r="AAX28" s="71"/>
      <c r="ABA28" s="106"/>
      <c r="ABB28" s="15">
        <v>21</v>
      </c>
      <c r="ABC28" s="92"/>
      <c r="ABD28" s="79"/>
      <c r="ABE28" s="92"/>
      <c r="ABF28" s="95"/>
      <c r="ABG28" s="71"/>
      <c r="ABJ28" s="106"/>
      <c r="ABK28" s="15">
        <v>21</v>
      </c>
      <c r="ABL28" s="92"/>
      <c r="ABM28" s="79"/>
      <c r="ABN28" s="92"/>
      <c r="ABO28" s="95"/>
      <c r="ABP28" s="71"/>
      <c r="ABS28" s="106"/>
      <c r="ABT28" s="15">
        <v>21</v>
      </c>
      <c r="ABU28" s="92"/>
      <c r="ABV28" s="79"/>
      <c r="ABW28" s="92"/>
      <c r="ABX28" s="95"/>
      <c r="ABY28" s="71"/>
      <c r="ACB28" s="106"/>
      <c r="ACC28" s="15">
        <v>21</v>
      </c>
      <c r="ACD28" s="92"/>
      <c r="ACE28" s="79"/>
      <c r="ACF28" s="92"/>
      <c r="ACG28" s="95"/>
      <c r="ACH28" s="71"/>
      <c r="ACK28" s="106"/>
      <c r="ACL28" s="15">
        <v>21</v>
      </c>
      <c r="ACM28" s="92"/>
      <c r="ACN28" s="79"/>
      <c r="ACO28" s="92"/>
      <c r="ACP28" s="95"/>
      <c r="ACQ28" s="71"/>
      <c r="ACT28" s="106"/>
      <c r="ACU28" s="15">
        <v>21</v>
      </c>
      <c r="ACV28" s="92"/>
      <c r="ACW28" s="79"/>
      <c r="ACX28" s="92"/>
      <c r="ACY28" s="95"/>
      <c r="ACZ28" s="71"/>
      <c r="ADC28" s="106"/>
      <c r="ADD28" s="15">
        <v>21</v>
      </c>
      <c r="ADE28" s="92"/>
      <c r="ADF28" s="79"/>
      <c r="ADG28" s="92"/>
      <c r="ADH28" s="95"/>
      <c r="ADI28" s="71"/>
      <c r="ADL28" s="106"/>
      <c r="ADM28" s="15">
        <v>21</v>
      </c>
      <c r="ADN28" s="92"/>
      <c r="ADO28" s="79"/>
      <c r="ADP28" s="92"/>
      <c r="ADQ28" s="95"/>
      <c r="ADR28" s="71"/>
      <c r="ADU28" s="106"/>
      <c r="ADV28" s="15">
        <v>21</v>
      </c>
      <c r="ADW28" s="92"/>
      <c r="ADX28" s="79"/>
      <c r="ADY28" s="92"/>
      <c r="ADZ28" s="95"/>
      <c r="AEA28" s="71"/>
      <c r="AED28" s="106"/>
      <c r="AEE28" s="15">
        <v>21</v>
      </c>
      <c r="AEF28" s="92"/>
      <c r="AEG28" s="79"/>
      <c r="AEH28" s="92"/>
      <c r="AEI28" s="95"/>
      <c r="AEJ28" s="71"/>
      <c r="AEM28" s="106"/>
      <c r="AEN28" s="15">
        <v>21</v>
      </c>
      <c r="AEO28" s="92"/>
      <c r="AEP28" s="79"/>
      <c r="AEQ28" s="92"/>
      <c r="AER28" s="95"/>
      <c r="AES28" s="71"/>
    </row>
    <row r="29" spans="1:828" x14ac:dyDescent="0.25">
      <c r="A29" s="137">
        <v>26</v>
      </c>
      <c r="B29" s="75">
        <f t="shared" ref="B29:I29" si="67">JA5</f>
        <v>0</v>
      </c>
      <c r="C29" s="75">
        <f t="shared" si="67"/>
        <v>0</v>
      </c>
      <c r="D29" s="102">
        <f t="shared" si="67"/>
        <v>0</v>
      </c>
      <c r="E29" s="135">
        <f t="shared" si="67"/>
        <v>0</v>
      </c>
      <c r="F29" s="86">
        <f t="shared" si="67"/>
        <v>0</v>
      </c>
      <c r="G29" s="73">
        <f t="shared" si="67"/>
        <v>0</v>
      </c>
      <c r="H29" s="48">
        <f t="shared" si="67"/>
        <v>0</v>
      </c>
      <c r="I29" s="105">
        <f t="shared" si="67"/>
        <v>0</v>
      </c>
      <c r="J29" s="228"/>
      <c r="L29" s="106"/>
      <c r="M29" s="15"/>
      <c r="N29" s="69"/>
      <c r="O29" s="311"/>
      <c r="P29" s="69"/>
      <c r="Q29" s="70"/>
      <c r="R29" s="71"/>
      <c r="S29" s="497">
        <f>SUM(S8:S28)</f>
        <v>0</v>
      </c>
      <c r="V29" s="106"/>
      <c r="W29" s="15"/>
      <c r="X29" s="69"/>
      <c r="Y29" s="311"/>
      <c r="Z29" s="69"/>
      <c r="AA29" s="70"/>
      <c r="AB29" s="71"/>
      <c r="AC29" s="497">
        <f>SUM(AC8:AC28)</f>
        <v>0</v>
      </c>
      <c r="AF29" s="106"/>
      <c r="AG29" s="15"/>
      <c r="AH29" s="92"/>
      <c r="AI29" s="300"/>
      <c r="AJ29" s="92"/>
      <c r="AK29" s="95"/>
      <c r="AL29" s="71"/>
      <c r="AM29" s="497">
        <f>AL29*AJ29</f>
        <v>0</v>
      </c>
      <c r="AP29" s="106"/>
      <c r="AQ29" s="15"/>
      <c r="AR29" s="92"/>
      <c r="AS29" s="300"/>
      <c r="AT29" s="263"/>
      <c r="AU29" s="95"/>
      <c r="AV29" s="71"/>
      <c r="AW29" s="497">
        <f t="shared" si="10"/>
        <v>0</v>
      </c>
      <c r="AZ29" s="106"/>
      <c r="BA29" s="15"/>
      <c r="BB29" s="92"/>
      <c r="BC29" s="300"/>
      <c r="BD29" s="263"/>
      <c r="BE29" s="95"/>
      <c r="BF29" s="71"/>
      <c r="BG29" s="497">
        <f t="shared" si="11"/>
        <v>0</v>
      </c>
      <c r="BJ29" s="106"/>
      <c r="BK29" s="15">
        <v>22</v>
      </c>
      <c r="BL29" s="263"/>
      <c r="BM29" s="231"/>
      <c r="BN29" s="263"/>
      <c r="BO29" s="296"/>
      <c r="BP29" s="671"/>
      <c r="BQ29" s="510">
        <f t="shared" si="12"/>
        <v>0</v>
      </c>
      <c r="BT29" s="106"/>
      <c r="BU29" s="247">
        <v>22</v>
      </c>
      <c r="BV29" s="263"/>
      <c r="BW29" s="79"/>
      <c r="BX29" s="92"/>
      <c r="BY29" s="95"/>
      <c r="BZ29" s="71"/>
      <c r="CA29" s="497">
        <v>0</v>
      </c>
      <c r="CD29" s="106"/>
      <c r="CE29" s="15">
        <v>22</v>
      </c>
      <c r="CF29" s="263"/>
      <c r="CG29" s="785"/>
      <c r="CH29" s="263"/>
      <c r="CI29" s="786"/>
      <c r="CJ29" s="599"/>
      <c r="CK29" s="497">
        <f t="shared" si="14"/>
        <v>0</v>
      </c>
      <c r="CN29" s="527"/>
      <c r="CO29" s="15">
        <v>22</v>
      </c>
      <c r="CP29" s="92"/>
      <c r="CQ29" s="353"/>
      <c r="CR29" s="92"/>
      <c r="CS29" s="355"/>
      <c r="CT29" s="354"/>
      <c r="CU29" s="503">
        <f t="shared" si="48"/>
        <v>0</v>
      </c>
      <c r="CX29" s="106"/>
      <c r="CY29" s="15"/>
      <c r="CZ29" s="92"/>
      <c r="DA29" s="300"/>
      <c r="DB29" s="92"/>
      <c r="DC29" s="95"/>
      <c r="DD29" s="71"/>
      <c r="DE29" s="497">
        <f t="shared" si="15"/>
        <v>0</v>
      </c>
      <c r="DH29" s="106"/>
      <c r="DI29" s="15"/>
      <c r="DJ29" s="92"/>
      <c r="DK29" s="300"/>
      <c r="DL29" s="92"/>
      <c r="DM29" s="95"/>
      <c r="DN29" s="71"/>
      <c r="DO29" s="503">
        <f t="shared" si="16"/>
        <v>0</v>
      </c>
      <c r="DR29" s="421"/>
      <c r="DS29" s="15">
        <v>22</v>
      </c>
      <c r="DT29" s="92"/>
      <c r="DU29" s="300"/>
      <c r="DV29" s="92"/>
      <c r="DW29" s="95"/>
      <c r="DX29" s="71"/>
      <c r="DY29" s="497">
        <f t="shared" si="17"/>
        <v>0</v>
      </c>
      <c r="EB29" s="106"/>
      <c r="EC29" s="15">
        <v>22</v>
      </c>
      <c r="ED29" s="69"/>
      <c r="EE29" s="311"/>
      <c r="EF29" s="69"/>
      <c r="EG29" s="70"/>
      <c r="EH29" s="71"/>
      <c r="EI29" s="497">
        <f>SUM(EI8:EI28)</f>
        <v>0</v>
      </c>
      <c r="EL29" s="106"/>
      <c r="EM29" s="15">
        <v>22</v>
      </c>
      <c r="EN29" s="69"/>
      <c r="EO29" s="311"/>
      <c r="EP29" s="69"/>
      <c r="EQ29" s="70"/>
      <c r="ER29" s="71"/>
      <c r="ES29" s="497">
        <f>SUM(ES8:ES28)</f>
        <v>0</v>
      </c>
      <c r="EV29" s="94"/>
      <c r="EW29" s="15">
        <v>22</v>
      </c>
      <c r="EX29" s="92"/>
      <c r="EY29" s="300"/>
      <c r="EZ29" s="92"/>
      <c r="FA29" s="70"/>
      <c r="FB29" s="71"/>
      <c r="FC29" s="497">
        <f t="shared" si="20"/>
        <v>0</v>
      </c>
      <c r="FF29" s="94"/>
      <c r="FG29" s="15">
        <v>22</v>
      </c>
      <c r="FH29" s="92"/>
      <c r="FI29" s="300"/>
      <c r="FJ29" s="92"/>
      <c r="FK29" s="70"/>
      <c r="FL29" s="71"/>
      <c r="FM29" s="497">
        <f t="shared" si="21"/>
        <v>0</v>
      </c>
      <c r="FP29" s="106"/>
      <c r="FQ29" s="15">
        <v>22</v>
      </c>
      <c r="FR29" s="92"/>
      <c r="FS29" s="300"/>
      <c r="FT29" s="92"/>
      <c r="FU29" s="70"/>
      <c r="FV29" s="71"/>
      <c r="FW29" s="497">
        <f t="shared" si="22"/>
        <v>0</v>
      </c>
      <c r="FZ29" s="106"/>
      <c r="GA29" s="15"/>
      <c r="GB29" s="69"/>
      <c r="GC29" s="311"/>
      <c r="GD29" s="69"/>
      <c r="GE29" s="70"/>
      <c r="GF29" s="71"/>
      <c r="GG29" s="299">
        <f t="shared" si="23"/>
        <v>0</v>
      </c>
      <c r="GJ29" s="106"/>
      <c r="GK29" s="15"/>
      <c r="GL29" s="429"/>
      <c r="GM29" s="300"/>
      <c r="GN29" s="92"/>
      <c r="GO29" s="95"/>
      <c r="GP29" s="71"/>
      <c r="GQ29" s="497">
        <f t="shared" si="24"/>
        <v>0</v>
      </c>
      <c r="GT29" s="106" t="s">
        <v>40</v>
      </c>
      <c r="GU29" s="15">
        <v>22</v>
      </c>
      <c r="GV29" s="92"/>
      <c r="GW29" s="300"/>
      <c r="GX29" s="92"/>
      <c r="GY29" s="95"/>
      <c r="GZ29" s="71"/>
      <c r="HA29" s="497">
        <f>SUM(HA8:HA28)</f>
        <v>0</v>
      </c>
      <c r="HD29" s="106"/>
      <c r="HE29" s="15"/>
      <c r="HF29" s="92"/>
      <c r="HG29" s="300"/>
      <c r="HH29" s="92"/>
      <c r="HI29" s="95"/>
      <c r="HJ29" s="71"/>
      <c r="HK29" s="497">
        <f>SUM(HK8:HK28)</f>
        <v>0</v>
      </c>
      <c r="HN29" s="106"/>
      <c r="HO29" s="15">
        <v>22</v>
      </c>
      <c r="HP29" s="92"/>
      <c r="HQ29" s="300"/>
      <c r="HR29" s="92"/>
      <c r="HS29" s="70"/>
      <c r="HT29" s="71"/>
      <c r="HU29" s="497">
        <f t="shared" si="27"/>
        <v>0</v>
      </c>
      <c r="HX29" s="106"/>
      <c r="HY29" s="15">
        <v>22</v>
      </c>
      <c r="HZ29" s="69"/>
      <c r="IA29" s="311"/>
      <c r="IB29" s="69"/>
      <c r="IC29" s="70"/>
      <c r="ID29" s="71"/>
      <c r="IE29" s="497">
        <f>ID29*IB29</f>
        <v>0</v>
      </c>
      <c r="IH29" s="106"/>
      <c r="II29" s="15">
        <v>22</v>
      </c>
      <c r="IJ29" s="69"/>
      <c r="IK29" s="311"/>
      <c r="IL29" s="69"/>
      <c r="IM29" s="70"/>
      <c r="IN29" s="71"/>
      <c r="IO29" s="497">
        <f t="shared" si="28"/>
        <v>0</v>
      </c>
      <c r="IR29" s="106"/>
      <c r="IS29" s="15">
        <v>22</v>
      </c>
      <c r="IT29" s="263"/>
      <c r="IU29" s="231"/>
      <c r="IV29" s="263"/>
      <c r="IW29" s="296"/>
      <c r="IX29" s="250"/>
      <c r="IY29" s="299">
        <f t="shared" si="29"/>
        <v>0</v>
      </c>
      <c r="JA29" s="105"/>
      <c r="JB29" s="106"/>
      <c r="JC29" s="15">
        <v>22</v>
      </c>
      <c r="JD29" s="69"/>
      <c r="JE29" s="311"/>
      <c r="JF29" s="248"/>
      <c r="JG29" s="249"/>
      <c r="JH29" s="71"/>
      <c r="JI29" s="497">
        <f t="shared" si="30"/>
        <v>0</v>
      </c>
      <c r="JL29" s="106"/>
      <c r="JM29" s="15"/>
      <c r="JN29" s="92"/>
      <c r="JO29" s="300"/>
      <c r="JP29" s="92"/>
      <c r="JQ29" s="70"/>
      <c r="JR29" s="71"/>
      <c r="JS29" s="497">
        <f>SUM(JS8:JS28)</f>
        <v>0</v>
      </c>
      <c r="JV29" s="106"/>
      <c r="JW29" s="15"/>
      <c r="JX29" s="69"/>
      <c r="JY29" s="311"/>
      <c r="JZ29" s="69"/>
      <c r="KA29" s="70"/>
      <c r="KB29" s="71"/>
      <c r="KC29" s="497">
        <f>SUM(KC8:KC28)</f>
        <v>0</v>
      </c>
      <c r="KF29" s="106"/>
      <c r="KG29" s="15"/>
      <c r="KH29" s="69"/>
      <c r="KI29" s="311"/>
      <c r="KJ29" s="69"/>
      <c r="KK29" s="70"/>
      <c r="KL29" s="71"/>
      <c r="KM29" s="497">
        <f>SUM(KM8:KM28)</f>
        <v>0</v>
      </c>
      <c r="KP29" s="106"/>
      <c r="KQ29" s="15"/>
      <c r="KR29" s="69"/>
      <c r="KS29" s="311"/>
      <c r="KT29" s="69"/>
      <c r="KU29" s="70"/>
      <c r="KV29" s="71"/>
      <c r="KW29" s="497">
        <f>SUM(KW8:KW28)</f>
        <v>0</v>
      </c>
      <c r="KZ29" s="106"/>
      <c r="LA29" s="15"/>
      <c r="LB29" s="92"/>
      <c r="LC29" s="300"/>
      <c r="LD29" s="92"/>
      <c r="LE29" s="95"/>
      <c r="LF29" s="71"/>
      <c r="LG29" s="497">
        <f>LF29*LD29</f>
        <v>0</v>
      </c>
      <c r="LJ29" s="106"/>
      <c r="LK29" s="15"/>
      <c r="LL29" s="92"/>
      <c r="LM29" s="300"/>
      <c r="LN29" s="263"/>
      <c r="LO29" s="95"/>
      <c r="LP29" s="71"/>
      <c r="LQ29" s="497">
        <f t="shared" si="36"/>
        <v>0</v>
      </c>
      <c r="LT29" s="106"/>
      <c r="LU29" s="15"/>
      <c r="LV29" s="92"/>
      <c r="LW29" s="300"/>
      <c r="LX29" s="92"/>
      <c r="LY29" s="95"/>
      <c r="LZ29" s="71"/>
      <c r="MA29" s="497">
        <f t="shared" si="37"/>
        <v>0</v>
      </c>
      <c r="MB29" s="497"/>
      <c r="MD29" s="106"/>
      <c r="ME29" s="15">
        <v>22</v>
      </c>
      <c r="MF29" s="362"/>
      <c r="MG29" s="300"/>
      <c r="MH29" s="784"/>
      <c r="MI29" s="296"/>
      <c r="MJ29" s="71"/>
      <c r="MK29" s="71">
        <f>SUM(MK8:MK28)</f>
        <v>0</v>
      </c>
      <c r="MN29" s="94"/>
      <c r="MO29" s="15"/>
      <c r="MP29" s="92"/>
      <c r="MQ29" s="300"/>
      <c r="MR29" s="92"/>
      <c r="MS29" s="95"/>
      <c r="MT29" s="71"/>
      <c r="MU29" s="71">
        <f>SUM(MU8:MU28)</f>
        <v>0</v>
      </c>
      <c r="MX29" s="94"/>
      <c r="MY29" s="15"/>
      <c r="MZ29" s="92"/>
      <c r="NA29" s="300"/>
      <c r="NB29" s="92"/>
      <c r="NC29" s="95"/>
      <c r="ND29" s="71"/>
      <c r="NE29" s="71">
        <f>SUM(NE8:NE28)</f>
        <v>0</v>
      </c>
      <c r="NF29" s="71"/>
      <c r="NG29" s="71"/>
      <c r="NH29" s="71"/>
      <c r="NK29" s="106"/>
      <c r="NL29" s="15"/>
      <c r="NM29" s="92"/>
      <c r="NN29" s="300"/>
      <c r="NO29" s="92"/>
      <c r="NP29" s="95"/>
      <c r="NQ29" s="71"/>
      <c r="NR29" s="71">
        <v>0</v>
      </c>
      <c r="NU29" s="106"/>
      <c r="NV29" s="15"/>
      <c r="NW29" s="92"/>
      <c r="NX29" s="300"/>
      <c r="NY29" s="92">
        <v>0</v>
      </c>
      <c r="NZ29" s="95"/>
      <c r="OA29" s="71"/>
      <c r="OB29" s="71">
        <f>SUM(NY8:NY28)</f>
        <v>0</v>
      </c>
      <c r="OE29" s="106"/>
      <c r="OF29" s="15"/>
      <c r="OG29" s="92"/>
      <c r="OH29" s="300"/>
      <c r="OI29" s="71">
        <f t="shared" si="43"/>
        <v>0</v>
      </c>
      <c r="OJ29" s="92"/>
      <c r="OK29" s="95"/>
      <c r="OL29" s="71"/>
      <c r="OO29" s="106"/>
      <c r="OP29" s="15"/>
      <c r="OQ29" s="92"/>
      <c r="OR29" s="300"/>
      <c r="OS29" s="497">
        <v>0</v>
      </c>
      <c r="OT29" s="92"/>
      <c r="OU29" s="95"/>
      <c r="OV29" s="71"/>
      <c r="OY29" s="106"/>
      <c r="OZ29" s="15"/>
      <c r="PA29" s="263"/>
      <c r="PB29" s="304"/>
      <c r="PC29" s="299">
        <v>0</v>
      </c>
      <c r="PD29" s="263"/>
      <c r="PE29" s="296"/>
      <c r="PF29" s="250"/>
      <c r="PI29" s="106"/>
      <c r="PJ29" s="15"/>
      <c r="PK29" s="92"/>
      <c r="PL29" s="300"/>
      <c r="PM29" s="300"/>
      <c r="PN29" s="92"/>
      <c r="PO29" s="95"/>
      <c r="PP29" s="71"/>
      <c r="PS29" s="106"/>
      <c r="PT29" s="15"/>
      <c r="PU29" s="92"/>
      <c r="PV29" s="300"/>
      <c r="PW29" s="92"/>
      <c r="PX29" s="95"/>
      <c r="PY29" s="71"/>
      <c r="QB29" s="106"/>
      <c r="QC29" s="15"/>
      <c r="QD29" s="92"/>
      <c r="QE29" s="135"/>
      <c r="QF29" s="92"/>
      <c r="QG29" s="95"/>
      <c r="QH29" s="71"/>
      <c r="QK29" s="106"/>
      <c r="QL29" s="15"/>
      <c r="QM29" s="92"/>
      <c r="QN29" s="300"/>
      <c r="QO29" s="92"/>
      <c r="QP29" s="95"/>
      <c r="QQ29" s="71"/>
      <c r="QT29" s="106"/>
      <c r="QU29" s="15"/>
      <c r="QV29" s="92"/>
      <c r="QW29" s="300"/>
      <c r="QX29" s="92"/>
      <c r="QY29" s="95"/>
      <c r="QZ29" s="71"/>
      <c r="RC29" s="106"/>
      <c r="RD29" s="15"/>
      <c r="RE29" s="92"/>
      <c r="RF29" s="300"/>
      <c r="RG29" s="92"/>
      <c r="RH29" s="95"/>
      <c r="RI29" s="71"/>
      <c r="RL29" s="106"/>
      <c r="RM29" s="15"/>
      <c r="RN29" s="92"/>
      <c r="RO29" s="300"/>
      <c r="RP29" s="92"/>
      <c r="RQ29" s="95"/>
      <c r="RR29" s="352"/>
      <c r="RU29" s="106"/>
      <c r="RV29" s="15"/>
      <c r="RW29" s="92"/>
      <c r="RX29" s="135"/>
      <c r="RY29" s="92"/>
      <c r="RZ29" s="95"/>
      <c r="SA29" s="71"/>
      <c r="SD29" s="106"/>
      <c r="SE29" s="15"/>
      <c r="SF29" s="92"/>
      <c r="SG29" s="79"/>
      <c r="SH29" s="92"/>
      <c r="SI29" s="95"/>
      <c r="SJ29" s="71"/>
      <c r="SM29" s="106"/>
      <c r="SN29" s="15"/>
      <c r="SO29" s="92"/>
      <c r="SP29" s="79"/>
      <c r="SQ29" s="92"/>
      <c r="SR29" s="95"/>
      <c r="SS29" s="71"/>
      <c r="SV29" s="106"/>
      <c r="SW29" s="15"/>
      <c r="SX29" s="92"/>
      <c r="SY29" s="79"/>
      <c r="SZ29" s="92"/>
      <c r="TA29" s="95"/>
      <c r="TB29" s="71"/>
      <c r="TE29" s="106"/>
      <c r="TF29" s="15"/>
      <c r="TG29" s="92"/>
      <c r="TH29" s="79"/>
      <c r="TI29" s="92"/>
      <c r="TJ29" s="95"/>
      <c r="TK29" s="71"/>
      <c r="TN29" s="106"/>
      <c r="TO29" s="15"/>
      <c r="TP29" s="92"/>
      <c r="TQ29" s="79"/>
      <c r="TR29" s="92"/>
      <c r="TS29" s="95"/>
      <c r="TT29" s="71"/>
      <c r="TW29" s="106"/>
      <c r="TX29" s="15"/>
      <c r="TY29" s="92"/>
      <c r="TZ29" s="79"/>
      <c r="UA29" s="92"/>
      <c r="UB29" s="95"/>
      <c r="UC29" s="71"/>
      <c r="UF29" s="106"/>
      <c r="UG29" s="15"/>
      <c r="UH29" s="92"/>
      <c r="UI29" s="79"/>
      <c r="UJ29" s="92"/>
      <c r="UK29" s="95"/>
      <c r="UL29" s="71"/>
      <c r="UO29" s="106"/>
      <c r="UP29" s="15"/>
      <c r="UQ29" s="92"/>
      <c r="UR29" s="79"/>
      <c r="US29" s="92"/>
      <c r="UT29" s="95"/>
      <c r="UU29" s="71"/>
      <c r="UX29" s="106"/>
      <c r="UY29" s="15"/>
      <c r="UZ29" s="92"/>
      <c r="VA29" s="79"/>
      <c r="VB29" s="92"/>
      <c r="VC29" s="95"/>
      <c r="VD29" s="71"/>
      <c r="VG29" s="106"/>
      <c r="VH29" s="15">
        <v>22</v>
      </c>
      <c r="VI29" s="92"/>
      <c r="VJ29" s="79"/>
      <c r="VK29" s="92"/>
      <c r="VL29" s="95"/>
      <c r="VM29" s="71"/>
      <c r="VP29" s="106"/>
      <c r="VQ29" s="15">
        <v>22</v>
      </c>
      <c r="VR29" s="92"/>
      <c r="VS29" s="79"/>
      <c r="VT29" s="92"/>
      <c r="VU29" s="95"/>
      <c r="VV29" s="71"/>
      <c r="VY29" s="106"/>
      <c r="VZ29" s="15">
        <v>22</v>
      </c>
      <c r="WA29" s="92"/>
      <c r="WB29" s="79"/>
      <c r="WC29" s="92"/>
      <c r="WD29" s="95"/>
      <c r="WE29" s="71"/>
      <c r="WH29" s="106"/>
      <c r="WI29" s="15">
        <v>22</v>
      </c>
      <c r="WJ29" s="92"/>
      <c r="WK29" s="79"/>
      <c r="WL29" s="92"/>
      <c r="WM29" s="95"/>
      <c r="WN29" s="71"/>
      <c r="WQ29" s="106"/>
      <c r="WR29" s="15">
        <v>22</v>
      </c>
      <c r="WS29" s="92"/>
      <c r="WT29" s="79"/>
      <c r="WU29" s="92"/>
      <c r="WV29" s="95"/>
      <c r="WW29" s="71"/>
      <c r="WZ29" s="106"/>
      <c r="XA29" s="15">
        <v>22</v>
      </c>
      <c r="XB29" s="92"/>
      <c r="XC29" s="79"/>
      <c r="XD29" s="92"/>
      <c r="XE29" s="95"/>
      <c r="XF29" s="71"/>
      <c r="XI29" s="106"/>
      <c r="XJ29" s="15">
        <v>22</v>
      </c>
      <c r="XK29" s="92"/>
      <c r="XL29" s="79"/>
      <c r="XM29" s="92"/>
      <c r="XN29" s="95"/>
      <c r="XO29" s="71"/>
      <c r="XR29" s="106"/>
      <c r="XS29" s="15">
        <v>22</v>
      </c>
      <c r="XT29" s="92"/>
      <c r="XU29" s="79"/>
      <c r="XV29" s="92"/>
      <c r="XW29" s="95"/>
      <c r="XX29" s="71"/>
      <c r="YA29" s="106"/>
      <c r="YB29" s="15">
        <v>22</v>
      </c>
      <c r="YC29" s="92"/>
      <c r="YD29" s="79"/>
      <c r="YE29" s="92"/>
      <c r="YF29" s="95"/>
      <c r="YG29" s="71"/>
      <c r="YJ29" s="106"/>
      <c r="YK29" s="15">
        <v>22</v>
      </c>
      <c r="YL29" s="92"/>
      <c r="YM29" s="79"/>
      <c r="YN29" s="92"/>
      <c r="YO29" s="95"/>
      <c r="YP29" s="71"/>
      <c r="YS29" s="106"/>
      <c r="YT29" s="15">
        <v>22</v>
      </c>
      <c r="YU29" s="92"/>
      <c r="YV29" s="79"/>
      <c r="YW29" s="92"/>
      <c r="YX29" s="95"/>
      <c r="YY29" s="71"/>
      <c r="ZB29" s="106"/>
      <c r="ZC29" s="15">
        <v>22</v>
      </c>
      <c r="ZD29" s="92"/>
      <c r="ZE29" s="79"/>
      <c r="ZF29" s="92"/>
      <c r="ZG29" s="95"/>
      <c r="ZH29" s="71"/>
      <c r="ZK29" s="106"/>
      <c r="ZL29" s="15">
        <v>22</v>
      </c>
      <c r="ZM29" s="92"/>
      <c r="ZN29" s="79"/>
      <c r="ZO29" s="92"/>
      <c r="ZP29" s="95"/>
      <c r="ZQ29" s="71"/>
      <c r="ZT29" s="106"/>
      <c r="ZU29" s="15">
        <v>22</v>
      </c>
      <c r="ZV29" s="92"/>
      <c r="ZW29" s="79"/>
      <c r="ZX29" s="92"/>
      <c r="ZY29" s="95"/>
      <c r="ZZ29" s="71"/>
      <c r="AAC29" s="106"/>
      <c r="AAD29" s="15">
        <v>22</v>
      </c>
      <c r="AAE29" s="92"/>
      <c r="AAF29" s="79"/>
      <c r="AAG29" s="92"/>
      <c r="AAH29" s="95"/>
      <c r="AAI29" s="71"/>
      <c r="AAL29" s="106"/>
      <c r="AAM29" s="15">
        <v>22</v>
      </c>
      <c r="AAN29" s="92"/>
      <c r="AAO29" s="79"/>
      <c r="AAP29" s="92"/>
      <c r="AAQ29" s="95"/>
      <c r="AAR29" s="71"/>
      <c r="AAU29" s="106"/>
      <c r="AAV29" s="15">
        <v>22</v>
      </c>
      <c r="AAW29" s="92"/>
      <c r="AAX29" s="79"/>
      <c r="AAY29" s="92"/>
      <c r="AAZ29" s="95"/>
      <c r="ABA29" s="71"/>
      <c r="ABD29" s="106"/>
      <c r="ABE29" s="15">
        <v>22</v>
      </c>
      <c r="ABF29" s="92"/>
      <c r="ABG29" s="79"/>
      <c r="ABH29" s="92"/>
      <c r="ABI29" s="95"/>
      <c r="ABJ29" s="71"/>
      <c r="ABM29" s="106"/>
      <c r="ABN29" s="15">
        <v>22</v>
      </c>
      <c r="ABO29" s="92"/>
      <c r="ABP29" s="79"/>
      <c r="ABQ29" s="92"/>
      <c r="ABR29" s="95"/>
      <c r="ABS29" s="71"/>
      <c r="ABV29" s="106"/>
      <c r="ABW29" s="15">
        <v>22</v>
      </c>
      <c r="ABX29" s="92"/>
      <c r="ABY29" s="79"/>
      <c r="ABZ29" s="92"/>
      <c r="ACA29" s="95"/>
      <c r="ACB29" s="71"/>
      <c r="ACE29" s="106"/>
      <c r="ACF29" s="15">
        <v>22</v>
      </c>
      <c r="ACG29" s="92"/>
      <c r="ACH29" s="79"/>
      <c r="ACI29" s="92"/>
      <c r="ACJ29" s="95"/>
      <c r="ACK29" s="71"/>
      <c r="ACN29" s="106"/>
      <c r="ACO29" s="15">
        <v>22</v>
      </c>
      <c r="ACP29" s="92"/>
      <c r="ACQ29" s="79"/>
      <c r="ACR29" s="92"/>
      <c r="ACS29" s="95"/>
      <c r="ACT29" s="71"/>
      <c r="ACW29" s="106"/>
      <c r="ACX29" s="15">
        <v>22</v>
      </c>
      <c r="ACY29" s="92"/>
      <c r="ACZ29" s="79"/>
      <c r="ADA29" s="92"/>
      <c r="ADB29" s="95"/>
      <c r="ADC29" s="71"/>
      <c r="ADF29" s="106"/>
      <c r="ADG29" s="15">
        <v>22</v>
      </c>
      <c r="ADH29" s="92"/>
      <c r="ADI29" s="79"/>
      <c r="ADJ29" s="92"/>
      <c r="ADK29" s="95"/>
      <c r="ADL29" s="71"/>
      <c r="ADO29" s="106"/>
      <c r="ADP29" s="15">
        <v>22</v>
      </c>
      <c r="ADQ29" s="92"/>
      <c r="ADR29" s="79"/>
      <c r="ADS29" s="92"/>
      <c r="ADT29" s="95"/>
      <c r="ADU29" s="71"/>
      <c r="ADX29" s="106"/>
      <c r="ADY29" s="15">
        <v>22</v>
      </c>
      <c r="ADZ29" s="92"/>
      <c r="AEA29" s="79"/>
      <c r="AEB29" s="92"/>
      <c r="AEC29" s="95"/>
      <c r="AED29" s="71"/>
      <c r="AEG29" s="106"/>
      <c r="AEH29" s="15">
        <v>22</v>
      </c>
      <c r="AEI29" s="92"/>
      <c r="AEJ29" s="79"/>
      <c r="AEK29" s="92"/>
      <c r="AEL29" s="95"/>
      <c r="AEM29" s="71"/>
      <c r="AEP29" s="106"/>
      <c r="AEQ29" s="15">
        <v>22</v>
      </c>
      <c r="AER29" s="92"/>
      <c r="AES29" s="79"/>
      <c r="AET29" s="92"/>
      <c r="AEU29" s="95"/>
      <c r="AEV29" s="71"/>
    </row>
    <row r="30" spans="1:828" x14ac:dyDescent="0.25">
      <c r="A30" s="137">
        <v>27</v>
      </c>
      <c r="B30" s="75">
        <f t="shared" ref="B30:H30" si="68">JK5</f>
        <v>0</v>
      </c>
      <c r="C30" s="75">
        <f t="shared" si="68"/>
        <v>0</v>
      </c>
      <c r="D30" s="102">
        <f t="shared" si="68"/>
        <v>0</v>
      </c>
      <c r="E30" s="135">
        <f t="shared" si="68"/>
        <v>0</v>
      </c>
      <c r="F30" s="86">
        <f t="shared" si="68"/>
        <v>0</v>
      </c>
      <c r="G30" s="73">
        <f t="shared" si="68"/>
        <v>0</v>
      </c>
      <c r="H30" s="48">
        <f t="shared" si="68"/>
        <v>0</v>
      </c>
      <c r="I30" s="105">
        <f>F30-H30</f>
        <v>0</v>
      </c>
      <c r="J30" s="228"/>
      <c r="L30" s="106"/>
      <c r="M30" s="15"/>
      <c r="N30" s="69"/>
      <c r="O30" s="311"/>
      <c r="P30" s="105"/>
      <c r="Q30" s="70"/>
      <c r="R30" s="71"/>
      <c r="S30" s="497"/>
      <c r="V30" s="106"/>
      <c r="W30" s="15"/>
      <c r="X30" s="69"/>
      <c r="Y30" s="311"/>
      <c r="Z30" s="105"/>
      <c r="AA30" s="70"/>
      <c r="AB30" s="71"/>
      <c r="AF30" s="106"/>
      <c r="AG30" s="15"/>
      <c r="AH30" s="92"/>
      <c r="AI30" s="300"/>
      <c r="AJ30" s="69"/>
      <c r="AK30" s="95"/>
      <c r="AL30" s="71"/>
      <c r="AM30" s="497">
        <f>SUM(AM8:AM29)</f>
        <v>0</v>
      </c>
      <c r="AP30" s="106"/>
      <c r="AQ30" s="15"/>
      <c r="AR30" s="92"/>
      <c r="AS30" s="300"/>
      <c r="AT30" s="92"/>
      <c r="AU30" s="95"/>
      <c r="AV30" s="71"/>
      <c r="AW30" s="497">
        <f>SUM(AW8:AW29)</f>
        <v>0</v>
      </c>
      <c r="AZ30" s="106"/>
      <c r="BA30" s="15"/>
      <c r="BB30" s="92"/>
      <c r="BC30" s="300"/>
      <c r="BD30" s="92"/>
      <c r="BE30" s="95"/>
      <c r="BF30" s="71"/>
      <c r="BG30" s="497">
        <f>SUM(BG8:BG29)</f>
        <v>0</v>
      </c>
      <c r="BJ30" s="106"/>
      <c r="BK30" s="15"/>
      <c r="BL30" s="69"/>
      <c r="BM30" s="135"/>
      <c r="BN30" s="69"/>
      <c r="BO30" s="95"/>
      <c r="BP30" s="71"/>
      <c r="BQ30" s="497">
        <f>SUM(BQ8:BQ29)</f>
        <v>0</v>
      </c>
      <c r="BT30" s="106"/>
      <c r="BU30" s="247"/>
      <c r="BV30" s="248"/>
      <c r="BW30" s="79"/>
      <c r="BX30" s="69"/>
      <c r="BY30" s="95"/>
      <c r="BZ30" s="71"/>
      <c r="CA30" s="497">
        <f>SUM(CA8:CA29)</f>
        <v>0</v>
      </c>
      <c r="CD30" s="106"/>
      <c r="CE30" s="15">
        <v>23</v>
      </c>
      <c r="CF30" s="69"/>
      <c r="CG30" s="353"/>
      <c r="CH30" s="69"/>
      <c r="CI30" s="364"/>
      <c r="CJ30" s="354"/>
      <c r="CK30" s="497">
        <f>SUM(CK8:CK29)</f>
        <v>0</v>
      </c>
      <c r="CN30" s="106"/>
      <c r="CO30" s="15"/>
      <c r="CP30" s="69"/>
      <c r="CQ30" s="300"/>
      <c r="CR30" s="69"/>
      <c r="CS30" s="95"/>
      <c r="CT30" s="71"/>
      <c r="CU30" s="503">
        <f t="shared" si="48"/>
        <v>0</v>
      </c>
      <c r="CX30" s="106"/>
      <c r="CY30" s="15"/>
      <c r="CZ30" s="69"/>
      <c r="DA30" s="300"/>
      <c r="DB30" s="69"/>
      <c r="DC30" s="95"/>
      <c r="DD30" s="71"/>
      <c r="DE30" s="497">
        <f>SUM(DE8:DE29)</f>
        <v>0</v>
      </c>
      <c r="DH30" s="106"/>
      <c r="DI30" s="15"/>
      <c r="DJ30" s="69"/>
      <c r="DK30" s="300"/>
      <c r="DL30" s="69"/>
      <c r="DM30" s="95"/>
      <c r="DN30" s="71"/>
      <c r="DO30" s="497">
        <f>SUM(DO8:DO29)</f>
        <v>0</v>
      </c>
      <c r="DR30" s="106"/>
      <c r="DS30" s="15"/>
      <c r="DT30" s="69"/>
      <c r="DU30" s="300"/>
      <c r="DV30" s="69"/>
      <c r="DW30" s="95"/>
      <c r="DX30" s="71"/>
      <c r="DY30" s="497">
        <f>SUM(DY8:DY29)</f>
        <v>0</v>
      </c>
      <c r="EB30" s="106"/>
      <c r="EC30" s="15"/>
      <c r="ED30" s="69"/>
      <c r="EE30" s="311"/>
      <c r="EF30" s="105"/>
      <c r="EG30" s="70"/>
      <c r="EH30" s="71"/>
      <c r="EL30" s="106"/>
      <c r="EM30" s="15"/>
      <c r="EN30" s="69"/>
      <c r="EO30" s="311"/>
      <c r="EP30" s="105"/>
      <c r="EQ30" s="70"/>
      <c r="ER30" s="71"/>
      <c r="EV30" s="106"/>
      <c r="EW30" s="15"/>
      <c r="EX30" s="69"/>
      <c r="EY30" s="311"/>
      <c r="EZ30" s="105"/>
      <c r="FA30" s="70"/>
      <c r="FB30" s="71"/>
      <c r="FC30" s="497">
        <f>SUM(FC8:FC29)</f>
        <v>0</v>
      </c>
      <c r="FF30" s="94"/>
      <c r="FG30" s="15"/>
      <c r="FH30" s="92"/>
      <c r="FI30" s="300"/>
      <c r="FJ30" s="105"/>
      <c r="FK30" s="70"/>
      <c r="FL30" s="71"/>
      <c r="FM30" s="497">
        <f>SUM(FM18:FM29)</f>
        <v>0</v>
      </c>
      <c r="FP30" s="106"/>
      <c r="FQ30" s="15"/>
      <c r="FR30" s="92"/>
      <c r="FS30" s="300"/>
      <c r="FT30" s="92"/>
      <c r="FU30" s="70"/>
      <c r="FV30" s="71"/>
      <c r="FW30" s="497">
        <f>SUM(FW8:FW29)</f>
        <v>0</v>
      </c>
      <c r="FZ30" s="106"/>
      <c r="GA30" s="15"/>
      <c r="GB30" s="69"/>
      <c r="GC30" s="311"/>
      <c r="GD30" s="105"/>
      <c r="GE30" s="70"/>
      <c r="GF30" s="71"/>
      <c r="GG30" s="497">
        <f>SUM(GG8:GG29)</f>
        <v>0</v>
      </c>
      <c r="GJ30" s="106"/>
      <c r="GK30" s="15"/>
      <c r="GL30" s="429"/>
      <c r="GM30" s="300"/>
      <c r="GN30" s="69"/>
      <c r="GO30" s="95"/>
      <c r="GP30" s="71"/>
      <c r="GQ30" s="497">
        <f>SUM(GQ8:GQ29)</f>
        <v>0</v>
      </c>
      <c r="GT30" s="106"/>
      <c r="GU30" s="15">
        <v>23</v>
      </c>
      <c r="GV30" s="92"/>
      <c r="GW30" s="300"/>
      <c r="GX30" s="92"/>
      <c r="GY30" s="95"/>
      <c r="GZ30" s="71"/>
      <c r="HD30" s="106"/>
      <c r="HE30" s="15"/>
      <c r="HF30" s="69"/>
      <c r="HG30" s="353"/>
      <c r="HH30" s="168"/>
      <c r="HI30" s="355"/>
      <c r="HJ30" s="354"/>
      <c r="HK30" s="503"/>
      <c r="HN30" s="106"/>
      <c r="HO30" s="15"/>
      <c r="HP30" s="92"/>
      <c r="HQ30" s="300"/>
      <c r="HR30" s="105"/>
      <c r="HS30" s="70"/>
      <c r="HT30" s="71"/>
      <c r="HU30" s="497">
        <f>SUM(HU8:HU29)</f>
        <v>0</v>
      </c>
      <c r="HX30" s="106"/>
      <c r="HY30" s="15"/>
      <c r="HZ30" s="69"/>
      <c r="IA30" s="311"/>
      <c r="IB30" s="105"/>
      <c r="IC30" s="70"/>
      <c r="ID30" s="71"/>
      <c r="IE30" s="497">
        <f>SUM(IE8:IE29)</f>
        <v>0</v>
      </c>
      <c r="IH30" s="106"/>
      <c r="II30" s="15">
        <v>23</v>
      </c>
      <c r="IJ30" s="69"/>
      <c r="IK30" s="311"/>
      <c r="IL30" s="105"/>
      <c r="IM30" s="70"/>
      <c r="IN30" s="71"/>
      <c r="IO30" s="497">
        <f>SUM(IO8:IO29)</f>
        <v>0</v>
      </c>
      <c r="IR30" s="106"/>
      <c r="IS30" s="15"/>
      <c r="IT30" s="69"/>
      <c r="IU30" s="79"/>
      <c r="IV30" s="69"/>
      <c r="IW30" s="95"/>
      <c r="IX30" s="71"/>
      <c r="IY30" s="497">
        <f>SUM(IY8:IY29)</f>
        <v>0</v>
      </c>
      <c r="JB30" s="106"/>
      <c r="JC30" s="15"/>
      <c r="JD30" s="69"/>
      <c r="JE30" s="311"/>
      <c r="JF30" s="105"/>
      <c r="JG30" s="70"/>
      <c r="JH30" s="71"/>
      <c r="JI30" s="497">
        <f>SUM(JI8:JI29)</f>
        <v>0</v>
      </c>
      <c r="JL30" s="106"/>
      <c r="JM30" s="15"/>
      <c r="JN30" s="92"/>
      <c r="JO30" s="300"/>
      <c r="JP30" s="105"/>
      <c r="JQ30" s="70"/>
      <c r="JR30" s="71"/>
      <c r="JV30" s="106"/>
      <c r="JW30" s="15"/>
      <c r="JX30" s="69"/>
      <c r="JY30" s="311"/>
      <c r="JZ30" s="105"/>
      <c r="KA30" s="70"/>
      <c r="KB30" s="71"/>
      <c r="KF30" s="106"/>
      <c r="KG30" s="15"/>
      <c r="KH30" s="69"/>
      <c r="KI30" s="311"/>
      <c r="KJ30" s="105"/>
      <c r="KK30" s="70"/>
      <c r="KL30" s="71"/>
      <c r="KP30" s="106"/>
      <c r="KQ30" s="15"/>
      <c r="KR30" s="69"/>
      <c r="KS30" s="311"/>
      <c r="KT30" s="105"/>
      <c r="KU30" s="70"/>
      <c r="KV30" s="71"/>
      <c r="KZ30" s="106"/>
      <c r="LA30" s="15"/>
      <c r="LB30" s="92"/>
      <c r="LC30" s="300"/>
      <c r="LD30" s="69"/>
      <c r="LE30" s="95"/>
      <c r="LF30" s="71"/>
      <c r="LG30" s="497">
        <f>SUM(LG8:LG29)</f>
        <v>0</v>
      </c>
      <c r="LJ30" s="106"/>
      <c r="LK30" s="15"/>
      <c r="LL30" s="92"/>
      <c r="LM30" s="300"/>
      <c r="LN30" s="92"/>
      <c r="LO30" s="95"/>
      <c r="LP30" s="71"/>
      <c r="LQ30" s="497">
        <f>SUM(LQ8:LQ29)</f>
        <v>0</v>
      </c>
      <c r="LT30" s="106"/>
      <c r="LU30" s="15"/>
      <c r="LV30" s="69"/>
      <c r="LW30" s="300"/>
      <c r="LX30" s="69"/>
      <c r="LY30" s="95"/>
      <c r="LZ30" s="71"/>
      <c r="MA30" s="497">
        <f>SUM(MA8:MA29)</f>
        <v>0</v>
      </c>
      <c r="MB30" s="497"/>
      <c r="MD30" s="106"/>
      <c r="ME30" s="15"/>
      <c r="MF30" s="362"/>
      <c r="MG30" s="300"/>
      <c r="MH30" s="248"/>
      <c r="MI30" s="296"/>
      <c r="MJ30" s="71"/>
      <c r="MK30" s="71"/>
      <c r="MN30" s="106"/>
      <c r="MO30" s="15"/>
      <c r="MP30" s="69"/>
      <c r="MQ30" s="300"/>
      <c r="MR30" s="69"/>
      <c r="MS30" s="95"/>
      <c r="MT30" s="71"/>
      <c r="MU30" s="71"/>
      <c r="MX30" s="106"/>
      <c r="MY30" s="15"/>
      <c r="MZ30" s="69"/>
      <c r="NA30" s="300"/>
      <c r="NB30" s="69"/>
      <c r="NC30" s="95"/>
      <c r="ND30" s="71"/>
      <c r="NE30" s="71"/>
      <c r="NI30" s="15"/>
      <c r="NJ30" s="69"/>
      <c r="NK30" s="300"/>
      <c r="NL30" s="69"/>
      <c r="NM30" s="95"/>
      <c r="NN30" s="71"/>
      <c r="NO30" s="71">
        <f>SUM(NO8:NO29)</f>
        <v>0</v>
      </c>
      <c r="NR30" s="106"/>
      <c r="NS30" s="15"/>
      <c r="NT30" s="69"/>
      <c r="NU30" s="300"/>
      <c r="NV30" s="69"/>
      <c r="NW30" s="95"/>
      <c r="NX30" s="71"/>
      <c r="NY30" s="71">
        <f>SUM(NY8:NY29)</f>
        <v>0</v>
      </c>
      <c r="OC30" s="15"/>
      <c r="OD30" s="69"/>
      <c r="OE30" s="300"/>
      <c r="OF30" s="69"/>
      <c r="OG30" s="95"/>
      <c r="OH30" s="71"/>
      <c r="OI30" s="71">
        <f>SUM(OI8:OI29)</f>
        <v>0</v>
      </c>
      <c r="OL30" s="106"/>
      <c r="OM30" s="15"/>
      <c r="ON30" s="69"/>
      <c r="OO30" s="300"/>
      <c r="OP30" s="69"/>
      <c r="OQ30" s="95"/>
      <c r="OR30" s="71"/>
      <c r="OS30" s="71">
        <f>SUM(OS8:OS29)</f>
        <v>0</v>
      </c>
      <c r="OV30" s="106"/>
      <c r="OW30" s="15"/>
      <c r="OX30" s="69"/>
      <c r="OY30" s="300"/>
      <c r="OZ30" s="92"/>
      <c r="PA30" s="95"/>
      <c r="PB30" s="71"/>
      <c r="PC30" s="71">
        <f>SUM(PC8:PC29)</f>
        <v>0</v>
      </c>
      <c r="PG30" s="15"/>
      <c r="PH30" s="69"/>
      <c r="PI30" s="300"/>
      <c r="PJ30" s="69"/>
      <c r="PK30" s="95"/>
      <c r="PL30" s="71"/>
      <c r="PM30" s="71"/>
      <c r="PP30" s="106"/>
      <c r="PQ30" s="15"/>
      <c r="PR30" s="69"/>
      <c r="PS30" s="300"/>
      <c r="PT30" s="69"/>
      <c r="PU30" s="95"/>
      <c r="PV30" s="71"/>
      <c r="PY30" s="106"/>
      <c r="PZ30" s="15"/>
      <c r="QA30" s="69"/>
      <c r="QB30" s="135"/>
      <c r="QC30" s="69"/>
      <c r="QH30" s="106"/>
      <c r="QI30" s="15"/>
      <c r="QJ30" s="69"/>
      <c r="QK30" s="300"/>
      <c r="QL30" s="92"/>
      <c r="QM30" s="95"/>
      <c r="QN30" s="71"/>
      <c r="QQ30" s="106"/>
      <c r="QR30" s="15"/>
      <c r="QS30" s="69"/>
      <c r="QT30" s="300"/>
      <c r="QU30" s="92"/>
      <c r="QV30" s="95"/>
      <c r="QW30" s="71"/>
      <c r="QZ30" s="106"/>
      <c r="RA30" s="15"/>
      <c r="RB30" s="69"/>
      <c r="RC30" s="300"/>
      <c r="RD30" s="92"/>
      <c r="RE30" s="95"/>
      <c r="RF30" s="71"/>
      <c r="RI30" s="106"/>
      <c r="RJ30" s="15"/>
      <c r="RK30" s="69"/>
      <c r="RL30" s="300"/>
      <c r="RM30" s="69"/>
      <c r="RN30" s="95"/>
      <c r="RO30" s="71"/>
      <c r="RR30" s="106"/>
      <c r="RS30" s="15"/>
      <c r="RT30" s="69"/>
      <c r="RU30" s="135"/>
      <c r="RV30" s="69"/>
      <c r="SA30" s="106"/>
      <c r="SB30" s="15"/>
      <c r="SC30" s="69"/>
      <c r="SE30" s="69"/>
      <c r="SJ30" s="106"/>
      <c r="SK30" s="15"/>
      <c r="SL30" s="69"/>
      <c r="SN30" s="69"/>
      <c r="SS30" s="106"/>
      <c r="ST30" s="15"/>
      <c r="SU30" s="69"/>
      <c r="SW30" s="69"/>
      <c r="TB30" s="106"/>
      <c r="TC30" s="15"/>
      <c r="TD30" s="69"/>
      <c r="TF30" s="69"/>
      <c r="TK30" s="106"/>
      <c r="TL30" s="15"/>
      <c r="TM30" s="69"/>
      <c r="TO30" s="69"/>
      <c r="TT30" s="106"/>
      <c r="TU30" s="15"/>
      <c r="TV30" s="69"/>
      <c r="TX30" s="69"/>
      <c r="UC30" s="106"/>
      <c r="UD30" s="15"/>
      <c r="UE30" s="69"/>
      <c r="UG30" s="69"/>
      <c r="UL30" s="106"/>
      <c r="UM30" s="15"/>
      <c r="UN30" s="69"/>
      <c r="UP30" s="69"/>
      <c r="UU30" s="106"/>
      <c r="UV30" s="15"/>
      <c r="UW30" s="69"/>
      <c r="UY30" s="69"/>
      <c r="VD30" s="106"/>
      <c r="VE30" s="15">
        <v>23</v>
      </c>
      <c r="VF30" s="69"/>
      <c r="VH30" s="69"/>
      <c r="VM30" s="106"/>
      <c r="VN30" s="15">
        <v>23</v>
      </c>
      <c r="VO30" s="69"/>
      <c r="VP30" s="79"/>
      <c r="VQ30" s="69"/>
      <c r="VR30" s="95"/>
      <c r="VS30" s="71"/>
      <c r="VV30" s="106"/>
      <c r="VW30" s="15">
        <v>23</v>
      </c>
      <c r="VX30" s="69"/>
      <c r="VY30" s="79"/>
      <c r="VZ30" s="69"/>
      <c r="WA30" s="95"/>
      <c r="WB30" s="71"/>
      <c r="WE30" s="106"/>
      <c r="WF30" s="15">
        <v>23</v>
      </c>
      <c r="WG30" s="69"/>
      <c r="WH30" s="79"/>
      <c r="WI30" s="69"/>
      <c r="WJ30" s="95"/>
      <c r="WK30" s="71"/>
      <c r="WN30" s="106"/>
      <c r="WO30" s="15">
        <v>23</v>
      </c>
      <c r="WP30" s="69"/>
      <c r="WQ30" s="79"/>
      <c r="WR30" s="69"/>
      <c r="WS30" s="95"/>
      <c r="WT30" s="71"/>
      <c r="WW30" s="106"/>
      <c r="WX30" s="15">
        <v>23</v>
      </c>
      <c r="WY30" s="69"/>
      <c r="WZ30" s="79"/>
      <c r="XA30" s="69"/>
      <c r="XB30" s="95"/>
      <c r="XC30" s="71"/>
      <c r="XF30" s="106"/>
      <c r="XG30" s="15">
        <v>23</v>
      </c>
      <c r="XH30" s="69"/>
      <c r="XI30" s="79"/>
      <c r="XJ30" s="69"/>
      <c r="XK30" s="95"/>
      <c r="XL30" s="71"/>
      <c r="XO30" s="106"/>
      <c r="XP30" s="15">
        <v>23</v>
      </c>
      <c r="XQ30" s="69"/>
      <c r="XR30" s="79"/>
      <c r="XS30" s="69"/>
      <c r="XT30" s="95"/>
      <c r="XU30" s="71"/>
      <c r="XX30" s="106"/>
      <c r="XY30" s="15">
        <v>23</v>
      </c>
      <c r="XZ30" s="69"/>
      <c r="YA30" s="79"/>
      <c r="YB30" s="69"/>
      <c r="YC30" s="95"/>
      <c r="YD30" s="71"/>
      <c r="YG30" s="106"/>
      <c r="YH30" s="15">
        <v>23</v>
      </c>
      <c r="YI30" s="69"/>
      <c r="YJ30" s="79"/>
      <c r="YK30" s="69"/>
      <c r="YL30" s="95"/>
      <c r="YM30" s="71"/>
      <c r="YP30" s="106"/>
      <c r="YQ30" s="15">
        <v>23</v>
      </c>
      <c r="YR30" s="69"/>
      <c r="YS30" s="79"/>
      <c r="YT30" s="69"/>
      <c r="YU30" s="95"/>
      <c r="YV30" s="71"/>
      <c r="YY30" s="106"/>
      <c r="YZ30" s="15">
        <v>23</v>
      </c>
      <c r="ZA30" s="69"/>
      <c r="ZB30" s="79"/>
      <c r="ZC30" s="69"/>
      <c r="ZD30" s="95"/>
      <c r="ZE30" s="71"/>
      <c r="ZH30" s="106"/>
      <c r="ZI30" s="15">
        <v>23</v>
      </c>
      <c r="ZJ30" s="69"/>
      <c r="ZK30" s="79"/>
      <c r="ZL30" s="69"/>
      <c r="ZM30" s="95"/>
      <c r="ZN30" s="71"/>
      <c r="ZQ30" s="106"/>
      <c r="ZR30" s="15">
        <v>23</v>
      </c>
      <c r="ZS30" s="69"/>
      <c r="ZT30" s="79"/>
      <c r="ZU30" s="69"/>
      <c r="ZV30" s="95"/>
      <c r="ZW30" s="71"/>
      <c r="ZZ30" s="106"/>
      <c r="AAA30" s="15">
        <v>23</v>
      </c>
      <c r="AAB30" s="69"/>
      <c r="AAC30" s="79"/>
      <c r="AAD30" s="69"/>
      <c r="AAE30" s="95"/>
      <c r="AAF30" s="71"/>
      <c r="AAI30" s="106"/>
      <c r="AAJ30" s="15">
        <v>23</v>
      </c>
      <c r="AAK30" s="69"/>
      <c r="AAL30" s="79"/>
      <c r="AAM30" s="69"/>
      <c r="AAN30" s="95"/>
      <c r="AAO30" s="71"/>
      <c r="AAR30" s="106"/>
      <c r="AAS30" s="15">
        <v>23</v>
      </c>
      <c r="AAT30" s="69"/>
      <c r="AAU30" s="79"/>
      <c r="AAV30" s="69"/>
      <c r="AAW30" s="95"/>
      <c r="AAX30" s="71"/>
      <c r="ABA30" s="106"/>
      <c r="ABB30" s="15">
        <v>23</v>
      </c>
      <c r="ABC30" s="69"/>
      <c r="ABD30" s="79"/>
      <c r="ABE30" s="69"/>
      <c r="ABF30" s="95"/>
      <c r="ABG30" s="71"/>
      <c r="ABJ30" s="106"/>
      <c r="ABK30" s="15">
        <v>23</v>
      </c>
      <c r="ABL30" s="69"/>
      <c r="ABM30" s="79"/>
      <c r="ABN30" s="69"/>
      <c r="ABO30" s="95"/>
      <c r="ABP30" s="71"/>
      <c r="ABS30" s="106"/>
      <c r="ABT30" s="15">
        <v>23</v>
      </c>
      <c r="ABU30" s="69"/>
      <c r="ABV30" s="79"/>
      <c r="ABW30" s="69"/>
      <c r="ABX30" s="95"/>
      <c r="ABY30" s="71"/>
      <c r="ACB30" s="106"/>
      <c r="ACC30" s="15">
        <v>23</v>
      </c>
      <c r="ACD30" s="69"/>
      <c r="ACE30" s="79"/>
      <c r="ACF30" s="69"/>
      <c r="ACG30" s="95"/>
      <c r="ACH30" s="71"/>
      <c r="ACK30" s="106"/>
      <c r="ACL30" s="15">
        <v>23</v>
      </c>
      <c r="ACM30" s="69"/>
      <c r="ACN30" s="79"/>
      <c r="ACO30" s="69"/>
      <c r="ACP30" s="95"/>
      <c r="ACQ30" s="71"/>
      <c r="ACT30" s="106"/>
      <c r="ACU30" s="15">
        <v>23</v>
      </c>
      <c r="ACV30" s="69"/>
      <c r="ACW30" s="79"/>
      <c r="ACX30" s="69"/>
      <c r="ACY30" s="95"/>
      <c r="ACZ30" s="71"/>
      <c r="ADC30" s="106"/>
      <c r="ADD30" s="15">
        <v>23</v>
      </c>
      <c r="ADE30" s="69"/>
      <c r="ADF30" s="79"/>
      <c r="ADG30" s="69"/>
      <c r="ADH30" s="95"/>
      <c r="ADI30" s="71"/>
      <c r="ADL30" s="106"/>
      <c r="ADM30" s="15">
        <v>23</v>
      </c>
      <c r="ADN30" s="69"/>
      <c r="ADO30" s="79"/>
      <c r="ADP30" s="69"/>
      <c r="ADQ30" s="95"/>
      <c r="ADR30" s="71"/>
      <c r="ADU30" s="106"/>
      <c r="ADV30" s="15">
        <v>23</v>
      </c>
      <c r="ADW30" s="69"/>
      <c r="ADX30" s="79"/>
      <c r="ADY30" s="69"/>
      <c r="ADZ30" s="95"/>
      <c r="AEA30" s="71"/>
      <c r="AED30" s="106"/>
      <c r="AEE30" s="15">
        <v>23</v>
      </c>
      <c r="AEF30" s="69"/>
      <c r="AEG30" s="79"/>
      <c r="AEH30" s="69"/>
      <c r="AEI30" s="95"/>
      <c r="AEJ30" s="71"/>
      <c r="AEM30" s="106"/>
      <c r="AEN30" s="15">
        <v>23</v>
      </c>
      <c r="AEO30" s="69"/>
      <c r="AEP30" s="79"/>
      <c r="AEQ30" s="69"/>
      <c r="AER30" s="95"/>
      <c r="AES30" s="71"/>
    </row>
    <row r="31" spans="1:828" ht="16.5" thickBot="1" x14ac:dyDescent="0.3">
      <c r="A31" s="137">
        <v>28</v>
      </c>
      <c r="B31" s="75">
        <f t="shared" ref="B31:H31" si="69">JU5</f>
        <v>0</v>
      </c>
      <c r="C31" s="75">
        <f t="shared" si="69"/>
        <v>0</v>
      </c>
      <c r="D31" s="102">
        <f t="shared" si="69"/>
        <v>0</v>
      </c>
      <c r="E31" s="135">
        <f t="shared" si="69"/>
        <v>0</v>
      </c>
      <c r="F31" s="86">
        <f t="shared" si="69"/>
        <v>0</v>
      </c>
      <c r="G31" s="73">
        <f t="shared" si="69"/>
        <v>0</v>
      </c>
      <c r="H31" s="48">
        <f t="shared" si="69"/>
        <v>0</v>
      </c>
      <c r="I31" s="105">
        <f t="shared" ref="I31:I92" si="70">F31-H31</f>
        <v>0</v>
      </c>
      <c r="J31" s="228"/>
      <c r="L31" s="184"/>
      <c r="M31" s="37"/>
      <c r="N31" s="366"/>
      <c r="O31" s="367"/>
      <c r="P31" s="205"/>
      <c r="Q31" s="139"/>
      <c r="R31" s="199"/>
      <c r="S31" s="502"/>
      <c r="V31" s="184"/>
      <c r="W31" s="37"/>
      <c r="X31" s="366"/>
      <c r="Y31" s="367"/>
      <c r="Z31" s="205"/>
      <c r="AA31" s="139"/>
      <c r="AB31" s="199"/>
      <c r="AC31" s="502"/>
      <c r="AF31" s="184"/>
      <c r="AG31" s="371"/>
      <c r="AH31" s="366"/>
      <c r="AI31" s="204"/>
      <c r="AJ31" s="366"/>
      <c r="AK31" s="382"/>
      <c r="AL31" s="199"/>
      <c r="AM31" s="502"/>
      <c r="AP31" s="184"/>
      <c r="AQ31" s="37"/>
      <c r="AR31" s="375"/>
      <c r="AS31" s="367"/>
      <c r="AT31" s="375"/>
      <c r="AU31" s="382"/>
      <c r="AV31" s="199"/>
      <c r="AW31" s="502"/>
      <c r="AZ31" s="184"/>
      <c r="BA31" s="37"/>
      <c r="BB31" s="375"/>
      <c r="BC31" s="367"/>
      <c r="BD31" s="375"/>
      <c r="BE31" s="382"/>
      <c r="BF31" s="199"/>
      <c r="BG31" s="502"/>
      <c r="BJ31" s="184"/>
      <c r="BK31" s="371"/>
      <c r="BL31" s="366"/>
      <c r="BM31" s="373"/>
      <c r="BN31" s="366"/>
      <c r="BO31" s="348"/>
      <c r="BT31" s="184"/>
      <c r="BU31" s="37"/>
      <c r="BV31" s="366"/>
      <c r="BW31" s="204"/>
      <c r="BX31" s="366"/>
      <c r="BY31" s="348"/>
      <c r="BZ31" s="199"/>
      <c r="CD31" s="184"/>
      <c r="CE31" s="37">
        <v>24</v>
      </c>
      <c r="CF31" s="366"/>
      <c r="CG31" s="441"/>
      <c r="CH31" s="366"/>
      <c r="CI31" s="442"/>
      <c r="CJ31" s="443"/>
      <c r="CN31" s="184"/>
      <c r="CO31" s="37"/>
      <c r="CP31" s="366"/>
      <c r="CQ31" s="374"/>
      <c r="CR31" s="366"/>
      <c r="CS31" s="348"/>
      <c r="CT31" s="71"/>
      <c r="CU31" s="503">
        <f>SUM(CU8:CU30)</f>
        <v>0</v>
      </c>
      <c r="CX31" s="184"/>
      <c r="CY31" s="37"/>
      <c r="CZ31" s="366"/>
      <c r="DA31" s="374"/>
      <c r="DB31" s="366"/>
      <c r="DC31" s="348"/>
      <c r="DD31" s="71"/>
      <c r="DH31" s="184"/>
      <c r="DI31" s="37"/>
      <c r="DJ31" s="366"/>
      <c r="DK31" s="374"/>
      <c r="DL31" s="366"/>
      <c r="DM31" s="348"/>
      <c r="DN31" s="71"/>
      <c r="DR31" s="184"/>
      <c r="DS31" s="37"/>
      <c r="DT31" s="366"/>
      <c r="DU31" s="374"/>
      <c r="DV31" s="366"/>
      <c r="DW31" s="348"/>
      <c r="DX31" s="199"/>
      <c r="EB31" s="184"/>
      <c r="EC31" s="37"/>
      <c r="ED31" s="366"/>
      <c r="EE31" s="367"/>
      <c r="EF31" s="205"/>
      <c r="EG31" s="139"/>
      <c r="EH31" s="199"/>
      <c r="EI31" s="502"/>
      <c r="EL31" s="184"/>
      <c r="EM31" s="37"/>
      <c r="EN31" s="366"/>
      <c r="EO31" s="367"/>
      <c r="EP31" s="205"/>
      <c r="EQ31" s="139"/>
      <c r="ER31" s="199"/>
      <c r="ES31" s="502"/>
      <c r="EV31" s="184"/>
      <c r="EW31" s="37"/>
      <c r="EX31" s="366"/>
      <c r="EY31" s="367"/>
      <c r="EZ31" s="205"/>
      <c r="FA31" s="139"/>
      <c r="FB31" s="199"/>
      <c r="FC31" s="502"/>
      <c r="FF31" s="376"/>
      <c r="FG31" s="37"/>
      <c r="FH31" s="366"/>
      <c r="FI31" s="204"/>
      <c r="FJ31" s="366"/>
      <c r="FK31" s="139"/>
      <c r="FL31" s="199"/>
      <c r="FM31" s="502"/>
      <c r="FP31" s="184"/>
      <c r="FQ31" s="37"/>
      <c r="FR31" s="375"/>
      <c r="FS31" s="367"/>
      <c r="FT31" s="375"/>
      <c r="FU31" s="139"/>
      <c r="FV31" s="199"/>
      <c r="FW31" s="502"/>
      <c r="FZ31" s="184"/>
      <c r="GA31" s="37"/>
      <c r="GB31" s="366"/>
      <c r="GC31" s="367"/>
      <c r="GD31" s="205"/>
      <c r="GE31" s="139"/>
      <c r="GF31" s="199"/>
      <c r="GG31" s="502"/>
      <c r="GJ31" s="184"/>
      <c r="GK31" s="371"/>
      <c r="GL31" s="430"/>
      <c r="GM31" s="372"/>
      <c r="GN31" s="366"/>
      <c r="GO31" s="348"/>
      <c r="GT31" s="324"/>
      <c r="GU31" s="52"/>
      <c r="GV31" s="377"/>
      <c r="GW31" s="378"/>
      <c r="GX31" s="379"/>
      <c r="GY31" s="380"/>
      <c r="GZ31" s="381"/>
      <c r="HA31" s="505"/>
      <c r="HD31" s="324"/>
      <c r="HE31" s="52"/>
      <c r="HF31" s="377"/>
      <c r="HG31" s="378"/>
      <c r="HH31" s="379"/>
      <c r="HI31" s="380"/>
      <c r="HJ31" s="381"/>
      <c r="HK31" s="505"/>
      <c r="HN31" s="184"/>
      <c r="HO31" s="37"/>
      <c r="HP31" s="375"/>
      <c r="HQ31" s="367"/>
      <c r="HR31" s="205"/>
      <c r="HS31" s="139"/>
      <c r="HT31" s="199"/>
      <c r="HU31" s="502"/>
      <c r="HX31" s="184"/>
      <c r="HY31" s="37"/>
      <c r="HZ31" s="366"/>
      <c r="IA31" s="367"/>
      <c r="IB31" s="205"/>
      <c r="IC31" s="139"/>
      <c r="ID31" s="199"/>
      <c r="IE31" s="502"/>
      <c r="IH31" s="184"/>
      <c r="II31" s="37"/>
      <c r="IJ31" s="366"/>
      <c r="IK31" s="367"/>
      <c r="IL31" s="205"/>
      <c r="IM31" s="139"/>
      <c r="IN31" s="199"/>
      <c r="IO31" s="502"/>
      <c r="IR31" s="184"/>
      <c r="IS31" s="371"/>
      <c r="IT31" s="366"/>
      <c r="IU31" s="372"/>
      <c r="IV31" s="366"/>
      <c r="IW31" s="348"/>
      <c r="JB31" s="184"/>
      <c r="JC31" s="37"/>
      <c r="JD31" s="366"/>
      <c r="JE31" s="367"/>
      <c r="JF31" s="205"/>
      <c r="JG31" s="139"/>
      <c r="JH31" s="199"/>
      <c r="JI31" s="502"/>
      <c r="JL31" s="184"/>
      <c r="JM31" s="37"/>
      <c r="JN31" s="375"/>
      <c r="JO31" s="367"/>
      <c r="JP31" s="205"/>
      <c r="JQ31" s="139"/>
      <c r="JR31" s="199"/>
      <c r="JS31" s="502"/>
      <c r="JV31" s="184"/>
      <c r="JW31" s="37"/>
      <c r="JX31" s="366"/>
      <c r="JY31" s="367"/>
      <c r="JZ31" s="205"/>
      <c r="KA31" s="139"/>
      <c r="KB31" s="199"/>
      <c r="KC31" s="502"/>
      <c r="KF31" s="184"/>
      <c r="KG31" s="37"/>
      <c r="KH31" s="366"/>
      <c r="KI31" s="367"/>
      <c r="KJ31" s="205"/>
      <c r="KK31" s="139"/>
      <c r="KL31" s="199"/>
      <c r="KM31" s="502"/>
      <c r="KP31" s="184"/>
      <c r="KQ31" s="37"/>
      <c r="KR31" s="366"/>
      <c r="KS31" s="367"/>
      <c r="KT31" s="205"/>
      <c r="KU31" s="139"/>
      <c r="KV31" s="199"/>
      <c r="KW31" s="502"/>
      <c r="KZ31" s="184"/>
      <c r="LA31" s="371"/>
      <c r="LB31" s="366"/>
      <c r="LC31" s="204"/>
      <c r="LD31" s="366"/>
      <c r="LE31" s="382"/>
      <c r="LF31" s="199"/>
      <c r="LG31" s="502"/>
      <c r="LJ31" s="184"/>
      <c r="LK31" s="37"/>
      <c r="LL31" s="375"/>
      <c r="LM31" s="367"/>
      <c r="LN31" s="375"/>
      <c r="LO31" s="382"/>
      <c r="LP31" s="199"/>
      <c r="LQ31" s="502"/>
      <c r="LT31" s="184"/>
      <c r="LU31" s="37"/>
      <c r="LV31" s="205"/>
      <c r="LW31" s="204"/>
      <c r="LX31" s="366"/>
      <c r="LY31" s="382"/>
      <c r="LZ31" s="383"/>
      <c r="MA31" s="502"/>
      <c r="MB31" s="502"/>
      <c r="MD31" s="184"/>
      <c r="ME31" s="37"/>
      <c r="MF31" s="186"/>
      <c r="MG31" s="204"/>
      <c r="MH31" s="366"/>
      <c r="MI31" s="95"/>
      <c r="MJ31" s="71"/>
      <c r="MK31" s="71"/>
      <c r="MN31" s="184"/>
      <c r="MO31" s="37"/>
      <c r="MP31" s="366"/>
      <c r="MQ31" s="368"/>
      <c r="MR31" s="369"/>
      <c r="MS31" s="370"/>
      <c r="MT31" s="354"/>
      <c r="MU31" s="354"/>
      <c r="MX31" s="184"/>
      <c r="MY31" s="37"/>
      <c r="MZ31" s="366"/>
      <c r="NA31" s="368"/>
      <c r="NB31" s="369"/>
      <c r="NC31" s="370"/>
      <c r="ND31" s="354"/>
      <c r="NE31" s="354"/>
      <c r="NH31" s="371"/>
      <c r="NI31" s="37"/>
      <c r="NJ31" s="348"/>
      <c r="NK31" s="204"/>
      <c r="NL31" s="348"/>
      <c r="NM31" s="382"/>
      <c r="NN31" s="199"/>
      <c r="NO31" s="517"/>
      <c r="NR31" s="184"/>
      <c r="NS31" s="37"/>
      <c r="NT31" s="366"/>
      <c r="NU31" s="368"/>
      <c r="NV31" s="369"/>
      <c r="NW31" s="370"/>
      <c r="NX31" s="354"/>
      <c r="NY31" s="354"/>
      <c r="OB31" s="371"/>
      <c r="OC31" s="37"/>
      <c r="OD31" s="348"/>
      <c r="OE31" s="204"/>
      <c r="OF31" s="348"/>
      <c r="OG31" s="382"/>
      <c r="OH31" s="199"/>
      <c r="OI31" s="517"/>
      <c r="OL31" s="184"/>
      <c r="OM31" s="37"/>
      <c r="ON31" s="366"/>
      <c r="OO31" s="204"/>
      <c r="OP31" s="366"/>
      <c r="OQ31" s="382"/>
      <c r="OR31" s="71"/>
      <c r="OS31" s="71"/>
      <c r="OV31" s="184"/>
      <c r="OW31" s="371"/>
      <c r="OX31" s="366"/>
      <c r="OY31" s="204"/>
      <c r="OZ31" s="366"/>
      <c r="PA31" s="382"/>
      <c r="PB31" s="71"/>
      <c r="PC31" s="71"/>
      <c r="PF31" s="371"/>
      <c r="PG31" s="37"/>
      <c r="PH31" s="348"/>
      <c r="PI31" s="204"/>
      <c r="PJ31" s="348"/>
      <c r="PK31" s="382"/>
      <c r="PL31" s="199"/>
      <c r="PM31" s="517"/>
      <c r="PP31" s="184"/>
      <c r="PQ31" s="371"/>
      <c r="PR31" s="366"/>
      <c r="PS31" s="374"/>
      <c r="PT31" s="366"/>
      <c r="PU31" s="348"/>
      <c r="PY31" s="184"/>
      <c r="PZ31" s="371"/>
      <c r="QA31" s="366"/>
      <c r="QB31" s="372"/>
      <c r="QC31" s="366"/>
      <c r="QD31" s="348"/>
      <c r="QH31" s="184"/>
      <c r="QI31" s="371"/>
      <c r="QJ31" s="366"/>
      <c r="QK31" s="374"/>
      <c r="QL31" s="366"/>
      <c r="QM31" s="382"/>
      <c r="QN31" s="71"/>
      <c r="QQ31" s="184"/>
      <c r="QR31" s="371"/>
      <c r="QS31" s="366"/>
      <c r="QT31" s="204"/>
      <c r="QU31" s="366"/>
      <c r="QV31" s="382"/>
      <c r="QW31" s="71"/>
      <c r="QZ31" s="184"/>
      <c r="RA31" s="371"/>
      <c r="RB31" s="366"/>
      <c r="RC31" s="204"/>
      <c r="RD31" s="366"/>
      <c r="RE31" s="382"/>
      <c r="RF31" s="71"/>
      <c r="RI31" s="184"/>
      <c r="RJ31" s="371"/>
      <c r="RK31" s="366"/>
      <c r="RL31" s="372"/>
      <c r="RM31" s="366"/>
      <c r="RN31" s="348"/>
      <c r="RR31" s="384"/>
      <c r="RS31" s="385"/>
      <c r="RT31" s="366"/>
      <c r="RU31" s="372"/>
      <c r="RV31" s="366"/>
      <c r="RW31" s="348"/>
      <c r="SA31" s="384"/>
      <c r="SB31" s="385"/>
      <c r="SC31" s="366"/>
      <c r="SD31" s="372"/>
      <c r="SE31" s="366"/>
      <c r="SF31" s="348"/>
      <c r="SJ31" s="384"/>
      <c r="SK31" s="385"/>
      <c r="SL31" s="366"/>
      <c r="SM31" s="372"/>
      <c r="SN31" s="366"/>
      <c r="SO31" s="348"/>
      <c r="SS31" s="384"/>
      <c r="ST31" s="385"/>
      <c r="SU31" s="366"/>
      <c r="SV31" s="372"/>
      <c r="SW31" s="366"/>
      <c r="SX31" s="348"/>
      <c r="TB31" s="384"/>
      <c r="TC31" s="385"/>
      <c r="TD31" s="366"/>
      <c r="TE31" s="372"/>
      <c r="TF31" s="366"/>
      <c r="TG31" s="348"/>
      <c r="TK31" s="384"/>
      <c r="TL31" s="385"/>
      <c r="TM31" s="366"/>
      <c r="TN31" s="372"/>
      <c r="TO31" s="366"/>
      <c r="TP31" s="348"/>
      <c r="TT31" s="384"/>
      <c r="TU31" s="385"/>
      <c r="TV31" s="366"/>
      <c r="TW31" s="372"/>
      <c r="TX31" s="366"/>
      <c r="TY31" s="348"/>
      <c r="UC31" s="384"/>
      <c r="UD31" s="385"/>
      <c r="UE31" s="366"/>
      <c r="UF31" s="372"/>
      <c r="UG31" s="366"/>
      <c r="UH31" s="348"/>
      <c r="UL31" s="384"/>
      <c r="UM31" s="385"/>
      <c r="UN31" s="366"/>
      <c r="UO31" s="372"/>
      <c r="UP31" s="366"/>
      <c r="UQ31" s="348"/>
      <c r="UU31" s="384"/>
      <c r="UV31" s="385"/>
      <c r="UW31" s="366"/>
      <c r="UX31" s="372"/>
      <c r="UY31" s="366"/>
      <c r="UZ31" s="348"/>
      <c r="VD31" s="384"/>
      <c r="VE31" s="136">
        <v>24</v>
      </c>
      <c r="VF31" s="366"/>
      <c r="VG31" s="372"/>
      <c r="VH31" s="366"/>
      <c r="VI31" s="348"/>
      <c r="VM31" s="384"/>
      <c r="VN31" s="136">
        <v>24</v>
      </c>
      <c r="VO31" s="366"/>
      <c r="VP31" s="79"/>
      <c r="VQ31" s="366"/>
      <c r="VR31" s="348"/>
      <c r="VS31" s="71"/>
      <c r="VV31" s="384"/>
      <c r="VW31" s="136">
        <v>24</v>
      </c>
      <c r="VX31" s="366"/>
      <c r="VY31" s="79"/>
      <c r="VZ31" s="366"/>
      <c r="WA31" s="348"/>
      <c r="WB31" s="71"/>
      <c r="WE31" s="384"/>
      <c r="WF31" s="136">
        <v>24</v>
      </c>
      <c r="WG31" s="366"/>
      <c r="WH31" s="79"/>
      <c r="WI31" s="366"/>
      <c r="WJ31" s="348"/>
      <c r="WK31" s="71"/>
      <c r="WN31" s="384"/>
      <c r="WO31" s="136">
        <v>24</v>
      </c>
      <c r="WP31" s="366"/>
      <c r="WQ31" s="79"/>
      <c r="WR31" s="366"/>
      <c r="WS31" s="348"/>
      <c r="WT31" s="71"/>
      <c r="WW31" s="384"/>
      <c r="WX31" s="136">
        <v>24</v>
      </c>
      <c r="WY31" s="366"/>
      <c r="WZ31" s="79"/>
      <c r="XA31" s="366"/>
      <c r="XB31" s="348"/>
      <c r="XC31" s="71"/>
      <c r="XF31" s="384"/>
      <c r="XG31" s="136">
        <v>24</v>
      </c>
      <c r="XH31" s="366"/>
      <c r="XI31" s="79"/>
      <c r="XJ31" s="366"/>
      <c r="XK31" s="348"/>
      <c r="XL31" s="71"/>
      <c r="XO31" s="384"/>
      <c r="XP31" s="136">
        <v>24</v>
      </c>
      <c r="XQ31" s="366"/>
      <c r="XR31" s="79"/>
      <c r="XS31" s="366"/>
      <c r="XT31" s="348"/>
      <c r="XU31" s="71"/>
      <c r="XX31" s="384"/>
      <c r="XY31" s="136">
        <v>24</v>
      </c>
      <c r="XZ31" s="366"/>
      <c r="YA31" s="79"/>
      <c r="YB31" s="366"/>
      <c r="YC31" s="348"/>
      <c r="YD31" s="71"/>
      <c r="YG31" s="384"/>
      <c r="YH31" s="136">
        <v>24</v>
      </c>
      <c r="YI31" s="366"/>
      <c r="YJ31" s="79"/>
      <c r="YK31" s="366"/>
      <c r="YL31" s="348"/>
      <c r="YM31" s="71"/>
      <c r="YP31" s="384"/>
      <c r="YQ31" s="136"/>
      <c r="YR31" s="366"/>
      <c r="YS31" s="79"/>
      <c r="YT31" s="366"/>
      <c r="YU31" s="348"/>
      <c r="YV31" s="71"/>
      <c r="YY31" s="384"/>
      <c r="YZ31" s="136">
        <v>24</v>
      </c>
      <c r="ZA31" s="366"/>
      <c r="ZB31" s="79"/>
      <c r="ZC31" s="366"/>
      <c r="ZD31" s="348"/>
      <c r="ZE31" s="71"/>
      <c r="ZH31" s="384"/>
      <c r="ZI31" s="136">
        <v>24</v>
      </c>
      <c r="ZJ31" s="366"/>
      <c r="ZK31" s="79"/>
      <c r="ZL31" s="366"/>
      <c r="ZM31" s="348"/>
      <c r="ZN31" s="71"/>
      <c r="ZQ31" s="384"/>
      <c r="ZR31" s="136">
        <v>24</v>
      </c>
      <c r="ZS31" s="366"/>
      <c r="ZT31" s="79"/>
      <c r="ZU31" s="366"/>
      <c r="ZV31" s="348"/>
      <c r="ZW31" s="71"/>
      <c r="ZZ31" s="384"/>
      <c r="AAA31" s="136">
        <v>24</v>
      </c>
      <c r="AAB31" s="366"/>
      <c r="AAC31" s="79"/>
      <c r="AAD31" s="366"/>
      <c r="AAE31" s="348"/>
      <c r="AAF31" s="71"/>
      <c r="AAI31" s="384"/>
      <c r="AAJ31" s="136">
        <v>24</v>
      </c>
      <c r="AAK31" s="366"/>
      <c r="AAL31" s="79"/>
      <c r="AAM31" s="366"/>
      <c r="AAN31" s="348"/>
      <c r="AAO31" s="71"/>
      <c r="AAR31" s="384"/>
      <c r="AAS31" s="136">
        <v>24</v>
      </c>
      <c r="AAT31" s="366"/>
      <c r="AAU31" s="79"/>
      <c r="AAV31" s="366"/>
      <c r="AAW31" s="348"/>
      <c r="AAX31" s="71"/>
      <c r="ABA31" s="384"/>
      <c r="ABB31" s="136">
        <v>24</v>
      </c>
      <c r="ABC31" s="366"/>
      <c r="ABD31" s="79"/>
      <c r="ABE31" s="366"/>
      <c r="ABF31" s="348"/>
      <c r="ABG31" s="71"/>
      <c r="ABJ31" s="384"/>
      <c r="ABK31" s="136">
        <v>24</v>
      </c>
      <c r="ABL31" s="366"/>
      <c r="ABM31" s="79"/>
      <c r="ABN31" s="366"/>
      <c r="ABO31" s="348"/>
      <c r="ABP31" s="71"/>
      <c r="ABS31" s="384"/>
      <c r="ABT31" s="136">
        <v>24</v>
      </c>
      <c r="ABU31" s="366"/>
      <c r="ABV31" s="79"/>
      <c r="ABW31" s="366"/>
      <c r="ABX31" s="348"/>
      <c r="ABY31" s="71"/>
      <c r="ACB31" s="384"/>
      <c r="ACC31" s="136">
        <v>24</v>
      </c>
      <c r="ACD31" s="366"/>
      <c r="ACE31" s="79"/>
      <c r="ACF31" s="366"/>
      <c r="ACG31" s="348"/>
      <c r="ACH31" s="71"/>
      <c r="ACK31" s="384"/>
      <c r="ACL31" s="136">
        <v>24</v>
      </c>
      <c r="ACM31" s="366"/>
      <c r="ACN31" s="79"/>
      <c r="ACO31" s="366"/>
      <c r="ACP31" s="348"/>
      <c r="ACQ31" s="71"/>
      <c r="ACT31" s="384"/>
      <c r="ACU31" s="136">
        <v>24</v>
      </c>
      <c r="ACV31" s="366"/>
      <c r="ACW31" s="79"/>
      <c r="ACX31" s="366"/>
      <c r="ACY31" s="348"/>
      <c r="ACZ31" s="71"/>
      <c r="ADC31" s="384"/>
      <c r="ADD31" s="136">
        <v>24</v>
      </c>
      <c r="ADE31" s="366"/>
      <c r="ADF31" s="79"/>
      <c r="ADG31" s="366"/>
      <c r="ADH31" s="348"/>
      <c r="ADI31" s="71"/>
      <c r="ADL31" s="384"/>
      <c r="ADM31" s="136">
        <v>24</v>
      </c>
      <c r="ADN31" s="366"/>
      <c r="ADO31" s="79"/>
      <c r="ADP31" s="366"/>
      <c r="ADQ31" s="348"/>
      <c r="ADR31" s="71"/>
      <c r="ADU31" s="384"/>
      <c r="ADV31" s="136">
        <v>24</v>
      </c>
      <c r="ADW31" s="366"/>
      <c r="ADX31" s="79"/>
      <c r="ADY31" s="366"/>
      <c r="ADZ31" s="348"/>
      <c r="AEA31" s="71"/>
      <c r="AED31" s="384"/>
      <c r="AEE31" s="136">
        <v>24</v>
      </c>
      <c r="AEF31" s="366"/>
      <c r="AEG31" s="79"/>
      <c r="AEH31" s="366"/>
      <c r="AEI31" s="348"/>
      <c r="AEJ31" s="71"/>
      <c r="AEM31" s="384"/>
      <c r="AEN31" s="136">
        <v>24</v>
      </c>
      <c r="AEO31" s="366"/>
      <c r="AEP31" s="79"/>
      <c r="AEQ31" s="366"/>
      <c r="AER31" s="348"/>
      <c r="AES31" s="71"/>
    </row>
    <row r="32" spans="1:828" ht="18.75" customHeight="1" thickTop="1" thickBot="1" x14ac:dyDescent="0.3">
      <c r="A32" s="137">
        <v>29</v>
      </c>
      <c r="B32" s="75">
        <f t="shared" ref="B32:H32" si="71">KE5</f>
        <v>0</v>
      </c>
      <c r="C32" s="75">
        <f t="shared" si="71"/>
        <v>0</v>
      </c>
      <c r="D32" s="102">
        <f t="shared" si="71"/>
        <v>0</v>
      </c>
      <c r="E32" s="135">
        <f t="shared" si="71"/>
        <v>0</v>
      </c>
      <c r="F32" s="86">
        <f t="shared" si="71"/>
        <v>0</v>
      </c>
      <c r="G32" s="73">
        <f t="shared" si="71"/>
        <v>0</v>
      </c>
      <c r="H32" s="48">
        <f t="shared" si="71"/>
        <v>0</v>
      </c>
      <c r="I32" s="105">
        <f t="shared" si="70"/>
        <v>0</v>
      </c>
      <c r="J32" s="228"/>
      <c r="N32" s="105">
        <f>SUM(N8:N31)</f>
        <v>18968.2</v>
      </c>
      <c r="P32" s="105">
        <f>SUM(P8:P31)</f>
        <v>0</v>
      </c>
      <c r="S32" s="497"/>
      <c r="X32" s="105">
        <f>SUM(X8:X31)</f>
        <v>18971.599999999999</v>
      </c>
      <c r="Z32" s="105">
        <f>SUM(Z8:Z31)</f>
        <v>0</v>
      </c>
      <c r="AH32" s="105">
        <f>SUM(AH8:AH31)</f>
        <v>19228.600000000002</v>
      </c>
      <c r="AJ32" s="105">
        <f>SUM(AJ8:AJ31)</f>
        <v>0</v>
      </c>
      <c r="AM32" s="497"/>
      <c r="AR32" s="86">
        <f>SUM(AR8:AR31)</f>
        <v>18731.420000000002</v>
      </c>
      <c r="AT32" s="105">
        <f>SUM(AT8:AT31)</f>
        <v>0</v>
      </c>
      <c r="AZ32" s="75"/>
      <c r="BB32" s="86">
        <f>SUM(BB8:BB31)</f>
        <v>18747.34</v>
      </c>
      <c r="BD32" s="105">
        <f>SUM(BD8:BD31)</f>
        <v>0</v>
      </c>
      <c r="BL32" s="105">
        <f>SUM(BL8:BL31)</f>
        <v>19032.699999999997</v>
      </c>
      <c r="BN32" s="105">
        <f>SUM(BN8:BN31)</f>
        <v>0</v>
      </c>
      <c r="BV32" s="105">
        <f>SUM(BV8:BV31)</f>
        <v>19155.199999999997</v>
      </c>
      <c r="BX32" s="105">
        <f>SUM(BX8:BX31)</f>
        <v>0</v>
      </c>
      <c r="CE32" s="15"/>
      <c r="CF32" s="105">
        <f>SUM(CF8:CF31)</f>
        <v>18972.599999999999</v>
      </c>
      <c r="CH32" s="105">
        <f>SUM(CH8:CH31)</f>
        <v>0</v>
      </c>
      <c r="CP32" s="105">
        <f>SUM(CP8:CP31)</f>
        <v>19111.5</v>
      </c>
      <c r="CR32" s="105">
        <f>SUM(CR8:CR31)</f>
        <v>0</v>
      </c>
      <c r="CZ32" s="105">
        <f>SUM(CZ8:CZ31)</f>
        <v>18978.300000000003</v>
      </c>
      <c r="DB32" s="105">
        <f>SUM(DB8:DB31)</f>
        <v>0</v>
      </c>
      <c r="DJ32" s="105">
        <f>SUM(DJ8:DJ31)</f>
        <v>19288.399999999998</v>
      </c>
      <c r="DL32" s="105">
        <f>SUM(DL8:DL31)</f>
        <v>0</v>
      </c>
      <c r="DT32" s="105">
        <f>SUM(DT8:DT31)</f>
        <v>18933.800000000003</v>
      </c>
      <c r="DV32" s="105">
        <f>SUM(DV8:DV31)</f>
        <v>0</v>
      </c>
      <c r="ED32" s="105">
        <f>SUM(ED8:ED31)</f>
        <v>18314.13</v>
      </c>
      <c r="EF32" s="105">
        <f>SUM(EF8:EF31)</f>
        <v>0</v>
      </c>
      <c r="EN32" s="105">
        <f>SUM(EN8:EN31)</f>
        <v>19037.599999999999</v>
      </c>
      <c r="EP32" s="105">
        <f>SUM(EP8:EP31)</f>
        <v>0</v>
      </c>
      <c r="EX32" s="105">
        <f>SUM(EX8:EX31)</f>
        <v>19034.5</v>
      </c>
      <c r="EZ32" s="105">
        <f>SUM(EZ8:EZ31)</f>
        <v>0</v>
      </c>
      <c r="FH32" s="132">
        <f>SUM(FH8:FH31)</f>
        <v>18866.189999999999</v>
      </c>
      <c r="FJ32" s="105">
        <f>SUM(FJ8:FJ31)</f>
        <v>0</v>
      </c>
      <c r="FR32" s="105">
        <f>SUM(FR8:FR31)</f>
        <v>18473.8</v>
      </c>
      <c r="FS32" s="105"/>
      <c r="FT32" s="105">
        <f>SUM(FT8:FT31)</f>
        <v>0</v>
      </c>
      <c r="FU32" s="75" t="s">
        <v>36</v>
      </c>
      <c r="GB32" s="105">
        <f>SUM(GB8:GB31)</f>
        <v>18913.899999999998</v>
      </c>
      <c r="GD32" s="105">
        <f>SUM(GD8:GD31)</f>
        <v>0</v>
      </c>
      <c r="GL32" s="105">
        <f>SUM(GL8:GL31)</f>
        <v>19109</v>
      </c>
      <c r="GN32" s="105">
        <f>SUM(GN8:GN31)</f>
        <v>0</v>
      </c>
      <c r="GV32" s="105">
        <f>SUM(GV8:GV31)</f>
        <v>0</v>
      </c>
      <c r="GX32" s="105">
        <f>SUM(GX8:GX31)</f>
        <v>0</v>
      </c>
      <c r="HF32" s="105">
        <f>SUM(HF8:HF31)</f>
        <v>0</v>
      </c>
      <c r="HH32" s="105">
        <f>SUM(HH8:HH31)</f>
        <v>0</v>
      </c>
      <c r="HP32" s="105">
        <f>SUM(HP8:HP31)</f>
        <v>0</v>
      </c>
      <c r="HR32" s="105">
        <f>SUM(HR8:HR31)</f>
        <v>0</v>
      </c>
      <c r="HZ32" s="105">
        <f>SUM(HZ8:HZ31)</f>
        <v>0</v>
      </c>
      <c r="IB32" s="105">
        <f>SUM(IB8:IB31)</f>
        <v>0</v>
      </c>
      <c r="IJ32" s="105">
        <f>SUM(IJ8:IJ31)</f>
        <v>0</v>
      </c>
      <c r="IL32" s="105">
        <f>SUM(IL8:IL31)</f>
        <v>0</v>
      </c>
      <c r="IT32" s="105">
        <f>SUM(IT8:IT31)</f>
        <v>0</v>
      </c>
      <c r="IV32" s="105">
        <f>SUM(IV8:IV31)</f>
        <v>0</v>
      </c>
      <c r="JD32" s="105">
        <f>SUM(JD8:JD31)</f>
        <v>0</v>
      </c>
      <c r="JF32" s="105">
        <f>SUM(JF8:JF31)</f>
        <v>0</v>
      </c>
      <c r="JN32" s="105">
        <f>SUM(JN8:JN31)</f>
        <v>0</v>
      </c>
      <c r="JP32" s="105">
        <f>SUM(JP8:JP31)</f>
        <v>0</v>
      </c>
      <c r="JX32" s="105">
        <f>SUM(JX8:JX31)</f>
        <v>0</v>
      </c>
      <c r="JZ32" s="105">
        <f>SUM(JZ8:JZ31)</f>
        <v>0</v>
      </c>
      <c r="KH32" s="105">
        <f>SUM(KH8:KH31)</f>
        <v>0</v>
      </c>
      <c r="KJ32" s="105">
        <f>SUM(KJ8:KJ31)</f>
        <v>0</v>
      </c>
      <c r="KR32" s="105">
        <f>SUM(KR8:KR31)</f>
        <v>0</v>
      </c>
      <c r="KT32" s="105">
        <f>SUM(KT8:KT31)</f>
        <v>0</v>
      </c>
      <c r="LB32" s="105">
        <f>SUM(LB8:LB31)</f>
        <v>0</v>
      </c>
      <c r="LD32" s="105">
        <f>SUM(LD8:LD31)</f>
        <v>0</v>
      </c>
      <c r="LL32" s="86">
        <f>SUM(LL8:LL31)</f>
        <v>0</v>
      </c>
      <c r="LN32" s="105">
        <f>SUM(LN8:LN31)</f>
        <v>0</v>
      </c>
      <c r="LU32" s="140"/>
      <c r="LV32" s="86">
        <f>SUM(LV8:LV31)</f>
        <v>0</v>
      </c>
      <c r="LW32" s="86"/>
      <c r="LX32" s="86">
        <f>SUM(LX8:LX31)</f>
        <v>0</v>
      </c>
      <c r="MA32" s="497"/>
      <c r="MB32" s="497"/>
      <c r="MF32" s="105">
        <f>SUM(MF8:MF31)</f>
        <v>0</v>
      </c>
      <c r="MH32" s="105">
        <f>SUM(MH8:MH31)</f>
        <v>0</v>
      </c>
      <c r="MP32" s="86">
        <f>SUM(MP8:MP31)</f>
        <v>0</v>
      </c>
      <c r="MR32" s="86">
        <f>SUM(MR8:MR31)</f>
        <v>0</v>
      </c>
      <c r="MZ32" s="86">
        <f>SUM(MZ8:MZ31)</f>
        <v>0</v>
      </c>
      <c r="NB32" s="86">
        <f>SUM(NB8:NB31)</f>
        <v>0</v>
      </c>
      <c r="NJ32" s="105">
        <f>SUM(NJ8:NJ31)</f>
        <v>0</v>
      </c>
      <c r="NL32" s="105">
        <f>SUM(NL8:NL31)</f>
        <v>0</v>
      </c>
      <c r="NT32" s="86">
        <f>SUM(NT8:NT31)</f>
        <v>0</v>
      </c>
      <c r="NV32" s="86">
        <f>SUM(NV8:NV31)</f>
        <v>0</v>
      </c>
      <c r="OD32" s="105">
        <f>SUM(OD8:OD31)</f>
        <v>0</v>
      </c>
      <c r="OF32" s="105">
        <f>SUM(OF8:OF31)</f>
        <v>0</v>
      </c>
      <c r="ON32" s="105">
        <f>SUM(ON8:ON31)</f>
        <v>0</v>
      </c>
      <c r="OO32" s="105"/>
      <c r="OP32" s="105">
        <f>SUM(OP8:OP31)</f>
        <v>0</v>
      </c>
      <c r="OX32" s="105">
        <f>SUM(OX8:OX31)</f>
        <v>0</v>
      </c>
      <c r="OZ32" s="105">
        <f>SUM(OZ8:OZ31)</f>
        <v>0</v>
      </c>
      <c r="PH32" s="105">
        <f>SUM(PH8:PH31)</f>
        <v>0</v>
      </c>
      <c r="PJ32" s="105">
        <f>SUM(PJ8:PJ31)</f>
        <v>0</v>
      </c>
      <c r="PR32" s="105">
        <f>SUM(PR8:PR31)</f>
        <v>0</v>
      </c>
      <c r="PS32" s="105"/>
      <c r="PT32" s="105">
        <f>SUM(PT8:PT31)</f>
        <v>0</v>
      </c>
      <c r="QA32" s="105">
        <f>SUM(QA8:QA31)</f>
        <v>0</v>
      </c>
      <c r="QC32" s="105">
        <f>SUM(QC8:QC31)</f>
        <v>0</v>
      </c>
      <c r="QJ32" s="105">
        <f>SUM(QJ8:QJ31)</f>
        <v>0</v>
      </c>
      <c r="QL32" s="105">
        <f>SUM(QL8:QL31)</f>
        <v>0</v>
      </c>
      <c r="QS32" s="105">
        <f>SUM(QS8:QS31)</f>
        <v>0</v>
      </c>
      <c r="QU32" s="105">
        <f>SUM(QU8:QU31)</f>
        <v>0</v>
      </c>
      <c r="RB32" s="105">
        <f>SUM(RB8:RB31)</f>
        <v>0</v>
      </c>
      <c r="RD32" s="105">
        <f>SUM(RD8:RD31)</f>
        <v>0</v>
      </c>
      <c r="RK32" s="105">
        <f>SUM(RK8:RK31)</f>
        <v>0</v>
      </c>
      <c r="RM32" s="105">
        <f>SUM(RM8:RM31)</f>
        <v>0</v>
      </c>
      <c r="RT32" s="105">
        <f>SUM(RT8:RT31)</f>
        <v>0</v>
      </c>
      <c r="RV32" s="105">
        <f>SUM(RV8:RV31)</f>
        <v>0</v>
      </c>
      <c r="SC32" s="105">
        <f>SUM(SC8:SC31)</f>
        <v>0</v>
      </c>
      <c r="SE32" s="105">
        <f>SUM(SE8:SE31)</f>
        <v>0</v>
      </c>
      <c r="SL32" s="105">
        <f>SUM(SL8:SL31)</f>
        <v>0</v>
      </c>
      <c r="SN32" s="105">
        <f>SUM(SN8:SN31)</f>
        <v>0</v>
      </c>
      <c r="SU32" s="105">
        <f>SUM(SU8:SU31)</f>
        <v>0</v>
      </c>
      <c r="SW32" s="105">
        <f>SUM(SW8:SW31)</f>
        <v>0</v>
      </c>
      <c r="TD32" s="105">
        <f>SUM(TD8:TD31)</f>
        <v>0</v>
      </c>
      <c r="TF32" s="105">
        <f>SUM(TF8:TF31)</f>
        <v>0</v>
      </c>
      <c r="TM32" s="105">
        <f>SUM(TM8:TM31)</f>
        <v>0</v>
      </c>
      <c r="TO32" s="105">
        <f>SUM(TO8:TO31)</f>
        <v>0</v>
      </c>
      <c r="TV32" s="105">
        <f>SUM(TV8:TV31)</f>
        <v>0</v>
      </c>
      <c r="TX32" s="105">
        <f>SUM(TX8:TX31)</f>
        <v>0</v>
      </c>
      <c r="UE32" s="105">
        <f>SUM(UE8:UE31)</f>
        <v>0</v>
      </c>
      <c r="UG32" s="105">
        <f>SUM(UG8:UG31)</f>
        <v>0</v>
      </c>
      <c r="UN32" s="105">
        <f>SUM(UN8:UN31)</f>
        <v>0</v>
      </c>
      <c r="UP32" s="105">
        <f>SUM(UP8:UP31)</f>
        <v>0</v>
      </c>
      <c r="UW32" s="105">
        <f>SUM(UW8:UW31)</f>
        <v>0</v>
      </c>
      <c r="UY32" s="105">
        <f>SUM(UY8:UY31)</f>
        <v>0</v>
      </c>
      <c r="VF32" s="105">
        <f>SUM(VF8:VF31)</f>
        <v>0</v>
      </c>
      <c r="VH32" s="105">
        <f>SUM(VH8:VH31)</f>
        <v>22</v>
      </c>
      <c r="VO32" s="105">
        <f>SUM(VO8:VO31)</f>
        <v>0</v>
      </c>
      <c r="VQ32" s="105">
        <f>SUM(VQ8:VQ31)</f>
        <v>22</v>
      </c>
      <c r="VX32" s="105">
        <f>SUM(VX8:VX31)</f>
        <v>0</v>
      </c>
      <c r="VZ32" s="105">
        <f>SUM(VZ8:VZ31)</f>
        <v>22</v>
      </c>
      <c r="WG32" s="105">
        <f>SUM(WG8:WG31)</f>
        <v>0</v>
      </c>
      <c r="WI32" s="105">
        <f>SUM(WI8:WI31)</f>
        <v>22</v>
      </c>
      <c r="WP32" s="105">
        <f>SUM(WP8:WP31)</f>
        <v>0</v>
      </c>
      <c r="WR32" s="105">
        <f>SUM(WR8:WR31)</f>
        <v>22</v>
      </c>
      <c r="WY32" s="105">
        <f>SUM(WY8:WY31)</f>
        <v>0</v>
      </c>
      <c r="XA32" s="105">
        <f>SUM(XA8:XA31)</f>
        <v>22</v>
      </c>
      <c r="XH32" s="105">
        <f>SUM(XH8:XH31)</f>
        <v>0</v>
      </c>
      <c r="XJ32" s="105">
        <f>SUM(XJ8:XJ31)</f>
        <v>22</v>
      </c>
      <c r="XQ32" s="105">
        <f>SUM(XQ8:XQ31)</f>
        <v>0</v>
      </c>
      <c r="XS32" s="105">
        <f>SUM(XS8:XS31)</f>
        <v>22</v>
      </c>
      <c r="XZ32" s="105">
        <f>SUM(XZ8:XZ31)</f>
        <v>0</v>
      </c>
      <c r="YB32" s="105">
        <f>SUM(YB8:YB31)</f>
        <v>22</v>
      </c>
      <c r="YI32" s="105">
        <f>SUM(YI8:YI31)</f>
        <v>0</v>
      </c>
      <c r="YK32" s="105">
        <f>SUM(YK8:YK31)</f>
        <v>22</v>
      </c>
      <c r="YR32" s="105">
        <f>SUM(YR8:YR31)</f>
        <v>0</v>
      </c>
      <c r="YT32" s="105">
        <f>SUM(YT8:YT31)</f>
        <v>22</v>
      </c>
      <c r="ZA32" s="105">
        <f>SUM(ZA8:ZA31)</f>
        <v>0</v>
      </c>
      <c r="ZC32" s="105">
        <f>SUM(ZC8:ZC31)</f>
        <v>22</v>
      </c>
      <c r="ZJ32" s="105">
        <f>SUM(ZJ8:ZJ31)</f>
        <v>0</v>
      </c>
      <c r="ZL32" s="105">
        <f>SUM(ZL8:ZL31)</f>
        <v>22</v>
      </c>
      <c r="ZS32" s="105">
        <f>SUM(ZS8:ZS31)</f>
        <v>0</v>
      </c>
      <c r="ZU32" s="105">
        <f>SUM(ZU8:ZU31)</f>
        <v>22</v>
      </c>
      <c r="AAB32" s="105">
        <f>SUM(AAB8:AAB31)</f>
        <v>0</v>
      </c>
      <c r="AAD32" s="105">
        <f>SUM(AAD8:AAD31)</f>
        <v>22</v>
      </c>
      <c r="AAK32" s="105">
        <f>SUM(AAK8:AAK31)</f>
        <v>0</v>
      </c>
      <c r="AAM32" s="105">
        <f>SUM(AAM8:AAM31)</f>
        <v>22</v>
      </c>
      <c r="AAT32" s="105">
        <f>SUM(AAT8:AAT31)</f>
        <v>0</v>
      </c>
      <c r="AAV32" s="105">
        <f>SUM(AAV8:AAV31)</f>
        <v>22</v>
      </c>
      <c r="ABC32" s="105">
        <f>SUM(ABC8:ABC31)</f>
        <v>0</v>
      </c>
      <c r="ABE32" s="105">
        <f>SUM(ABE8:ABE31)</f>
        <v>22</v>
      </c>
      <c r="ABL32" s="105">
        <f>SUM(ABL8:ABL31)</f>
        <v>0</v>
      </c>
      <c r="ABN32" s="105">
        <f>SUM(ABN8:ABN31)</f>
        <v>22</v>
      </c>
      <c r="ABU32" s="105">
        <f>SUM(ABU8:ABU31)</f>
        <v>0</v>
      </c>
      <c r="ABW32" s="105">
        <f>SUM(ABW8:ABW31)</f>
        <v>22</v>
      </c>
      <c r="ACD32" s="105">
        <f>SUM(ACD8:ACD31)</f>
        <v>0</v>
      </c>
      <c r="ACF32" s="105">
        <f>SUM(ACF8:ACF31)</f>
        <v>22</v>
      </c>
      <c r="ACM32" s="105">
        <f>SUM(ACM8:ACM31)</f>
        <v>0</v>
      </c>
      <c r="ACO32" s="105">
        <f>SUM(ACO8:ACO31)</f>
        <v>22</v>
      </c>
      <c r="ACV32" s="105">
        <f>SUM(ACV8:ACV31)</f>
        <v>0</v>
      </c>
      <c r="ACX32" s="105">
        <f>SUM(ACX8:ACX31)</f>
        <v>22</v>
      </c>
      <c r="ADE32" s="105">
        <f>SUM(ADE8:ADE31)</f>
        <v>0</v>
      </c>
      <c r="ADG32" s="105">
        <f>SUM(ADG8:ADG31)</f>
        <v>22</v>
      </c>
      <c r="ADN32" s="105">
        <f>SUM(ADN8:ADN31)</f>
        <v>0</v>
      </c>
      <c r="ADP32" s="105">
        <f>SUM(ADP8:ADP31)</f>
        <v>22</v>
      </c>
      <c r="ADW32" s="105">
        <f>SUM(ADW8:ADW31)</f>
        <v>0</v>
      </c>
      <c r="ADY32" s="105">
        <f>SUM(ADY8:ADY31)</f>
        <v>22</v>
      </c>
      <c r="AEF32" s="105">
        <f>SUM(AEF8:AEF31)</f>
        <v>0</v>
      </c>
      <c r="AEH32" s="105">
        <f>SUM(AEH8:AEH31)</f>
        <v>22</v>
      </c>
      <c r="AEO32" s="105">
        <f>SUM(AEO8:AEO31)</f>
        <v>0</v>
      </c>
      <c r="AEQ32" s="105">
        <f>SUM(AEQ8:AEQ31)</f>
        <v>22</v>
      </c>
    </row>
    <row r="33" spans="1:823" ht="18.75" customHeight="1" thickBot="1" x14ac:dyDescent="0.3">
      <c r="A33" s="137">
        <v>30</v>
      </c>
      <c r="B33" s="75">
        <f t="shared" ref="B33:H33" si="72">KO5</f>
        <v>0</v>
      </c>
      <c r="C33" s="75">
        <f t="shared" si="72"/>
        <v>0</v>
      </c>
      <c r="D33" s="102">
        <f t="shared" si="72"/>
        <v>0</v>
      </c>
      <c r="E33" s="135">
        <f t="shared" si="72"/>
        <v>0</v>
      </c>
      <c r="F33" s="86">
        <f t="shared" si="72"/>
        <v>0</v>
      </c>
      <c r="G33" s="73">
        <f t="shared" si="72"/>
        <v>0</v>
      </c>
      <c r="H33" s="48">
        <f t="shared" si="72"/>
        <v>0</v>
      </c>
      <c r="I33" s="105">
        <f t="shared" si="70"/>
        <v>0</v>
      </c>
      <c r="J33" s="228"/>
      <c r="N33" s="1060" t="s">
        <v>21</v>
      </c>
      <c r="O33" s="1061"/>
      <c r="P33" s="284">
        <f>Q5-P32</f>
        <v>18968.2</v>
      </c>
      <c r="Q33" s="228"/>
      <c r="S33" s="497"/>
      <c r="X33" s="762" t="s">
        <v>21</v>
      </c>
      <c r="Y33" s="763"/>
      <c r="Z33" s="284">
        <f>AA5-Z32</f>
        <v>18971.599999999999</v>
      </c>
      <c r="AA33" s="228"/>
      <c r="AH33" s="762" t="s">
        <v>21</v>
      </c>
      <c r="AI33" s="763"/>
      <c r="AJ33" s="218">
        <f>AK5-AJ32</f>
        <v>19228.599999999999</v>
      </c>
      <c r="AM33" s="497"/>
      <c r="AR33" s="762" t="s">
        <v>21</v>
      </c>
      <c r="AS33" s="763"/>
      <c r="AT33" s="141">
        <f>AU5-AT32</f>
        <v>18731.419999999998</v>
      </c>
      <c r="AZ33" s="75"/>
      <c r="BB33" s="809" t="s">
        <v>21</v>
      </c>
      <c r="BC33" s="810"/>
      <c r="BD33" s="141">
        <f>BE5-BD32</f>
        <v>18747.34</v>
      </c>
      <c r="BL33" s="322" t="s">
        <v>21</v>
      </c>
      <c r="BM33" s="323"/>
      <c r="BN33" s="141">
        <f>BL32-BN32</f>
        <v>19032.699999999997</v>
      </c>
      <c r="BV33" s="322" t="s">
        <v>21</v>
      </c>
      <c r="BW33" s="323"/>
      <c r="BX33" s="141">
        <f>BV32-BX32</f>
        <v>19155.199999999997</v>
      </c>
      <c r="CE33" s="15"/>
      <c r="CF33" s="322" t="s">
        <v>21</v>
      </c>
      <c r="CG33" s="323"/>
      <c r="CH33" s="141">
        <f>CF32-CH32</f>
        <v>18972.599999999999</v>
      </c>
      <c r="CP33" s="322" t="s">
        <v>21</v>
      </c>
      <c r="CQ33" s="323"/>
      <c r="CR33" s="141">
        <f>CP32-CR32</f>
        <v>19111.5</v>
      </c>
      <c r="CZ33" s="322" t="s">
        <v>21</v>
      </c>
      <c r="DA33" s="323"/>
      <c r="DB33" s="141">
        <f>CZ32-DB32</f>
        <v>18978.300000000003</v>
      </c>
      <c r="DJ33" s="322" t="s">
        <v>21</v>
      </c>
      <c r="DK33" s="323"/>
      <c r="DL33" s="141">
        <f>DJ32-DL32</f>
        <v>19288.399999999998</v>
      </c>
      <c r="DT33" s="322" t="s">
        <v>21</v>
      </c>
      <c r="DU33" s="323"/>
      <c r="DV33" s="141">
        <f>DT32-DV32</f>
        <v>18933.800000000003</v>
      </c>
      <c r="ED33" s="322" t="s">
        <v>21</v>
      </c>
      <c r="EE33" s="323"/>
      <c r="EF33" s="141">
        <f>ED32-EF32</f>
        <v>18314.13</v>
      </c>
      <c r="EN33" s="1014" t="s">
        <v>21</v>
      </c>
      <c r="EO33" s="1015"/>
      <c r="EP33" s="141">
        <f>EN32-EP32</f>
        <v>19037.599999999999</v>
      </c>
      <c r="EX33" s="1014" t="s">
        <v>21</v>
      </c>
      <c r="EY33" s="1015"/>
      <c r="EZ33" s="141">
        <f>EX32-EZ32</f>
        <v>19034.5</v>
      </c>
      <c r="FH33" s="322" t="s">
        <v>21</v>
      </c>
      <c r="FI33" s="323"/>
      <c r="FJ33" s="141">
        <f>FH32-FJ32</f>
        <v>18866.189999999999</v>
      </c>
      <c r="FR33" s="322" t="s">
        <v>21</v>
      </c>
      <c r="FS33" s="323"/>
      <c r="FT33" s="284">
        <f>FR32-FT32</f>
        <v>18473.8</v>
      </c>
      <c r="GB33" s="322" t="s">
        <v>21</v>
      </c>
      <c r="GC33" s="323"/>
      <c r="GD33" s="141">
        <f>GE5-GD32</f>
        <v>18913.900000000001</v>
      </c>
      <c r="GL33" s="322" t="s">
        <v>21</v>
      </c>
      <c r="GM33" s="323"/>
      <c r="GN33" s="141">
        <f>GL32-GN32</f>
        <v>19109</v>
      </c>
      <c r="GV33" s="322" t="s">
        <v>21</v>
      </c>
      <c r="GW33" s="323"/>
      <c r="GX33" s="141">
        <f>GV32-GX32</f>
        <v>0</v>
      </c>
      <c r="HF33" s="322" t="s">
        <v>21</v>
      </c>
      <c r="HG33" s="323"/>
      <c r="HH33" s="141">
        <f>HF32-HH32</f>
        <v>0</v>
      </c>
      <c r="HP33" s="322" t="s">
        <v>21</v>
      </c>
      <c r="HQ33" s="323"/>
      <c r="HR33" s="141">
        <f>HP32-HR32</f>
        <v>0</v>
      </c>
      <c r="HZ33" s="603" t="s">
        <v>21</v>
      </c>
      <c r="IA33" s="604"/>
      <c r="IB33" s="284">
        <f>IC5-IB32</f>
        <v>0</v>
      </c>
      <c r="IC33" s="228"/>
      <c r="IJ33" s="603" t="s">
        <v>21</v>
      </c>
      <c r="IK33" s="604"/>
      <c r="IL33" s="141">
        <f>IJ32-IL32</f>
        <v>0</v>
      </c>
      <c r="IT33" s="603" t="s">
        <v>21</v>
      </c>
      <c r="IU33" s="604"/>
      <c r="IV33" s="141">
        <f>IT32-IV32</f>
        <v>0</v>
      </c>
      <c r="JD33" s="603" t="s">
        <v>21</v>
      </c>
      <c r="JE33" s="604"/>
      <c r="JF33" s="141">
        <f>JD32-JF32</f>
        <v>0</v>
      </c>
      <c r="JN33" s="603" t="s">
        <v>21</v>
      </c>
      <c r="JO33" s="604"/>
      <c r="JP33" s="141">
        <f>JN32-JP32</f>
        <v>0</v>
      </c>
      <c r="JX33" s="603" t="s">
        <v>21</v>
      </c>
      <c r="JY33" s="604"/>
      <c r="JZ33" s="284">
        <f>KA5-JZ32</f>
        <v>0</v>
      </c>
      <c r="KA33" s="228"/>
      <c r="KH33" s="603" t="s">
        <v>21</v>
      </c>
      <c r="KI33" s="604"/>
      <c r="KJ33" s="284">
        <f>KK5-KJ32</f>
        <v>0</v>
      </c>
      <c r="KK33" s="228"/>
      <c r="KR33" s="603" t="s">
        <v>21</v>
      </c>
      <c r="KS33" s="604"/>
      <c r="KT33" s="284">
        <f>KU5-KT32</f>
        <v>0</v>
      </c>
      <c r="KU33" s="228"/>
      <c r="LB33" s="512" t="s">
        <v>21</v>
      </c>
      <c r="LC33" s="513"/>
      <c r="LD33" s="218">
        <f>LE5-LD32</f>
        <v>0</v>
      </c>
      <c r="LL33" s="512" t="s">
        <v>21</v>
      </c>
      <c r="LM33" s="513"/>
      <c r="LN33" s="141">
        <f>LO5-LN32</f>
        <v>0</v>
      </c>
      <c r="MA33" s="497"/>
      <c r="MB33" s="497"/>
      <c r="MF33" s="322" t="s">
        <v>21</v>
      </c>
      <c r="MG33" s="323"/>
      <c r="MH33" s="141">
        <f>MI5-MH32</f>
        <v>0</v>
      </c>
      <c r="MP33" s="322" t="s">
        <v>21</v>
      </c>
      <c r="MQ33" s="323"/>
      <c r="MR33" s="141">
        <f>MS5-MR32</f>
        <v>0</v>
      </c>
      <c r="MZ33" s="666" t="s">
        <v>21</v>
      </c>
      <c r="NA33" s="667"/>
      <c r="NB33" s="141">
        <f>NC5-NB32</f>
        <v>0</v>
      </c>
      <c r="NJ33" s="322" t="s">
        <v>21</v>
      </c>
      <c r="NK33" s="323"/>
      <c r="NL33" s="141">
        <f>NM5-NL32</f>
        <v>0</v>
      </c>
      <c r="NT33" s="322" t="s">
        <v>21</v>
      </c>
      <c r="NU33" s="323"/>
      <c r="NV33" s="141">
        <f>NW5-NV32</f>
        <v>0</v>
      </c>
      <c r="OD33" s="322" t="s">
        <v>21</v>
      </c>
      <c r="OE33" s="323"/>
      <c r="OF33" s="141">
        <f>OG5-OF32</f>
        <v>0</v>
      </c>
      <c r="ON33" s="322" t="s">
        <v>21</v>
      </c>
      <c r="OO33" s="323"/>
      <c r="OP33" s="141">
        <f>OQ5-OP32</f>
        <v>0</v>
      </c>
      <c r="OX33" s="322" t="s">
        <v>21</v>
      </c>
      <c r="OY33" s="323"/>
      <c r="OZ33" s="141">
        <f>PA5-OZ32</f>
        <v>0</v>
      </c>
      <c r="PH33" s="322" t="s">
        <v>21</v>
      </c>
      <c r="PI33" s="323"/>
      <c r="PJ33" s="141">
        <f>PJ32-PH32</f>
        <v>0</v>
      </c>
      <c r="PR33" s="322" t="s">
        <v>21</v>
      </c>
      <c r="PS33" s="323"/>
      <c r="PT33" s="141">
        <f>PU5-PT32</f>
        <v>0</v>
      </c>
      <c r="QA33" s="322" t="s">
        <v>21</v>
      </c>
      <c r="QB33" s="323"/>
      <c r="QC33" s="141">
        <f>QD5-QC32</f>
        <v>0</v>
      </c>
      <c r="QJ33" s="322" t="s">
        <v>21</v>
      </c>
      <c r="QK33" s="323"/>
      <c r="QL33" s="141">
        <f>QM5-QL32</f>
        <v>0</v>
      </c>
      <c r="QS33" s="322" t="s">
        <v>21</v>
      </c>
      <c r="QT33" s="323"/>
      <c r="QU33" s="141">
        <f>QV5-QU32</f>
        <v>0</v>
      </c>
      <c r="RB33" s="322" t="s">
        <v>21</v>
      </c>
      <c r="RC33" s="323"/>
      <c r="RD33" s="141">
        <f>RE5-RD32</f>
        <v>0</v>
      </c>
      <c r="RK33" s="322" t="s">
        <v>21</v>
      </c>
      <c r="RL33" s="323"/>
      <c r="RM33" s="141">
        <f>SUM(RN5-RM32)</f>
        <v>0</v>
      </c>
      <c r="RT33" s="1216" t="s">
        <v>21</v>
      </c>
      <c r="RU33" s="1217"/>
      <c r="RV33" s="141">
        <f>SUM(RW5-RV32)</f>
        <v>0</v>
      </c>
      <c r="SC33" s="1216" t="s">
        <v>21</v>
      </c>
      <c r="SD33" s="1217"/>
      <c r="SE33" s="141">
        <f>SUM(SF5-SE32)</f>
        <v>0</v>
      </c>
      <c r="SL33" s="1216" t="s">
        <v>21</v>
      </c>
      <c r="SM33" s="1217"/>
      <c r="SN33" s="218">
        <f>SUM(SO5-SN32)</f>
        <v>0</v>
      </c>
      <c r="SU33" s="1216" t="s">
        <v>21</v>
      </c>
      <c r="SV33" s="1217"/>
      <c r="SW33" s="141">
        <f>SUM(SX5-SW32)</f>
        <v>0</v>
      </c>
      <c r="TD33" s="1216" t="s">
        <v>21</v>
      </c>
      <c r="TE33" s="1217"/>
      <c r="TF33" s="141">
        <f>SUM(TG5-TF32)</f>
        <v>0</v>
      </c>
      <c r="TM33" s="1216" t="s">
        <v>21</v>
      </c>
      <c r="TN33" s="1217"/>
      <c r="TO33" s="141">
        <f>SUM(TP5-TO32)</f>
        <v>0</v>
      </c>
      <c r="TV33" s="1216" t="s">
        <v>21</v>
      </c>
      <c r="TW33" s="1217"/>
      <c r="TX33" s="141">
        <f>SUM(TY5-TX32)</f>
        <v>0</v>
      </c>
      <c r="UE33" s="1216" t="s">
        <v>21</v>
      </c>
      <c r="UF33" s="1217"/>
      <c r="UG33" s="141">
        <f>SUM(UH5-UG32)</f>
        <v>0</v>
      </c>
      <c r="UN33" s="1216" t="s">
        <v>21</v>
      </c>
      <c r="UO33" s="1217"/>
      <c r="UP33" s="141">
        <f>SUM(UQ5-UP32)</f>
        <v>0</v>
      </c>
      <c r="UW33" s="322" t="s">
        <v>21</v>
      </c>
      <c r="UX33" s="323"/>
      <c r="UY33" s="141">
        <f>SUM(UZ5-UY32)</f>
        <v>0</v>
      </c>
      <c r="VF33" s="322" t="s">
        <v>21</v>
      </c>
      <c r="VG33" s="323"/>
      <c r="VH33" s="141">
        <f>SUM(VI5-VH32)</f>
        <v>-22</v>
      </c>
      <c r="VO33" s="1216" t="s">
        <v>21</v>
      </c>
      <c r="VP33" s="1217"/>
      <c r="VQ33" s="141">
        <f>VR5-VQ32</f>
        <v>-22</v>
      </c>
      <c r="VX33" s="1216" t="s">
        <v>21</v>
      </c>
      <c r="VY33" s="1217"/>
      <c r="VZ33" s="141">
        <f>WA5-VZ32</f>
        <v>-22</v>
      </c>
      <c r="WG33" s="1216" t="s">
        <v>21</v>
      </c>
      <c r="WH33" s="1217"/>
      <c r="WI33" s="141">
        <f>WJ5-WI32</f>
        <v>-22</v>
      </c>
      <c r="WP33" s="1216" t="s">
        <v>21</v>
      </c>
      <c r="WQ33" s="1217"/>
      <c r="WR33" s="141">
        <f>WS5-WR32</f>
        <v>-22</v>
      </c>
      <c r="WY33" s="1216" t="s">
        <v>21</v>
      </c>
      <c r="WZ33" s="1217"/>
      <c r="XA33" s="141">
        <f>XB5-XA32</f>
        <v>-22</v>
      </c>
      <c r="XH33" s="1216" t="s">
        <v>21</v>
      </c>
      <c r="XI33" s="1217"/>
      <c r="XJ33" s="141">
        <f>XK5-XJ32</f>
        <v>-22</v>
      </c>
      <c r="XQ33" s="1216" t="s">
        <v>21</v>
      </c>
      <c r="XR33" s="1217"/>
      <c r="XS33" s="141">
        <f>XT5-XS32</f>
        <v>-22</v>
      </c>
      <c r="XZ33" s="1216" t="s">
        <v>21</v>
      </c>
      <c r="YA33" s="1217"/>
      <c r="YB33" s="141">
        <f>YC5-YB32</f>
        <v>-22</v>
      </c>
      <c r="YI33" s="1216" t="s">
        <v>21</v>
      </c>
      <c r="YJ33" s="1217"/>
      <c r="YK33" s="141">
        <f>YL5-YK32</f>
        <v>-22</v>
      </c>
      <c r="YR33" s="1216" t="s">
        <v>21</v>
      </c>
      <c r="YS33" s="1217"/>
      <c r="YT33" s="141">
        <f>YU5-YT32</f>
        <v>-22</v>
      </c>
      <c r="ZA33" s="1216" t="s">
        <v>21</v>
      </c>
      <c r="ZB33" s="1217"/>
      <c r="ZC33" s="141">
        <f>ZD5-ZC32</f>
        <v>-22</v>
      </c>
      <c r="ZJ33" s="1216" t="s">
        <v>21</v>
      </c>
      <c r="ZK33" s="1217"/>
      <c r="ZL33" s="141">
        <f>ZM5-ZL32</f>
        <v>-22</v>
      </c>
      <c r="ZS33" s="1216" t="s">
        <v>21</v>
      </c>
      <c r="ZT33" s="1217"/>
      <c r="ZU33" s="141">
        <f>ZV5-ZU32</f>
        <v>-22</v>
      </c>
      <c r="AAB33" s="1216" t="s">
        <v>21</v>
      </c>
      <c r="AAC33" s="1217"/>
      <c r="AAD33" s="141">
        <f>AAE5-AAD32</f>
        <v>-22</v>
      </c>
      <c r="AAK33" s="1216" t="s">
        <v>21</v>
      </c>
      <c r="AAL33" s="1217"/>
      <c r="AAM33" s="141">
        <f>AAN5-AAM32</f>
        <v>-22</v>
      </c>
      <c r="AAT33" s="1216" t="s">
        <v>21</v>
      </c>
      <c r="AAU33" s="1217"/>
      <c r="AAV33" s="141">
        <f>AAV32-AAT32</f>
        <v>22</v>
      </c>
      <c r="ABC33" s="1216" t="s">
        <v>21</v>
      </c>
      <c r="ABD33" s="1217"/>
      <c r="ABE33" s="141">
        <f>ABF5-ABE32</f>
        <v>-22</v>
      </c>
      <c r="ABL33" s="1216" t="s">
        <v>21</v>
      </c>
      <c r="ABM33" s="1217"/>
      <c r="ABN33" s="141">
        <f>ABO5-ABN32</f>
        <v>-22</v>
      </c>
      <c r="ABU33" s="1216" t="s">
        <v>21</v>
      </c>
      <c r="ABV33" s="1217"/>
      <c r="ABW33" s="141">
        <f>ABX5-ABW32</f>
        <v>-22</v>
      </c>
      <c r="ACD33" s="1216" t="s">
        <v>21</v>
      </c>
      <c r="ACE33" s="1217"/>
      <c r="ACF33" s="141">
        <f>ACG5-ACF32</f>
        <v>-22</v>
      </c>
      <c r="ACM33" s="1216" t="s">
        <v>21</v>
      </c>
      <c r="ACN33" s="1217"/>
      <c r="ACO33" s="141">
        <f>ACP5-ACO32</f>
        <v>-22</v>
      </c>
      <c r="ACV33" s="1216" t="s">
        <v>21</v>
      </c>
      <c r="ACW33" s="1217"/>
      <c r="ACX33" s="141">
        <f>ACY5-ACX32</f>
        <v>-22</v>
      </c>
      <c r="ADE33" s="1216" t="s">
        <v>21</v>
      </c>
      <c r="ADF33" s="1217"/>
      <c r="ADG33" s="141">
        <f>ADH5-ADG32</f>
        <v>-22</v>
      </c>
      <c r="ADN33" s="1216" t="s">
        <v>21</v>
      </c>
      <c r="ADO33" s="1217"/>
      <c r="ADP33" s="141">
        <f>ADQ5-ADP32</f>
        <v>-22</v>
      </c>
      <c r="ADW33" s="1216" t="s">
        <v>21</v>
      </c>
      <c r="ADX33" s="1217"/>
      <c r="ADY33" s="141">
        <f>ADZ5-ADY32</f>
        <v>-22</v>
      </c>
      <c r="AEF33" s="1216" t="s">
        <v>21</v>
      </c>
      <c r="AEG33" s="1217"/>
      <c r="AEH33" s="141">
        <f>AEI5-AEH32</f>
        <v>-22</v>
      </c>
      <c r="AEO33" s="1216" t="s">
        <v>21</v>
      </c>
      <c r="AEP33" s="1217"/>
      <c r="AEQ33" s="141">
        <f>AER5-AEQ32</f>
        <v>-22</v>
      </c>
    </row>
    <row r="34" spans="1:823" ht="16.5" thickBot="1" x14ac:dyDescent="0.3">
      <c r="A34" s="137">
        <v>31</v>
      </c>
      <c r="B34" s="75">
        <f t="shared" ref="B34:H34" si="73">KY5</f>
        <v>0</v>
      </c>
      <c r="C34" s="75">
        <f t="shared" si="73"/>
        <v>0</v>
      </c>
      <c r="D34" s="102">
        <f t="shared" si="73"/>
        <v>0</v>
      </c>
      <c r="E34" s="135">
        <f t="shared" si="73"/>
        <v>0</v>
      </c>
      <c r="F34" s="86">
        <f t="shared" si="73"/>
        <v>0</v>
      </c>
      <c r="G34" s="73">
        <f t="shared" si="73"/>
        <v>0</v>
      </c>
      <c r="H34" s="48">
        <f t="shared" si="73"/>
        <v>0</v>
      </c>
      <c r="I34" s="105">
        <f t="shared" si="70"/>
        <v>0</v>
      </c>
      <c r="J34" s="228"/>
      <c r="N34" s="1062" t="s">
        <v>4</v>
      </c>
      <c r="O34" s="1063"/>
      <c r="P34" s="49"/>
      <c r="S34" s="497"/>
      <c r="X34" s="764" t="s">
        <v>4</v>
      </c>
      <c r="Y34" s="765"/>
      <c r="Z34" s="49"/>
      <c r="AH34" s="764" t="s">
        <v>4</v>
      </c>
      <c r="AI34" s="765"/>
      <c r="AJ34" s="49"/>
      <c r="AM34" s="497"/>
      <c r="AR34" s="764" t="s">
        <v>4</v>
      </c>
      <c r="AS34" s="765"/>
      <c r="AT34" s="49"/>
      <c r="AZ34" s="75"/>
      <c r="BB34" s="811" t="s">
        <v>4</v>
      </c>
      <c r="BC34" s="812"/>
      <c r="BD34" s="49"/>
      <c r="BL34" s="324" t="s">
        <v>4</v>
      </c>
      <c r="BM34" s="325"/>
      <c r="BN34" s="49"/>
      <c r="BV34" s="324" t="s">
        <v>4</v>
      </c>
      <c r="BW34" s="325"/>
      <c r="BX34" s="49"/>
      <c r="CE34" s="15"/>
      <c r="CF34" s="324" t="s">
        <v>4</v>
      </c>
      <c r="CG34" s="325"/>
      <c r="CH34" s="49"/>
      <c r="CP34" s="324" t="s">
        <v>4</v>
      </c>
      <c r="CQ34" s="325"/>
      <c r="CR34" s="49"/>
      <c r="CZ34" s="324" t="s">
        <v>4</v>
      </c>
      <c r="DA34" s="325"/>
      <c r="DB34" s="49"/>
      <c r="DJ34" s="324" t="s">
        <v>4</v>
      </c>
      <c r="DK34" s="325"/>
      <c r="DL34" s="49"/>
      <c r="DT34" s="324" t="s">
        <v>4</v>
      </c>
      <c r="DU34" s="325"/>
      <c r="DV34" s="49"/>
      <c r="ED34" s="324" t="s">
        <v>4</v>
      </c>
      <c r="EE34" s="325"/>
      <c r="EF34" s="49"/>
      <c r="EN34" s="1016" t="s">
        <v>4</v>
      </c>
      <c r="EO34" s="1017"/>
      <c r="EP34" s="49"/>
      <c r="EX34" s="1016" t="s">
        <v>4</v>
      </c>
      <c r="EY34" s="1017"/>
      <c r="EZ34" s="49"/>
      <c r="FH34" s="324" t="s">
        <v>4</v>
      </c>
      <c r="FI34" s="325"/>
      <c r="FJ34" s="49"/>
      <c r="FR34" s="324" t="s">
        <v>4</v>
      </c>
      <c r="FS34" s="325"/>
      <c r="FT34" s="49"/>
      <c r="GB34" s="324" t="s">
        <v>4</v>
      </c>
      <c r="GC34" s="325"/>
      <c r="GD34" s="49"/>
      <c r="GL34" s="324" t="s">
        <v>4</v>
      </c>
      <c r="GM34" s="325"/>
      <c r="GN34" s="49"/>
      <c r="GV34" s="324" t="s">
        <v>4</v>
      </c>
      <c r="GW34" s="325"/>
      <c r="GX34" s="49"/>
      <c r="HF34" s="324" t="s">
        <v>4</v>
      </c>
      <c r="HG34" s="325"/>
      <c r="HH34" s="49"/>
      <c r="HP34" s="324" t="s">
        <v>4</v>
      </c>
      <c r="HQ34" s="325"/>
      <c r="HR34" s="49">
        <v>0</v>
      </c>
      <c r="HZ34" s="605" t="s">
        <v>4</v>
      </c>
      <c r="IA34" s="606"/>
      <c r="IB34" s="49"/>
      <c r="IJ34" s="605" t="s">
        <v>4</v>
      </c>
      <c r="IK34" s="606"/>
      <c r="IL34" s="49"/>
      <c r="IT34" s="605" t="s">
        <v>4</v>
      </c>
      <c r="IU34" s="606"/>
      <c r="IV34" s="49"/>
      <c r="JD34" s="605" t="s">
        <v>4</v>
      </c>
      <c r="JE34" s="606"/>
      <c r="JF34" s="49"/>
      <c r="JN34" s="605" t="s">
        <v>4</v>
      </c>
      <c r="JO34" s="606"/>
      <c r="JP34" s="49">
        <v>0</v>
      </c>
      <c r="JX34" s="605" t="s">
        <v>4</v>
      </c>
      <c r="JY34" s="606"/>
      <c r="JZ34" s="49"/>
      <c r="KH34" s="605" t="s">
        <v>4</v>
      </c>
      <c r="KI34" s="606"/>
      <c r="KJ34" s="49"/>
      <c r="KR34" s="605" t="s">
        <v>4</v>
      </c>
      <c r="KS34" s="606"/>
      <c r="KT34" s="49"/>
      <c r="LB34" s="514" t="s">
        <v>4</v>
      </c>
      <c r="LC34" s="515"/>
      <c r="LD34" s="49"/>
      <c r="LL34" s="514" t="s">
        <v>4</v>
      </c>
      <c r="LM34" s="515"/>
      <c r="LN34" s="49"/>
      <c r="LV34" s="512" t="s">
        <v>21</v>
      </c>
      <c r="LW34" s="513"/>
      <c r="LX34" s="141">
        <f>LY5-LX32</f>
        <v>0</v>
      </c>
      <c r="MA34" s="497"/>
      <c r="MB34" s="497"/>
      <c r="MF34" s="324" t="s">
        <v>4</v>
      </c>
      <c r="MG34" s="325"/>
      <c r="MH34" s="49"/>
      <c r="MP34" s="324" t="s">
        <v>4</v>
      </c>
      <c r="MQ34" s="325"/>
      <c r="MR34" s="49"/>
      <c r="MZ34" s="668" t="s">
        <v>4</v>
      </c>
      <c r="NA34" s="669"/>
      <c r="NB34" s="49"/>
      <c r="NJ34" s="324" t="s">
        <v>4</v>
      </c>
      <c r="NK34" s="325"/>
      <c r="NL34" s="49"/>
      <c r="NT34" s="324" t="s">
        <v>4</v>
      </c>
      <c r="NU34" s="325"/>
      <c r="NV34" s="49"/>
      <c r="OD34" s="324" t="s">
        <v>4</v>
      </c>
      <c r="OE34" s="325"/>
      <c r="OF34" s="49"/>
      <c r="ON34" s="324" t="s">
        <v>4</v>
      </c>
      <c r="OO34" s="325"/>
      <c r="OP34" s="49"/>
      <c r="OX34" s="324" t="s">
        <v>4</v>
      </c>
      <c r="OY34" s="325"/>
      <c r="OZ34" s="49"/>
      <c r="PH34" s="324" t="s">
        <v>4</v>
      </c>
      <c r="PI34" s="325"/>
      <c r="PJ34" s="49"/>
      <c r="PR34" s="324" t="s">
        <v>4</v>
      </c>
      <c r="PS34" s="325"/>
      <c r="PT34" s="49"/>
      <c r="QA34" s="324" t="s">
        <v>4</v>
      </c>
      <c r="QB34" s="325"/>
      <c r="QC34" s="49"/>
      <c r="QJ34" s="324" t="s">
        <v>4</v>
      </c>
      <c r="QK34" s="325"/>
      <c r="QL34" s="49"/>
      <c r="QS34" s="324" t="s">
        <v>4</v>
      </c>
      <c r="QT34" s="325"/>
      <c r="QU34" s="49"/>
      <c r="RB34" s="324" t="s">
        <v>4</v>
      </c>
      <c r="RC34" s="325"/>
      <c r="RD34" s="49"/>
      <c r="RK34" s="324" t="s">
        <v>4</v>
      </c>
      <c r="RL34" s="325"/>
      <c r="RM34" s="49"/>
      <c r="RT34" s="1218" t="s">
        <v>4</v>
      </c>
      <c r="RU34" s="1219"/>
      <c r="RV34" s="49"/>
      <c r="SC34" s="1218" t="s">
        <v>4</v>
      </c>
      <c r="SD34" s="1219"/>
      <c r="SE34" s="49"/>
      <c r="SL34" s="1218" t="s">
        <v>4</v>
      </c>
      <c r="SM34" s="1219"/>
      <c r="SN34" s="49"/>
      <c r="SU34" s="1218" t="s">
        <v>4</v>
      </c>
      <c r="SV34" s="1219"/>
      <c r="SW34" s="49"/>
      <c r="TD34" s="1218" t="s">
        <v>4</v>
      </c>
      <c r="TE34" s="1219"/>
      <c r="TF34" s="49"/>
      <c r="TM34" s="1218" t="s">
        <v>4</v>
      </c>
      <c r="TN34" s="1219"/>
      <c r="TO34" s="49"/>
      <c r="TV34" s="1218" t="s">
        <v>4</v>
      </c>
      <c r="TW34" s="1219"/>
      <c r="TX34" s="49"/>
      <c r="UE34" s="1218" t="s">
        <v>4</v>
      </c>
      <c r="UF34" s="1219"/>
      <c r="UG34" s="49"/>
      <c r="UN34" s="1218" t="s">
        <v>4</v>
      </c>
      <c r="UO34" s="1219"/>
      <c r="UP34" s="49"/>
      <c r="UW34" s="324" t="s">
        <v>4</v>
      </c>
      <c r="UX34" s="325"/>
      <c r="UY34" s="49"/>
      <c r="VF34" s="324" t="s">
        <v>4</v>
      </c>
      <c r="VG34" s="325"/>
      <c r="VH34" s="49"/>
      <c r="VO34" s="1218" t="s">
        <v>4</v>
      </c>
      <c r="VP34" s="1219"/>
      <c r="VQ34" s="49"/>
      <c r="VX34" s="1218" t="s">
        <v>4</v>
      </c>
      <c r="VY34" s="1219"/>
      <c r="VZ34" s="49"/>
      <c r="WG34" s="1218" t="s">
        <v>4</v>
      </c>
      <c r="WH34" s="1219"/>
      <c r="WI34" s="49"/>
      <c r="WP34" s="1218" t="s">
        <v>4</v>
      </c>
      <c r="WQ34" s="1219"/>
      <c r="WR34" s="49"/>
      <c r="WY34" s="1218" t="s">
        <v>4</v>
      </c>
      <c r="WZ34" s="1219"/>
      <c r="XA34" s="49"/>
      <c r="XH34" s="1218" t="s">
        <v>4</v>
      </c>
      <c r="XI34" s="1219"/>
      <c r="XJ34" s="49"/>
      <c r="XQ34" s="1218" t="s">
        <v>4</v>
      </c>
      <c r="XR34" s="1219"/>
      <c r="XS34" s="49"/>
      <c r="XZ34" s="1218" t="s">
        <v>4</v>
      </c>
      <c r="YA34" s="1219"/>
      <c r="YB34" s="49"/>
      <c r="YI34" s="1218" t="s">
        <v>4</v>
      </c>
      <c r="YJ34" s="1219"/>
      <c r="YK34" s="49"/>
      <c r="YR34" s="1218" t="s">
        <v>4</v>
      </c>
      <c r="YS34" s="1219"/>
      <c r="YT34" s="49"/>
      <c r="ZA34" s="1218" t="s">
        <v>4</v>
      </c>
      <c r="ZB34" s="1219"/>
      <c r="ZC34" s="49"/>
      <c r="ZJ34" s="1218" t="s">
        <v>4</v>
      </c>
      <c r="ZK34" s="1219"/>
      <c r="ZL34" s="49"/>
      <c r="ZS34" s="1218" t="s">
        <v>4</v>
      </c>
      <c r="ZT34" s="1219"/>
      <c r="ZU34" s="49"/>
      <c r="AAB34" s="1218" t="s">
        <v>4</v>
      </c>
      <c r="AAC34" s="1219"/>
      <c r="AAD34" s="49"/>
      <c r="AAK34" s="1218" t="s">
        <v>4</v>
      </c>
      <c r="AAL34" s="1219"/>
      <c r="AAM34" s="49"/>
      <c r="AAT34" s="1218" t="s">
        <v>4</v>
      </c>
      <c r="AAU34" s="1219"/>
      <c r="AAV34" s="49"/>
      <c r="ABC34" s="1218" t="s">
        <v>4</v>
      </c>
      <c r="ABD34" s="1219"/>
      <c r="ABE34" s="49"/>
      <c r="ABL34" s="1218" t="s">
        <v>4</v>
      </c>
      <c r="ABM34" s="1219"/>
      <c r="ABN34" s="49"/>
      <c r="ABU34" s="1218" t="s">
        <v>4</v>
      </c>
      <c r="ABV34" s="1219"/>
      <c r="ABW34" s="49"/>
      <c r="ACD34" s="1218" t="s">
        <v>4</v>
      </c>
      <c r="ACE34" s="1219"/>
      <c r="ACF34" s="49"/>
      <c r="ACM34" s="1218" t="s">
        <v>4</v>
      </c>
      <c r="ACN34" s="1219"/>
      <c r="ACO34" s="49"/>
      <c r="ACV34" s="1218" t="s">
        <v>4</v>
      </c>
      <c r="ACW34" s="1219"/>
      <c r="ACX34" s="49"/>
      <c r="ADE34" s="1218" t="s">
        <v>4</v>
      </c>
      <c r="ADF34" s="1219"/>
      <c r="ADG34" s="49"/>
      <c r="ADN34" s="1218" t="s">
        <v>4</v>
      </c>
      <c r="ADO34" s="1219"/>
      <c r="ADP34" s="49"/>
      <c r="ADW34" s="1218" t="s">
        <v>4</v>
      </c>
      <c r="ADX34" s="1219"/>
      <c r="ADY34" s="49"/>
      <c r="AEF34" s="1218" t="s">
        <v>4</v>
      </c>
      <c r="AEG34" s="1219"/>
      <c r="AEH34" s="49"/>
      <c r="AEO34" s="1218" t="s">
        <v>4</v>
      </c>
      <c r="AEP34" s="1219"/>
      <c r="AEQ34" s="49"/>
    </row>
    <row r="35" spans="1:823" ht="16.5" thickBot="1" x14ac:dyDescent="0.3">
      <c r="A35" s="137">
        <v>32</v>
      </c>
      <c r="B35" s="75">
        <f t="shared" ref="B35:H35" si="74">LI5</f>
        <v>0</v>
      </c>
      <c r="C35" s="75">
        <f t="shared" si="74"/>
        <v>0</v>
      </c>
      <c r="D35" s="102">
        <f t="shared" si="74"/>
        <v>0</v>
      </c>
      <c r="E35" s="135">
        <f t="shared" si="74"/>
        <v>0</v>
      </c>
      <c r="F35" s="86">
        <f t="shared" si="74"/>
        <v>0</v>
      </c>
      <c r="G35" s="73">
        <f t="shared" si="74"/>
        <v>0</v>
      </c>
      <c r="H35" s="48">
        <f t="shared" si="74"/>
        <v>0</v>
      </c>
      <c r="I35" s="105">
        <f t="shared" si="70"/>
        <v>0</v>
      </c>
      <c r="J35" s="228"/>
      <c r="S35" s="497"/>
      <c r="AM35" s="497"/>
      <c r="AZ35" s="75"/>
      <c r="CP35" s="75" t="s">
        <v>41</v>
      </c>
      <c r="LV35" s="514" t="s">
        <v>4</v>
      </c>
      <c r="LW35" s="515"/>
      <c r="LX35" s="49"/>
      <c r="MA35" s="497"/>
      <c r="MB35" s="497"/>
    </row>
    <row r="36" spans="1:823" x14ac:dyDescent="0.25">
      <c r="A36" s="137">
        <v>33</v>
      </c>
      <c r="B36" s="75">
        <f t="shared" ref="B36:H36" si="75">LS5</f>
        <v>0</v>
      </c>
      <c r="C36" s="75">
        <f t="shared" si="75"/>
        <v>0</v>
      </c>
      <c r="D36" s="102">
        <f t="shared" si="75"/>
        <v>0</v>
      </c>
      <c r="E36" s="135">
        <f t="shared" si="75"/>
        <v>0</v>
      </c>
      <c r="F36" s="86">
        <f t="shared" si="75"/>
        <v>0</v>
      </c>
      <c r="G36" s="73">
        <f t="shared" si="75"/>
        <v>0</v>
      </c>
      <c r="H36" s="48">
        <f t="shared" si="75"/>
        <v>0</v>
      </c>
      <c r="I36" s="105">
        <f t="shared" si="70"/>
        <v>0</v>
      </c>
      <c r="J36" s="228"/>
      <c r="S36" s="497"/>
      <c r="AM36" s="497"/>
      <c r="AZ36" s="75"/>
      <c r="MA36" s="497"/>
      <c r="MB36" s="497"/>
    </row>
    <row r="37" spans="1:823" x14ac:dyDescent="0.25">
      <c r="A37" s="137">
        <v>34</v>
      </c>
      <c r="B37" s="75">
        <f t="shared" ref="B37:H37" si="76">MC5</f>
        <v>0</v>
      </c>
      <c r="C37" s="75">
        <f t="shared" si="76"/>
        <v>0</v>
      </c>
      <c r="D37" s="102">
        <f t="shared" si="76"/>
        <v>0</v>
      </c>
      <c r="E37" s="135">
        <f t="shared" si="76"/>
        <v>0</v>
      </c>
      <c r="F37" s="86">
        <f t="shared" si="76"/>
        <v>0</v>
      </c>
      <c r="G37" s="73">
        <f t="shared" si="76"/>
        <v>0</v>
      </c>
      <c r="H37" s="48">
        <f t="shared" si="76"/>
        <v>0</v>
      </c>
      <c r="I37" s="105">
        <f t="shared" si="70"/>
        <v>0</v>
      </c>
      <c r="S37" s="497"/>
      <c r="AM37" s="497"/>
      <c r="AZ37" s="75"/>
      <c r="MA37" s="497"/>
      <c r="MB37" s="497"/>
    </row>
    <row r="38" spans="1:823" x14ac:dyDescent="0.25">
      <c r="A38" s="137">
        <v>35</v>
      </c>
      <c r="B38" s="75">
        <f t="shared" ref="B38:H38" si="77">MM5</f>
        <v>0</v>
      </c>
      <c r="C38" s="75">
        <f t="shared" si="77"/>
        <v>0</v>
      </c>
      <c r="D38" s="142">
        <f t="shared" si="77"/>
        <v>0</v>
      </c>
      <c r="E38" s="135">
        <f t="shared" si="77"/>
        <v>0</v>
      </c>
      <c r="F38" s="132">
        <f t="shared" si="77"/>
        <v>0</v>
      </c>
      <c r="G38" s="73">
        <f t="shared" si="77"/>
        <v>0</v>
      </c>
      <c r="H38" s="132">
        <f t="shared" si="77"/>
        <v>0</v>
      </c>
      <c r="I38" s="105">
        <f t="shared" si="70"/>
        <v>0</v>
      </c>
      <c r="S38" s="497"/>
      <c r="AM38" s="497"/>
      <c r="AZ38" s="75"/>
      <c r="MA38" s="497"/>
      <c r="MB38" s="497"/>
    </row>
    <row r="39" spans="1:823" x14ac:dyDescent="0.25">
      <c r="A39" s="137">
        <v>36</v>
      </c>
      <c r="B39" s="75">
        <f t="shared" ref="B39:H39" si="78">MW5</f>
        <v>0</v>
      </c>
      <c r="C39" s="75">
        <f t="shared" si="78"/>
        <v>0</v>
      </c>
      <c r="D39" s="143">
        <f t="shared" si="78"/>
        <v>0</v>
      </c>
      <c r="E39" s="135">
        <f t="shared" si="78"/>
        <v>0</v>
      </c>
      <c r="F39" s="105">
        <f t="shared" si="78"/>
        <v>0</v>
      </c>
      <c r="G39" s="73">
        <f t="shared" si="78"/>
        <v>0</v>
      </c>
      <c r="H39" s="132">
        <f t="shared" si="78"/>
        <v>0</v>
      </c>
      <c r="I39" s="105">
        <f t="shared" si="70"/>
        <v>0</v>
      </c>
      <c r="AZ39" s="75"/>
      <c r="MA39" s="497"/>
      <c r="MB39" s="497"/>
    </row>
    <row r="40" spans="1:823" x14ac:dyDescent="0.25">
      <c r="A40" s="137">
        <v>37</v>
      </c>
      <c r="B40" s="75">
        <f t="shared" ref="B40:H40" si="79">NG5</f>
        <v>0</v>
      </c>
      <c r="C40" s="75">
        <f t="shared" si="79"/>
        <v>0</v>
      </c>
      <c r="D40" s="143">
        <f t="shared" si="79"/>
        <v>0</v>
      </c>
      <c r="E40" s="135">
        <f t="shared" si="79"/>
        <v>0</v>
      </c>
      <c r="F40" s="105">
        <f t="shared" si="79"/>
        <v>0</v>
      </c>
      <c r="G40" s="73">
        <f t="shared" si="79"/>
        <v>0</v>
      </c>
      <c r="H40" s="132">
        <f t="shared" si="79"/>
        <v>0</v>
      </c>
      <c r="I40" s="105">
        <f t="shared" si="70"/>
        <v>0</v>
      </c>
      <c r="AZ40" s="75"/>
      <c r="MA40" s="497"/>
      <c r="MB40" s="497"/>
    </row>
    <row r="41" spans="1:823" x14ac:dyDescent="0.25">
      <c r="A41" s="137">
        <v>38</v>
      </c>
      <c r="B41" s="75">
        <f t="shared" ref="B41:H41" si="80">NQ5</f>
        <v>0</v>
      </c>
      <c r="C41" s="75">
        <f t="shared" si="80"/>
        <v>0</v>
      </c>
      <c r="D41" s="71">
        <f t="shared" si="80"/>
        <v>0</v>
      </c>
      <c r="E41" s="135">
        <f t="shared" si="80"/>
        <v>0</v>
      </c>
      <c r="F41" s="105">
        <f t="shared" si="80"/>
        <v>0</v>
      </c>
      <c r="G41" s="73">
        <f t="shared" si="80"/>
        <v>0</v>
      </c>
      <c r="H41" s="132">
        <f t="shared" si="80"/>
        <v>0</v>
      </c>
      <c r="I41" s="105">
        <f t="shared" si="70"/>
        <v>0</v>
      </c>
      <c r="AZ41" s="75"/>
      <c r="KI41" s="75">
        <v>0</v>
      </c>
      <c r="MA41" s="497"/>
      <c r="MB41" s="497"/>
    </row>
    <row r="42" spans="1:823" x14ac:dyDescent="0.25">
      <c r="A42" s="137">
        <v>39</v>
      </c>
      <c r="B42" s="75">
        <f t="shared" ref="B42:H42" si="81">OA5</f>
        <v>0</v>
      </c>
      <c r="C42" s="75">
        <f t="shared" si="81"/>
        <v>0</v>
      </c>
      <c r="D42" s="71">
        <f t="shared" si="81"/>
        <v>0</v>
      </c>
      <c r="E42" s="135">
        <f t="shared" si="81"/>
        <v>0</v>
      </c>
      <c r="F42" s="105">
        <f t="shared" si="81"/>
        <v>0</v>
      </c>
      <c r="G42" s="73">
        <f t="shared" si="81"/>
        <v>0</v>
      </c>
      <c r="H42" s="132">
        <f t="shared" si="81"/>
        <v>0</v>
      </c>
      <c r="I42" s="105">
        <f t="shared" si="70"/>
        <v>0</v>
      </c>
      <c r="AZ42" s="75"/>
      <c r="MA42" s="497"/>
      <c r="MB42" s="497"/>
    </row>
    <row r="43" spans="1:823" x14ac:dyDescent="0.25">
      <c r="A43" s="137">
        <v>40</v>
      </c>
      <c r="B43" s="75">
        <f t="shared" ref="B43:H43" si="82">OK5</f>
        <v>0</v>
      </c>
      <c r="C43" s="75">
        <f t="shared" si="82"/>
        <v>0</v>
      </c>
      <c r="D43" s="71">
        <f t="shared" si="82"/>
        <v>0</v>
      </c>
      <c r="E43" s="135">
        <f t="shared" si="82"/>
        <v>0</v>
      </c>
      <c r="F43" s="105">
        <f t="shared" si="82"/>
        <v>0</v>
      </c>
      <c r="G43" s="73">
        <f t="shared" si="82"/>
        <v>0</v>
      </c>
      <c r="H43" s="132">
        <f t="shared" si="82"/>
        <v>0</v>
      </c>
      <c r="I43" s="105">
        <f t="shared" si="70"/>
        <v>0</v>
      </c>
      <c r="AZ43" s="75"/>
      <c r="MA43" s="497"/>
      <c r="MB43" s="497"/>
    </row>
    <row r="44" spans="1:823" x14ac:dyDescent="0.25">
      <c r="A44" s="137">
        <v>41</v>
      </c>
      <c r="B44" s="75">
        <f t="shared" ref="B44:H44" si="83">OU5</f>
        <v>0</v>
      </c>
      <c r="C44" s="75">
        <f t="shared" si="83"/>
        <v>0</v>
      </c>
      <c r="D44" s="71">
        <f t="shared" si="83"/>
        <v>0</v>
      </c>
      <c r="E44" s="135">
        <f t="shared" si="83"/>
        <v>0</v>
      </c>
      <c r="F44" s="105">
        <f t="shared" si="83"/>
        <v>0</v>
      </c>
      <c r="G44" s="73">
        <f t="shared" si="83"/>
        <v>0</v>
      </c>
      <c r="H44" s="132">
        <f t="shared" si="83"/>
        <v>0</v>
      </c>
      <c r="I44" s="105">
        <f t="shared" si="70"/>
        <v>0</v>
      </c>
      <c r="BJ44" s="95"/>
      <c r="MA44" s="497"/>
      <c r="MB44" s="497"/>
    </row>
    <row r="45" spans="1:823" x14ac:dyDescent="0.25">
      <c r="A45" s="137">
        <v>42</v>
      </c>
      <c r="B45" s="75">
        <f t="shared" ref="B45:H45" si="84">PE5</f>
        <v>0</v>
      </c>
      <c r="C45" s="75">
        <f t="shared" si="84"/>
        <v>0</v>
      </c>
      <c r="D45" s="71">
        <f t="shared" si="84"/>
        <v>0</v>
      </c>
      <c r="E45" s="135">
        <f t="shared" si="84"/>
        <v>0</v>
      </c>
      <c r="F45" s="105">
        <f t="shared" si="84"/>
        <v>0</v>
      </c>
      <c r="G45" s="73">
        <f t="shared" si="84"/>
        <v>0</v>
      </c>
      <c r="H45" s="132">
        <f t="shared" si="84"/>
        <v>0</v>
      </c>
      <c r="I45" s="105">
        <f t="shared" si="70"/>
        <v>0</v>
      </c>
      <c r="BJ45" s="95"/>
    </row>
    <row r="46" spans="1:823" x14ac:dyDescent="0.25">
      <c r="A46" s="137">
        <v>43</v>
      </c>
      <c r="B46" s="75">
        <f t="shared" ref="B46:H46" si="85">PO5</f>
        <v>0</v>
      </c>
      <c r="C46" s="75">
        <f t="shared" si="85"/>
        <v>0</v>
      </c>
      <c r="D46" s="71">
        <f t="shared" si="85"/>
        <v>0</v>
      </c>
      <c r="E46" s="135">
        <f t="shared" si="85"/>
        <v>0</v>
      </c>
      <c r="F46" s="105">
        <f t="shared" si="85"/>
        <v>0</v>
      </c>
      <c r="G46" s="73">
        <f t="shared" si="85"/>
        <v>0</v>
      </c>
      <c r="H46" s="132">
        <f t="shared" si="85"/>
        <v>0</v>
      </c>
      <c r="I46" s="105">
        <f t="shared" si="70"/>
        <v>0</v>
      </c>
      <c r="BJ46" s="95"/>
    </row>
    <row r="47" spans="1:823" x14ac:dyDescent="0.25">
      <c r="A47" s="137">
        <v>44</v>
      </c>
      <c r="B47" s="75">
        <f t="shared" ref="B47:H47" si="86">PX5</f>
        <v>0</v>
      </c>
      <c r="C47" s="75">
        <f t="shared" si="86"/>
        <v>0</v>
      </c>
      <c r="D47" s="71">
        <f t="shared" si="86"/>
        <v>0</v>
      </c>
      <c r="E47" s="135">
        <f t="shared" si="86"/>
        <v>0</v>
      </c>
      <c r="F47" s="105">
        <f t="shared" si="86"/>
        <v>0</v>
      </c>
      <c r="G47" s="73">
        <f t="shared" si="86"/>
        <v>0</v>
      </c>
      <c r="H47" s="132">
        <f t="shared" si="86"/>
        <v>0</v>
      </c>
      <c r="I47" s="105">
        <f t="shared" si="70"/>
        <v>0</v>
      </c>
      <c r="BJ47" s="95"/>
    </row>
    <row r="48" spans="1:823" x14ac:dyDescent="0.25">
      <c r="A48" s="137">
        <v>45</v>
      </c>
      <c r="B48" s="148">
        <f t="shared" ref="B48:H48" si="87">QG5</f>
        <v>0</v>
      </c>
      <c r="C48" s="148">
        <f t="shared" si="87"/>
        <v>0</v>
      </c>
      <c r="D48" s="71">
        <f t="shared" si="87"/>
        <v>0</v>
      </c>
      <c r="E48" s="135">
        <f t="shared" si="87"/>
        <v>0</v>
      </c>
      <c r="F48" s="105">
        <f t="shared" si="87"/>
        <v>0</v>
      </c>
      <c r="G48" s="73">
        <f t="shared" si="87"/>
        <v>0</v>
      </c>
      <c r="H48" s="132">
        <f t="shared" si="87"/>
        <v>0</v>
      </c>
      <c r="I48" s="105">
        <f t="shared" si="70"/>
        <v>0</v>
      </c>
      <c r="BJ48" s="95"/>
    </row>
    <row r="49" spans="1:265" x14ac:dyDescent="0.25">
      <c r="A49" s="137">
        <v>46</v>
      </c>
      <c r="B49" s="148">
        <f t="shared" ref="B49:H49" si="88">QP5</f>
        <v>0</v>
      </c>
      <c r="C49" s="148">
        <f t="shared" si="88"/>
        <v>0</v>
      </c>
      <c r="D49" s="71">
        <f t="shared" si="88"/>
        <v>0</v>
      </c>
      <c r="E49" s="135">
        <f t="shared" si="88"/>
        <v>0</v>
      </c>
      <c r="F49" s="105">
        <f t="shared" si="88"/>
        <v>0</v>
      </c>
      <c r="G49" s="73">
        <f t="shared" si="88"/>
        <v>0</v>
      </c>
      <c r="H49" s="132">
        <f t="shared" si="88"/>
        <v>0</v>
      </c>
      <c r="I49" s="105">
        <f t="shared" si="70"/>
        <v>0</v>
      </c>
      <c r="BJ49" s="95"/>
    </row>
    <row r="50" spans="1:265" x14ac:dyDescent="0.25">
      <c r="A50" s="137">
        <v>47</v>
      </c>
      <c r="B50" s="148">
        <f t="shared" ref="B50:H50" si="89">QY5</f>
        <v>0</v>
      </c>
      <c r="C50" s="148">
        <f t="shared" si="89"/>
        <v>0</v>
      </c>
      <c r="D50" s="71">
        <f t="shared" si="89"/>
        <v>0</v>
      </c>
      <c r="E50" s="135">
        <f t="shared" si="89"/>
        <v>0</v>
      </c>
      <c r="F50" s="105">
        <f t="shared" si="89"/>
        <v>0</v>
      </c>
      <c r="G50" s="73">
        <f t="shared" si="89"/>
        <v>0</v>
      </c>
      <c r="H50" s="132">
        <f t="shared" si="89"/>
        <v>0</v>
      </c>
      <c r="I50" s="105">
        <f t="shared" si="70"/>
        <v>0</v>
      </c>
    </row>
    <row r="51" spans="1:265" x14ac:dyDescent="0.25">
      <c r="A51" s="137">
        <v>48</v>
      </c>
      <c r="B51" s="148">
        <f t="shared" ref="B51:H51" si="90">RH5</f>
        <v>0</v>
      </c>
      <c r="C51" s="148">
        <f t="shared" si="90"/>
        <v>0</v>
      </c>
      <c r="D51" s="71">
        <f t="shared" si="90"/>
        <v>0</v>
      </c>
      <c r="E51" s="135">
        <f t="shared" si="90"/>
        <v>0</v>
      </c>
      <c r="F51" s="105">
        <f t="shared" si="90"/>
        <v>0</v>
      </c>
      <c r="G51" s="73">
        <f t="shared" si="90"/>
        <v>0</v>
      </c>
      <c r="H51" s="132">
        <f t="shared" si="90"/>
        <v>0</v>
      </c>
      <c r="I51" s="105">
        <f t="shared" si="70"/>
        <v>0</v>
      </c>
      <c r="JE51" s="75">
        <v>1</v>
      </c>
    </row>
    <row r="52" spans="1:265" x14ac:dyDescent="0.25">
      <c r="A52" s="137">
        <v>49</v>
      </c>
      <c r="B52" s="148">
        <f t="shared" ref="B52:H52" si="91">RQ5</f>
        <v>0</v>
      </c>
      <c r="C52" s="148">
        <f t="shared" si="91"/>
        <v>0</v>
      </c>
      <c r="D52" s="71">
        <f t="shared" si="91"/>
        <v>0</v>
      </c>
      <c r="E52" s="135">
        <f t="shared" si="91"/>
        <v>0</v>
      </c>
      <c r="F52" s="105">
        <f t="shared" si="91"/>
        <v>0</v>
      </c>
      <c r="G52" s="73">
        <f t="shared" si="91"/>
        <v>0</v>
      </c>
      <c r="H52" s="132">
        <f t="shared" si="91"/>
        <v>0</v>
      </c>
      <c r="I52" s="105">
        <f t="shared" si="70"/>
        <v>0</v>
      </c>
    </row>
    <row r="53" spans="1:265" x14ac:dyDescent="0.25">
      <c r="A53" s="137">
        <v>50</v>
      </c>
      <c r="B53" s="148">
        <f t="shared" ref="B53:H53" si="92">RZ5</f>
        <v>0</v>
      </c>
      <c r="C53" s="148">
        <f t="shared" si="92"/>
        <v>0</v>
      </c>
      <c r="D53" s="71">
        <f t="shared" si="92"/>
        <v>0</v>
      </c>
      <c r="E53" s="135">
        <f t="shared" si="92"/>
        <v>0</v>
      </c>
      <c r="F53" s="105">
        <f t="shared" si="92"/>
        <v>0</v>
      </c>
      <c r="G53" s="73">
        <f t="shared" si="92"/>
        <v>0</v>
      </c>
      <c r="H53" s="132">
        <f t="shared" si="92"/>
        <v>0</v>
      </c>
      <c r="I53" s="105">
        <f t="shared" si="70"/>
        <v>0</v>
      </c>
    </row>
    <row r="54" spans="1:265" x14ac:dyDescent="0.25">
      <c r="A54" s="137">
        <v>51</v>
      </c>
      <c r="B54" s="75">
        <f t="shared" ref="B54:H54" si="93">SI5</f>
        <v>0</v>
      </c>
      <c r="C54" s="75">
        <f t="shared" si="93"/>
        <v>0</v>
      </c>
      <c r="D54" s="71">
        <f t="shared" si="93"/>
        <v>0</v>
      </c>
      <c r="E54" s="135">
        <f t="shared" si="93"/>
        <v>0</v>
      </c>
      <c r="F54" s="105">
        <f t="shared" si="93"/>
        <v>0</v>
      </c>
      <c r="G54" s="73">
        <f t="shared" si="93"/>
        <v>0</v>
      </c>
      <c r="H54" s="132">
        <f t="shared" si="93"/>
        <v>0</v>
      </c>
      <c r="I54" s="105">
        <f t="shared" si="70"/>
        <v>0</v>
      </c>
    </row>
    <row r="55" spans="1:265" x14ac:dyDescent="0.25">
      <c r="A55" s="137">
        <v>52</v>
      </c>
      <c r="B55" s="75">
        <f t="shared" ref="B55:H55" si="94">SR5</f>
        <v>0</v>
      </c>
      <c r="C55" s="75">
        <f t="shared" si="94"/>
        <v>0</v>
      </c>
      <c r="D55" s="71">
        <f t="shared" si="94"/>
        <v>0</v>
      </c>
      <c r="E55" s="135">
        <f t="shared" si="94"/>
        <v>0</v>
      </c>
      <c r="F55" s="105">
        <f t="shared" si="94"/>
        <v>0</v>
      </c>
      <c r="G55" s="73">
        <f t="shared" si="94"/>
        <v>0</v>
      </c>
      <c r="H55" s="132">
        <f t="shared" si="94"/>
        <v>0</v>
      </c>
      <c r="I55" s="105">
        <f t="shared" si="70"/>
        <v>0</v>
      </c>
    </row>
    <row r="56" spans="1:265" x14ac:dyDescent="0.25">
      <c r="A56" s="137">
        <v>53</v>
      </c>
      <c r="B56" s="75">
        <f>TA5</f>
        <v>0</v>
      </c>
      <c r="C56" s="75">
        <f>TB5</f>
        <v>0</v>
      </c>
      <c r="D56" s="71">
        <f>TC5</f>
        <v>0</v>
      </c>
      <c r="E56" s="135">
        <f>SU5</f>
        <v>0</v>
      </c>
      <c r="F56" s="105">
        <f>TE5</f>
        <v>0</v>
      </c>
      <c r="G56" s="73">
        <f>TF5</f>
        <v>0</v>
      </c>
      <c r="H56" s="132">
        <f>TG5</f>
        <v>0</v>
      </c>
      <c r="I56" s="105">
        <f t="shared" si="70"/>
        <v>0</v>
      </c>
    </row>
    <row r="57" spans="1:265" x14ac:dyDescent="0.25">
      <c r="A57" s="137">
        <v>54</v>
      </c>
      <c r="B57" s="75">
        <f t="shared" ref="B57:H57" si="95">TJ5</f>
        <v>0</v>
      </c>
      <c r="C57" s="75">
        <f t="shared" si="95"/>
        <v>0</v>
      </c>
      <c r="D57" s="71">
        <f t="shared" si="95"/>
        <v>0</v>
      </c>
      <c r="E57" s="135">
        <f t="shared" si="95"/>
        <v>0</v>
      </c>
      <c r="F57" s="105">
        <f t="shared" si="95"/>
        <v>0</v>
      </c>
      <c r="G57" s="153">
        <f t="shared" si="95"/>
        <v>0</v>
      </c>
      <c r="H57" s="132">
        <f t="shared" si="95"/>
        <v>0</v>
      </c>
      <c r="I57" s="105">
        <f t="shared" si="70"/>
        <v>0</v>
      </c>
    </row>
    <row r="58" spans="1:265" x14ac:dyDescent="0.25">
      <c r="A58" s="137">
        <v>55</v>
      </c>
      <c r="B58" s="75">
        <f t="shared" ref="B58:H58" si="96">TS5</f>
        <v>0</v>
      </c>
      <c r="C58" s="75">
        <f t="shared" si="96"/>
        <v>0</v>
      </c>
      <c r="D58" s="71">
        <f t="shared" si="96"/>
        <v>0</v>
      </c>
      <c r="E58" s="135">
        <f t="shared" si="96"/>
        <v>0</v>
      </c>
      <c r="F58" s="105">
        <f t="shared" si="96"/>
        <v>0</v>
      </c>
      <c r="G58" s="73">
        <f t="shared" si="96"/>
        <v>0</v>
      </c>
      <c r="H58" s="132">
        <f t="shared" si="96"/>
        <v>0</v>
      </c>
      <c r="I58" s="105">
        <f t="shared" si="70"/>
        <v>0</v>
      </c>
    </row>
    <row r="59" spans="1:265" x14ac:dyDescent="0.25">
      <c r="A59" s="137">
        <v>56</v>
      </c>
      <c r="B59" s="75">
        <f t="shared" ref="B59:H59" si="97">UB5</f>
        <v>0</v>
      </c>
      <c r="C59" s="75">
        <f t="shared" si="97"/>
        <v>0</v>
      </c>
      <c r="D59" s="71">
        <f t="shared" si="97"/>
        <v>0</v>
      </c>
      <c r="E59" s="135">
        <f t="shared" si="97"/>
        <v>0</v>
      </c>
      <c r="F59" s="105">
        <f t="shared" si="97"/>
        <v>0</v>
      </c>
      <c r="G59" s="73">
        <f t="shared" si="97"/>
        <v>0</v>
      </c>
      <c r="H59" s="132">
        <f t="shared" si="97"/>
        <v>0</v>
      </c>
      <c r="I59" s="105">
        <f t="shared" si="70"/>
        <v>0</v>
      </c>
    </row>
    <row r="60" spans="1:265" x14ac:dyDescent="0.25">
      <c r="A60" s="137">
        <v>57</v>
      </c>
      <c r="B60" s="75">
        <f t="shared" ref="B60:H60" si="98">UK5</f>
        <v>0</v>
      </c>
      <c r="C60" s="75">
        <f t="shared" si="98"/>
        <v>0</v>
      </c>
      <c r="D60" s="71">
        <f t="shared" si="98"/>
        <v>0</v>
      </c>
      <c r="E60" s="135">
        <f t="shared" si="98"/>
        <v>0</v>
      </c>
      <c r="F60" s="105">
        <f t="shared" si="98"/>
        <v>0</v>
      </c>
      <c r="G60" s="73">
        <f t="shared" si="98"/>
        <v>0</v>
      </c>
      <c r="H60" s="132">
        <f t="shared" si="98"/>
        <v>0</v>
      </c>
      <c r="I60" s="105">
        <f t="shared" si="70"/>
        <v>0</v>
      </c>
    </row>
    <row r="61" spans="1:265" x14ac:dyDescent="0.25">
      <c r="A61" s="137">
        <v>58</v>
      </c>
      <c r="B61" s="75">
        <f>UT5</f>
        <v>0</v>
      </c>
      <c r="C61" s="75">
        <f t="shared" ref="C61:H61" si="99">UU5</f>
        <v>0</v>
      </c>
      <c r="D61" s="71">
        <f t="shared" si="99"/>
        <v>0</v>
      </c>
      <c r="E61" s="135">
        <f t="shared" si="99"/>
        <v>0</v>
      </c>
      <c r="F61" s="105">
        <f t="shared" si="99"/>
        <v>0</v>
      </c>
      <c r="G61" s="73">
        <f t="shared" si="99"/>
        <v>0</v>
      </c>
      <c r="H61" s="386">
        <f t="shared" si="99"/>
        <v>0</v>
      </c>
      <c r="I61" s="105">
        <f t="shared" si="70"/>
        <v>0</v>
      </c>
    </row>
    <row r="62" spans="1:265" x14ac:dyDescent="0.25">
      <c r="A62" s="137">
        <v>59</v>
      </c>
      <c r="B62" s="387">
        <f t="shared" ref="B62:H62" si="100">VC5</f>
        <v>0</v>
      </c>
      <c r="C62" s="387">
        <f t="shared" si="100"/>
        <v>0</v>
      </c>
      <c r="D62" s="388">
        <f t="shared" si="100"/>
        <v>0</v>
      </c>
      <c r="E62" s="389">
        <f t="shared" si="100"/>
        <v>0</v>
      </c>
      <c r="F62" s="390">
        <f t="shared" si="100"/>
        <v>0</v>
      </c>
      <c r="G62" s="391">
        <f t="shared" si="100"/>
        <v>0</v>
      </c>
      <c r="H62" s="386">
        <f t="shared" si="100"/>
        <v>0</v>
      </c>
      <c r="I62" s="105">
        <f t="shared" si="70"/>
        <v>0</v>
      </c>
    </row>
    <row r="63" spans="1:265" x14ac:dyDescent="0.25">
      <c r="A63" s="137">
        <v>60</v>
      </c>
      <c r="B63" s="387">
        <f>VL5</f>
        <v>0</v>
      </c>
      <c r="C63" s="387">
        <f>VM5</f>
        <v>0</v>
      </c>
      <c r="D63" s="388">
        <f>VN5</f>
        <v>0</v>
      </c>
      <c r="E63" s="389">
        <f>VO5</f>
        <v>0</v>
      </c>
      <c r="F63" s="390">
        <f>VP5</f>
        <v>0</v>
      </c>
      <c r="G63" s="392">
        <f>VZ5</f>
        <v>0</v>
      </c>
      <c r="H63" s="386">
        <f>VR5</f>
        <v>0</v>
      </c>
      <c r="I63" s="105">
        <f t="shared" si="70"/>
        <v>0</v>
      </c>
    </row>
    <row r="64" spans="1:265" x14ac:dyDescent="0.25">
      <c r="A64" s="137">
        <v>61</v>
      </c>
      <c r="B64" s="387">
        <f t="shared" ref="B64:H64" si="101">VU5</f>
        <v>0</v>
      </c>
      <c r="C64" s="388">
        <f t="shared" si="101"/>
        <v>0</v>
      </c>
      <c r="D64" s="388">
        <f t="shared" si="101"/>
        <v>0</v>
      </c>
      <c r="E64" s="389">
        <f t="shared" si="101"/>
        <v>0</v>
      </c>
      <c r="F64" s="390">
        <f t="shared" si="101"/>
        <v>0</v>
      </c>
      <c r="G64" s="392">
        <f t="shared" si="101"/>
        <v>0</v>
      </c>
      <c r="H64" s="386">
        <f t="shared" si="101"/>
        <v>0</v>
      </c>
      <c r="I64" s="105">
        <f t="shared" si="70"/>
        <v>0</v>
      </c>
    </row>
    <row r="65" spans="1:9" x14ac:dyDescent="0.25">
      <c r="A65" s="137">
        <v>62</v>
      </c>
      <c r="B65" s="387">
        <f t="shared" ref="B65:H65" si="102">WD5</f>
        <v>0</v>
      </c>
      <c r="C65" s="387">
        <f t="shared" si="102"/>
        <v>0</v>
      </c>
      <c r="D65" s="388">
        <f t="shared" si="102"/>
        <v>0</v>
      </c>
      <c r="E65" s="389">
        <f t="shared" si="102"/>
        <v>0</v>
      </c>
      <c r="F65" s="390">
        <f t="shared" si="102"/>
        <v>0</v>
      </c>
      <c r="G65" s="392">
        <f t="shared" si="102"/>
        <v>0</v>
      </c>
      <c r="H65" s="386">
        <f t="shared" si="102"/>
        <v>0</v>
      </c>
      <c r="I65" s="105">
        <f t="shared" si="70"/>
        <v>0</v>
      </c>
    </row>
    <row r="66" spans="1:9" x14ac:dyDescent="0.25">
      <c r="A66" s="137">
        <v>63</v>
      </c>
      <c r="B66" s="387">
        <f t="shared" ref="B66:H66" si="103">WM5</f>
        <v>0</v>
      </c>
      <c r="C66" s="387">
        <f t="shared" si="103"/>
        <v>0</v>
      </c>
      <c r="D66" s="388">
        <f t="shared" si="103"/>
        <v>0</v>
      </c>
      <c r="E66" s="389">
        <f t="shared" si="103"/>
        <v>0</v>
      </c>
      <c r="F66" s="390">
        <f t="shared" si="103"/>
        <v>0</v>
      </c>
      <c r="G66" s="392">
        <f t="shared" si="103"/>
        <v>0</v>
      </c>
      <c r="H66" s="386">
        <f t="shared" si="103"/>
        <v>0</v>
      </c>
      <c r="I66" s="105">
        <f t="shared" si="70"/>
        <v>0</v>
      </c>
    </row>
    <row r="67" spans="1:9" x14ac:dyDescent="0.25">
      <c r="A67" s="137">
        <v>64</v>
      </c>
      <c r="B67" s="387">
        <f t="shared" ref="B67:H67" si="104">WV5</f>
        <v>0</v>
      </c>
      <c r="C67" s="387">
        <f t="shared" si="104"/>
        <v>0</v>
      </c>
      <c r="D67" s="388">
        <f t="shared" si="104"/>
        <v>0</v>
      </c>
      <c r="E67" s="389">
        <f t="shared" si="104"/>
        <v>0</v>
      </c>
      <c r="F67" s="390">
        <f t="shared" si="104"/>
        <v>0</v>
      </c>
      <c r="G67" s="392">
        <f t="shared" si="104"/>
        <v>0</v>
      </c>
      <c r="H67" s="386">
        <f t="shared" si="104"/>
        <v>0</v>
      </c>
      <c r="I67" s="105">
        <f t="shared" si="70"/>
        <v>0</v>
      </c>
    </row>
    <row r="68" spans="1:9" x14ac:dyDescent="0.25">
      <c r="A68" s="137">
        <v>65</v>
      </c>
      <c r="B68" s="387">
        <f t="shared" ref="B68:H68" si="105">XE5</f>
        <v>0</v>
      </c>
      <c r="C68" s="387">
        <f t="shared" si="105"/>
        <v>0</v>
      </c>
      <c r="D68" s="388">
        <f t="shared" si="105"/>
        <v>0</v>
      </c>
      <c r="E68" s="389">
        <f t="shared" si="105"/>
        <v>0</v>
      </c>
      <c r="F68" s="390">
        <f t="shared" si="105"/>
        <v>0</v>
      </c>
      <c r="G68" s="392">
        <f t="shared" si="105"/>
        <v>0</v>
      </c>
      <c r="H68" s="386">
        <f t="shared" si="105"/>
        <v>0</v>
      </c>
      <c r="I68" s="105">
        <f t="shared" si="70"/>
        <v>0</v>
      </c>
    </row>
    <row r="69" spans="1:9" x14ac:dyDescent="0.25">
      <c r="A69" s="137">
        <v>66</v>
      </c>
      <c r="B69" s="387">
        <f t="shared" ref="B69:H69" si="106">XN5</f>
        <v>0</v>
      </c>
      <c r="C69" s="387">
        <f t="shared" si="106"/>
        <v>0</v>
      </c>
      <c r="D69" s="388">
        <f t="shared" si="106"/>
        <v>0</v>
      </c>
      <c r="E69" s="389">
        <f t="shared" si="106"/>
        <v>0</v>
      </c>
      <c r="F69" s="390">
        <f t="shared" si="106"/>
        <v>0</v>
      </c>
      <c r="G69" s="392">
        <f t="shared" si="106"/>
        <v>0</v>
      </c>
      <c r="H69" s="386">
        <f t="shared" si="106"/>
        <v>0</v>
      </c>
      <c r="I69" s="105">
        <f t="shared" si="70"/>
        <v>0</v>
      </c>
    </row>
    <row r="70" spans="1:9" x14ac:dyDescent="0.25">
      <c r="A70" s="137">
        <v>67</v>
      </c>
      <c r="B70" s="387">
        <f t="shared" ref="B70:H70" si="107">XW5</f>
        <v>0</v>
      </c>
      <c r="C70" s="387">
        <f t="shared" si="107"/>
        <v>0</v>
      </c>
      <c r="D70" s="388">
        <f t="shared" si="107"/>
        <v>0</v>
      </c>
      <c r="E70" s="389">
        <f t="shared" si="107"/>
        <v>0</v>
      </c>
      <c r="F70" s="390">
        <f t="shared" si="107"/>
        <v>0</v>
      </c>
      <c r="G70" s="392">
        <f t="shared" si="107"/>
        <v>0</v>
      </c>
      <c r="H70" s="386">
        <f t="shared" si="107"/>
        <v>0</v>
      </c>
      <c r="I70" s="105">
        <f t="shared" si="70"/>
        <v>0</v>
      </c>
    </row>
    <row r="71" spans="1:9" x14ac:dyDescent="0.25">
      <c r="A71" s="137">
        <v>68</v>
      </c>
      <c r="B71" s="393">
        <f t="shared" ref="B71:H71" si="108">YF5</f>
        <v>0</v>
      </c>
      <c r="C71" s="387">
        <f t="shared" si="108"/>
        <v>0</v>
      </c>
      <c r="D71" s="388">
        <f t="shared" si="108"/>
        <v>0</v>
      </c>
      <c r="E71" s="389">
        <f t="shared" si="108"/>
        <v>0</v>
      </c>
      <c r="F71" s="390">
        <f t="shared" si="108"/>
        <v>0</v>
      </c>
      <c r="G71" s="392">
        <f t="shared" si="108"/>
        <v>0</v>
      </c>
      <c r="H71" s="386">
        <f t="shared" si="108"/>
        <v>0</v>
      </c>
      <c r="I71" s="105">
        <f t="shared" si="70"/>
        <v>0</v>
      </c>
    </row>
    <row r="72" spans="1:9" x14ac:dyDescent="0.25">
      <c r="A72" s="137">
        <v>69</v>
      </c>
      <c r="B72" s="387">
        <f t="shared" ref="B72:H72" si="109">YO5</f>
        <v>0</v>
      </c>
      <c r="C72" s="387">
        <f t="shared" si="109"/>
        <v>0</v>
      </c>
      <c r="D72" s="388">
        <f t="shared" si="109"/>
        <v>0</v>
      </c>
      <c r="E72" s="389">
        <f t="shared" si="109"/>
        <v>0</v>
      </c>
      <c r="F72" s="390">
        <f t="shared" si="109"/>
        <v>0</v>
      </c>
      <c r="G72" s="392">
        <f t="shared" si="109"/>
        <v>0</v>
      </c>
      <c r="H72" s="386">
        <f t="shared" si="109"/>
        <v>0</v>
      </c>
      <c r="I72" s="105">
        <f t="shared" si="70"/>
        <v>0</v>
      </c>
    </row>
    <row r="73" spans="1:9" x14ac:dyDescent="0.25">
      <c r="A73" s="137">
        <v>70</v>
      </c>
      <c r="B73" s="387">
        <f t="shared" ref="B73:H73" si="110">YX5</f>
        <v>0</v>
      </c>
      <c r="C73" s="387">
        <f t="shared" si="110"/>
        <v>0</v>
      </c>
      <c r="D73" s="388">
        <f t="shared" si="110"/>
        <v>0</v>
      </c>
      <c r="E73" s="389">
        <f t="shared" si="110"/>
        <v>0</v>
      </c>
      <c r="F73" s="390">
        <f t="shared" si="110"/>
        <v>0</v>
      </c>
      <c r="G73" s="392">
        <f t="shared" si="110"/>
        <v>0</v>
      </c>
      <c r="H73" s="386">
        <f t="shared" si="110"/>
        <v>0</v>
      </c>
      <c r="I73" s="105">
        <f t="shared" si="70"/>
        <v>0</v>
      </c>
    </row>
    <row r="74" spans="1:9" x14ac:dyDescent="0.25">
      <c r="A74" s="137">
        <v>71</v>
      </c>
      <c r="B74" s="387">
        <f t="shared" ref="B74:H74" si="111">ZG5</f>
        <v>0</v>
      </c>
      <c r="C74" s="387">
        <f t="shared" si="111"/>
        <v>0</v>
      </c>
      <c r="D74" s="388">
        <f t="shared" si="111"/>
        <v>0</v>
      </c>
      <c r="E74" s="389">
        <f t="shared" si="111"/>
        <v>0</v>
      </c>
      <c r="F74" s="390">
        <f t="shared" si="111"/>
        <v>0</v>
      </c>
      <c r="G74" s="392">
        <f t="shared" si="111"/>
        <v>0</v>
      </c>
      <c r="H74" s="386">
        <f t="shared" si="111"/>
        <v>0</v>
      </c>
      <c r="I74" s="105">
        <f t="shared" si="70"/>
        <v>0</v>
      </c>
    </row>
    <row r="75" spans="1:9" x14ac:dyDescent="0.25">
      <c r="A75" s="137">
        <v>72</v>
      </c>
      <c r="B75" s="387">
        <f t="shared" ref="B75:H75" si="112">ZP5</f>
        <v>0</v>
      </c>
      <c r="C75" s="387">
        <f t="shared" si="112"/>
        <v>0</v>
      </c>
      <c r="D75" s="388">
        <f t="shared" si="112"/>
        <v>0</v>
      </c>
      <c r="E75" s="389">
        <f t="shared" si="112"/>
        <v>0</v>
      </c>
      <c r="F75" s="390">
        <f t="shared" si="112"/>
        <v>0</v>
      </c>
      <c r="G75" s="392">
        <f t="shared" si="112"/>
        <v>0</v>
      </c>
      <c r="H75" s="386">
        <f t="shared" si="112"/>
        <v>0</v>
      </c>
      <c r="I75" s="105">
        <f t="shared" si="70"/>
        <v>0</v>
      </c>
    </row>
    <row r="76" spans="1:9" x14ac:dyDescent="0.25">
      <c r="A76" s="137">
        <v>73</v>
      </c>
      <c r="B76" s="387">
        <f t="shared" ref="B76:G76" si="113">ZY5</f>
        <v>0</v>
      </c>
      <c r="C76" s="387">
        <f t="shared" si="113"/>
        <v>0</v>
      </c>
      <c r="D76" s="388">
        <f t="shared" si="113"/>
        <v>0</v>
      </c>
      <c r="E76" s="389">
        <f t="shared" si="113"/>
        <v>0</v>
      </c>
      <c r="F76" s="390">
        <f t="shared" si="113"/>
        <v>0</v>
      </c>
      <c r="G76" s="392">
        <f t="shared" si="113"/>
        <v>0</v>
      </c>
      <c r="H76" s="386">
        <f>AAN5</f>
        <v>0</v>
      </c>
      <c r="I76" s="105">
        <f t="shared" si="70"/>
        <v>0</v>
      </c>
    </row>
    <row r="77" spans="1:9" x14ac:dyDescent="0.25">
      <c r="A77" s="137">
        <v>74</v>
      </c>
      <c r="B77" s="387">
        <f t="shared" ref="B77:H77" si="114">AAH5</f>
        <v>0</v>
      </c>
      <c r="C77" s="387">
        <f t="shared" si="114"/>
        <v>0</v>
      </c>
      <c r="D77" s="388">
        <f t="shared" si="114"/>
        <v>0</v>
      </c>
      <c r="E77" s="389">
        <f t="shared" si="114"/>
        <v>0</v>
      </c>
      <c r="F77" s="390">
        <f t="shared" si="114"/>
        <v>0</v>
      </c>
      <c r="G77" s="392">
        <f t="shared" si="114"/>
        <v>0</v>
      </c>
      <c r="H77" s="386">
        <f t="shared" si="114"/>
        <v>0</v>
      </c>
      <c r="I77" s="105">
        <f t="shared" si="70"/>
        <v>0</v>
      </c>
    </row>
    <row r="78" spans="1:9" x14ac:dyDescent="0.25">
      <c r="A78" s="137">
        <v>75</v>
      </c>
      <c r="B78" s="387">
        <f t="shared" ref="B78:H78" si="115">AAQ5</f>
        <v>0</v>
      </c>
      <c r="C78" s="387">
        <f t="shared" si="115"/>
        <v>0</v>
      </c>
      <c r="D78" s="388">
        <f t="shared" si="115"/>
        <v>0</v>
      </c>
      <c r="E78" s="389">
        <f t="shared" si="115"/>
        <v>0</v>
      </c>
      <c r="F78" s="390">
        <f t="shared" si="115"/>
        <v>0</v>
      </c>
      <c r="G78" s="392">
        <f t="shared" si="115"/>
        <v>0</v>
      </c>
      <c r="H78" s="386">
        <f t="shared" si="115"/>
        <v>0</v>
      </c>
      <c r="I78" s="105">
        <f t="shared" si="70"/>
        <v>0</v>
      </c>
    </row>
    <row r="79" spans="1:9" x14ac:dyDescent="0.25">
      <c r="A79" s="137">
        <v>76</v>
      </c>
      <c r="B79" s="387">
        <f>AAZ5</f>
        <v>0</v>
      </c>
      <c r="C79" s="387">
        <f>ABA5</f>
        <v>0</v>
      </c>
      <c r="D79" s="388">
        <f>ABB5</f>
        <v>0</v>
      </c>
      <c r="E79" s="389">
        <f>ABC5</f>
        <v>0</v>
      </c>
      <c r="F79" s="390">
        <f>ABD5</f>
        <v>0</v>
      </c>
      <c r="G79" s="392">
        <f>ABN5</f>
        <v>0</v>
      </c>
      <c r="H79" s="386">
        <f>ABF5</f>
        <v>0</v>
      </c>
      <c r="I79" s="105">
        <f t="shared" si="70"/>
        <v>0</v>
      </c>
    </row>
    <row r="80" spans="1:9" x14ac:dyDescent="0.25">
      <c r="A80" s="137">
        <v>77</v>
      </c>
      <c r="B80" s="75">
        <f t="shared" ref="B80:H80" si="116">ABI5</f>
        <v>0</v>
      </c>
      <c r="C80" s="75">
        <f t="shared" si="116"/>
        <v>0</v>
      </c>
      <c r="D80" s="71">
        <f t="shared" si="116"/>
        <v>0</v>
      </c>
      <c r="E80" s="135">
        <f t="shared" si="116"/>
        <v>0</v>
      </c>
      <c r="F80" s="105">
        <f t="shared" si="116"/>
        <v>0</v>
      </c>
      <c r="G80" s="73">
        <f t="shared" si="116"/>
        <v>0</v>
      </c>
      <c r="H80" s="132">
        <f t="shared" si="116"/>
        <v>0</v>
      </c>
      <c r="I80" s="105">
        <f t="shared" si="70"/>
        <v>0</v>
      </c>
    </row>
    <row r="81" spans="1:9" x14ac:dyDescent="0.25">
      <c r="A81" s="137">
        <v>78</v>
      </c>
      <c r="B81" s="387">
        <f t="shared" ref="B81:H81" si="117">ABR5</f>
        <v>0</v>
      </c>
      <c r="C81" s="387">
        <f t="shared" si="117"/>
        <v>0</v>
      </c>
      <c r="D81" s="388">
        <f t="shared" si="117"/>
        <v>0</v>
      </c>
      <c r="E81" s="389">
        <f t="shared" si="117"/>
        <v>0</v>
      </c>
      <c r="F81" s="390">
        <f t="shared" si="117"/>
        <v>0</v>
      </c>
      <c r="G81" s="392">
        <f t="shared" si="117"/>
        <v>0</v>
      </c>
      <c r="H81" s="386">
        <f t="shared" si="117"/>
        <v>0</v>
      </c>
      <c r="I81" s="105">
        <f t="shared" si="70"/>
        <v>0</v>
      </c>
    </row>
    <row r="82" spans="1:9" x14ac:dyDescent="0.25">
      <c r="A82" s="137">
        <v>79</v>
      </c>
      <c r="B82" s="387">
        <f>ACA5</f>
        <v>0</v>
      </c>
      <c r="C82" s="387">
        <f>ACB5</f>
        <v>0</v>
      </c>
      <c r="D82" s="388">
        <f>ACC5</f>
        <v>0</v>
      </c>
      <c r="E82" s="389">
        <f>ABU5</f>
        <v>0</v>
      </c>
      <c r="F82" s="390">
        <f>ACE5</f>
        <v>0</v>
      </c>
      <c r="G82" s="394">
        <f>ACF5</f>
        <v>0</v>
      </c>
      <c r="H82" s="386">
        <f>ACG5</f>
        <v>0</v>
      </c>
      <c r="I82" s="105">
        <f t="shared" si="70"/>
        <v>0</v>
      </c>
    </row>
    <row r="83" spans="1:9" x14ac:dyDescent="0.25">
      <c r="A83" s="137">
        <v>80</v>
      </c>
      <c r="B83" s="387">
        <f t="shared" ref="B83:H83" si="118">ACJ5</f>
        <v>0</v>
      </c>
      <c r="C83" s="387">
        <f t="shared" si="118"/>
        <v>0</v>
      </c>
      <c r="D83" s="388">
        <f t="shared" si="118"/>
        <v>0</v>
      </c>
      <c r="E83" s="389">
        <f t="shared" si="118"/>
        <v>0</v>
      </c>
      <c r="F83" s="390">
        <f t="shared" si="118"/>
        <v>0</v>
      </c>
      <c r="G83" s="392">
        <f t="shared" si="118"/>
        <v>0</v>
      </c>
      <c r="H83" s="386">
        <f t="shared" si="118"/>
        <v>0</v>
      </c>
      <c r="I83" s="105">
        <f t="shared" si="70"/>
        <v>0</v>
      </c>
    </row>
    <row r="84" spans="1:9" x14ac:dyDescent="0.25">
      <c r="A84" s="137">
        <v>81</v>
      </c>
      <c r="B84" s="387">
        <f>ACS5</f>
        <v>0</v>
      </c>
      <c r="C84" s="387">
        <f>ACT5</f>
        <v>0</v>
      </c>
      <c r="D84" s="388">
        <f>ACU5</f>
        <v>0</v>
      </c>
      <c r="E84" s="389">
        <f>ACV5</f>
        <v>0</v>
      </c>
      <c r="F84" s="390">
        <f>ACW5</f>
        <v>0</v>
      </c>
      <c r="G84" s="394">
        <f>ADP5</f>
        <v>0</v>
      </c>
      <c r="H84" s="386">
        <f>ACY5</f>
        <v>0</v>
      </c>
      <c r="I84" s="105">
        <f t="shared" si="70"/>
        <v>0</v>
      </c>
    </row>
    <row r="85" spans="1:9" x14ac:dyDescent="0.25">
      <c r="A85" s="137">
        <v>82</v>
      </c>
      <c r="B85" s="387">
        <f>ADB5</f>
        <v>0</v>
      </c>
      <c r="C85" s="387">
        <f>ADC5</f>
        <v>0</v>
      </c>
      <c r="D85" s="388">
        <f>ADD5</f>
        <v>0</v>
      </c>
      <c r="E85" s="389">
        <f>ADE5</f>
        <v>0</v>
      </c>
      <c r="F85" s="390">
        <f>ADX5</f>
        <v>0</v>
      </c>
      <c r="G85" s="394">
        <f>ADG5</f>
        <v>0</v>
      </c>
      <c r="H85" s="386">
        <f>ADH5</f>
        <v>0</v>
      </c>
      <c r="I85" s="105">
        <f t="shared" si="70"/>
        <v>0</v>
      </c>
    </row>
    <row r="86" spans="1:9" x14ac:dyDescent="0.25">
      <c r="A86" s="137">
        <v>83</v>
      </c>
      <c r="B86" s="387">
        <f t="shared" ref="B86:H86" si="119">ADK5</f>
        <v>0</v>
      </c>
      <c r="C86" s="387">
        <f t="shared" si="119"/>
        <v>0</v>
      </c>
      <c r="D86" s="388">
        <f t="shared" si="119"/>
        <v>0</v>
      </c>
      <c r="E86" s="389">
        <f t="shared" si="119"/>
        <v>0</v>
      </c>
      <c r="F86" s="390">
        <f t="shared" si="119"/>
        <v>0</v>
      </c>
      <c r="G86" s="392">
        <f t="shared" si="119"/>
        <v>0</v>
      </c>
      <c r="H86" s="386">
        <f t="shared" si="119"/>
        <v>0</v>
      </c>
      <c r="I86" s="105">
        <f t="shared" si="70"/>
        <v>0</v>
      </c>
    </row>
    <row r="87" spans="1:9" x14ac:dyDescent="0.25">
      <c r="A87" s="137">
        <v>84</v>
      </c>
      <c r="B87" s="387">
        <f t="shared" ref="B87:H87" si="120">ADT5</f>
        <v>0</v>
      </c>
      <c r="C87" s="387">
        <f t="shared" si="120"/>
        <v>0</v>
      </c>
      <c r="D87" s="388">
        <f t="shared" si="120"/>
        <v>0</v>
      </c>
      <c r="E87" s="389">
        <f t="shared" si="120"/>
        <v>0</v>
      </c>
      <c r="F87" s="390">
        <f t="shared" si="120"/>
        <v>0</v>
      </c>
      <c r="G87" s="392">
        <f t="shared" si="120"/>
        <v>0</v>
      </c>
      <c r="H87" s="386">
        <f t="shared" si="120"/>
        <v>0</v>
      </c>
      <c r="I87" s="390">
        <f t="shared" si="70"/>
        <v>0</v>
      </c>
    </row>
    <row r="88" spans="1:9" x14ac:dyDescent="0.25">
      <c r="A88" s="137">
        <v>85</v>
      </c>
      <c r="B88" s="75">
        <f t="shared" ref="B88:H88" si="121">AEC5</f>
        <v>0</v>
      </c>
      <c r="C88" s="75">
        <f t="shared" si="121"/>
        <v>0</v>
      </c>
      <c r="D88" s="71">
        <f t="shared" si="121"/>
        <v>0</v>
      </c>
      <c r="E88" s="135">
        <f t="shared" si="121"/>
        <v>0</v>
      </c>
      <c r="F88" s="105">
        <f t="shared" si="121"/>
        <v>0</v>
      </c>
      <c r="G88" s="73">
        <f t="shared" si="121"/>
        <v>0</v>
      </c>
      <c r="H88" s="132">
        <f t="shared" si="121"/>
        <v>0</v>
      </c>
      <c r="I88" s="105">
        <f t="shared" si="70"/>
        <v>0</v>
      </c>
    </row>
    <row r="89" spans="1:9" x14ac:dyDescent="0.25">
      <c r="I89" s="105">
        <f t="shared" si="70"/>
        <v>0</v>
      </c>
    </row>
    <row r="90" spans="1:9" x14ac:dyDescent="0.25">
      <c r="I90" s="105">
        <f t="shared" si="70"/>
        <v>0</v>
      </c>
    </row>
    <row r="91" spans="1:9" x14ac:dyDescent="0.25">
      <c r="I91" s="105">
        <f t="shared" si="70"/>
        <v>0</v>
      </c>
    </row>
    <row r="92" spans="1:9" x14ac:dyDescent="0.25">
      <c r="I92" s="105">
        <f t="shared" si="70"/>
        <v>0</v>
      </c>
    </row>
  </sheetData>
  <mergeCells count="170">
    <mergeCell ref="FY1:GE1"/>
    <mergeCell ref="FO1:FU1"/>
    <mergeCell ref="EA1:EG1"/>
    <mergeCell ref="EK1:EQ1"/>
    <mergeCell ref="FE1:FK1"/>
    <mergeCell ref="EU1:FA1"/>
    <mergeCell ref="CM5:CM6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DQ5:DQ6"/>
    <mergeCell ref="BI5:BI6"/>
    <mergeCell ref="BS5:BS6"/>
    <mergeCell ref="SC33:SD33"/>
    <mergeCell ref="SC34:SD34"/>
    <mergeCell ref="RQ1:RW1"/>
    <mergeCell ref="NG1:NM1"/>
    <mergeCell ref="QG1:QM1"/>
    <mergeCell ref="LS1:LY1"/>
    <mergeCell ref="MM1:MS1"/>
    <mergeCell ref="PE1:PK1"/>
    <mergeCell ref="RT34:RU34"/>
    <mergeCell ref="RT33:RU33"/>
    <mergeCell ref="IQ1:IW1"/>
    <mergeCell ref="IG1:IM1"/>
    <mergeCell ref="HW1:IC1"/>
    <mergeCell ref="RZ1:SF1"/>
    <mergeCell ref="HM1:HS1"/>
    <mergeCell ref="HC1:HI1"/>
    <mergeCell ref="GS1:GY1"/>
    <mergeCell ref="GI1:GO1"/>
    <mergeCell ref="HC5:HC6"/>
    <mergeCell ref="HW5:HW6"/>
    <mergeCell ref="IQ5:IQ6"/>
    <mergeCell ref="KE5:KE6"/>
    <mergeCell ref="GS5:GS6"/>
    <mergeCell ref="IG5:IG6"/>
    <mergeCell ref="JK5:JK6"/>
    <mergeCell ref="GI5:GI6"/>
    <mergeCell ref="SL33:SM33"/>
    <mergeCell ref="SL34:SM34"/>
    <mergeCell ref="SR1:SX1"/>
    <mergeCell ref="SU33:SV33"/>
    <mergeCell ref="UK1:UQ1"/>
    <mergeCell ref="UN33:UO33"/>
    <mergeCell ref="UN34:UO34"/>
    <mergeCell ref="SU34:SV34"/>
    <mergeCell ref="TA1:TG1"/>
    <mergeCell ref="TD33:TE33"/>
    <mergeCell ref="TD34:TE34"/>
    <mergeCell ref="TM34:TN34"/>
    <mergeCell ref="TS1:TY1"/>
    <mergeCell ref="TV33:TW33"/>
    <mergeCell ref="TV34:TW34"/>
    <mergeCell ref="UB1:UH1"/>
    <mergeCell ref="UE33:UF33"/>
    <mergeCell ref="UE34:UF34"/>
    <mergeCell ref="TM33:TN33"/>
    <mergeCell ref="TJ1:TP1"/>
    <mergeCell ref="VC1:VI1"/>
    <mergeCell ref="VL1:VR1"/>
    <mergeCell ref="VO33:VP33"/>
    <mergeCell ref="VO34:VP34"/>
    <mergeCell ref="QP1:QV1"/>
    <mergeCell ref="JA1:JG1"/>
    <mergeCell ref="MC1:MI1"/>
    <mergeCell ref="KY1:LE1"/>
    <mergeCell ref="KE1:KK1"/>
    <mergeCell ref="JU1:KA1"/>
    <mergeCell ref="KO1:KU1"/>
    <mergeCell ref="JK1:JQ1"/>
    <mergeCell ref="OU1:PA1"/>
    <mergeCell ref="OK1:OQ1"/>
    <mergeCell ref="MW1:NC1"/>
    <mergeCell ref="LI1:LO1"/>
    <mergeCell ref="OA1:OG1"/>
    <mergeCell ref="NQ1:NW1"/>
    <mergeCell ref="PO1:PU1"/>
    <mergeCell ref="PX1:QD1"/>
    <mergeCell ref="QY1:RE1"/>
    <mergeCell ref="RH1:RN1"/>
    <mergeCell ref="UT1:UZ1"/>
    <mergeCell ref="SI1:SO1"/>
    <mergeCell ref="VU1:WA1"/>
    <mergeCell ref="VX33:VY33"/>
    <mergeCell ref="VX34:VY34"/>
    <mergeCell ref="WD1:WJ1"/>
    <mergeCell ref="WG33:WH33"/>
    <mergeCell ref="WG34:WH34"/>
    <mergeCell ref="WM1:WS1"/>
    <mergeCell ref="WP33:WQ33"/>
    <mergeCell ref="WP34:WQ34"/>
    <mergeCell ref="WV1:XB1"/>
    <mergeCell ref="WY33:WZ33"/>
    <mergeCell ref="WY34:WZ34"/>
    <mergeCell ref="XE1:XK1"/>
    <mergeCell ref="XH33:XI33"/>
    <mergeCell ref="XH34:XI34"/>
    <mergeCell ref="XN1:XT1"/>
    <mergeCell ref="XQ33:XR33"/>
    <mergeCell ref="XQ34:XR34"/>
    <mergeCell ref="XW1:YC1"/>
    <mergeCell ref="XZ33:YA33"/>
    <mergeCell ref="XZ34:YA34"/>
    <mergeCell ref="YF1:YL1"/>
    <mergeCell ref="YI33:YJ33"/>
    <mergeCell ref="YI34:YJ34"/>
    <mergeCell ref="YO1:YU1"/>
    <mergeCell ref="YR33:YS33"/>
    <mergeCell ref="YR34:YS34"/>
    <mergeCell ref="ACJ1:ACP1"/>
    <mergeCell ref="ACM33:ACN33"/>
    <mergeCell ref="ACM34:ACN34"/>
    <mergeCell ref="YX1:ZD1"/>
    <mergeCell ref="ZA33:ZB33"/>
    <mergeCell ref="ZA34:ZB34"/>
    <mergeCell ref="ZG1:ZM1"/>
    <mergeCell ref="ZJ33:ZK33"/>
    <mergeCell ref="ZJ34:ZK34"/>
    <mergeCell ref="ZP1:ZV1"/>
    <mergeCell ref="ZS33:ZT33"/>
    <mergeCell ref="ZS34:ZT34"/>
    <mergeCell ref="ZY1:AAE1"/>
    <mergeCell ref="AAB33:AAC33"/>
    <mergeCell ref="AAB34:AAC34"/>
    <mergeCell ref="ABL33:ABM33"/>
    <mergeCell ref="ABL34:ABM34"/>
    <mergeCell ref="ABR1:ABX1"/>
    <mergeCell ref="ABU33:ABV33"/>
    <mergeCell ref="ABU34:ABV34"/>
    <mergeCell ref="ACA1:ACG1"/>
    <mergeCell ref="ACD33:ACE33"/>
    <mergeCell ref="ACD34:ACE34"/>
    <mergeCell ref="AAH1:AAN1"/>
    <mergeCell ref="ACS1:ACY1"/>
    <mergeCell ref="ACV33:ACW33"/>
    <mergeCell ref="ACV34:ACW34"/>
    <mergeCell ref="ADB1:ADH1"/>
    <mergeCell ref="ADE33:ADF33"/>
    <mergeCell ref="ADE34:ADF34"/>
    <mergeCell ref="AEL1:AER1"/>
    <mergeCell ref="AEO33:AEP33"/>
    <mergeCell ref="AEO34:AEP34"/>
    <mergeCell ref="ADK1:ADQ1"/>
    <mergeCell ref="ADN33:ADO33"/>
    <mergeCell ref="ADN34:ADO34"/>
    <mergeCell ref="ADT1:ADZ1"/>
    <mergeCell ref="ADW33:ADX33"/>
    <mergeCell ref="ADW34:ADX34"/>
    <mergeCell ref="AEC1:AEI1"/>
    <mergeCell ref="AEF33:AEG33"/>
    <mergeCell ref="AEF34:AEG34"/>
    <mergeCell ref="AAK33:AAL33"/>
    <mergeCell ref="AAK34:AAL34"/>
    <mergeCell ref="AAQ1:AAW1"/>
    <mergeCell ref="AAT33:AAU33"/>
    <mergeCell ref="AAT34:AAU34"/>
    <mergeCell ref="AAZ1:ABF1"/>
    <mergeCell ref="ABC33:ABD33"/>
    <mergeCell ref="ABC34:ABD34"/>
    <mergeCell ref="ABI1:ABO1"/>
  </mergeCells>
  <phoneticPr fontId="48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4"/>
  <sheetViews>
    <sheetView workbookViewId="0">
      <pane ySplit="8" topLeftCell="A9" activePane="bottomLeft" state="frozen"/>
      <selection pane="bottomLeft" activeCell="A7" sqref="A7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220"/>
      <c r="B1" s="1220"/>
      <c r="C1" s="1220"/>
      <c r="D1" s="1220"/>
      <c r="E1" s="1220"/>
      <c r="F1" s="1220"/>
      <c r="G1" s="1220"/>
      <c r="H1" s="331">
        <v>1</v>
      </c>
      <c r="I1" s="499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497"/>
    </row>
    <row r="3" spans="1:10" ht="16.5" thickTop="1" thickBot="1" x14ac:dyDescent="0.3">
      <c r="A3" s="72"/>
      <c r="B3" s="663" t="s">
        <v>1</v>
      </c>
      <c r="C3" s="72"/>
      <c r="D3" s="72"/>
      <c r="E3" s="72"/>
      <c r="F3" s="72"/>
      <c r="G3" s="341" t="s">
        <v>20</v>
      </c>
      <c r="H3" s="340" t="s">
        <v>6</v>
      </c>
      <c r="I3" s="500"/>
    </row>
    <row r="4" spans="1:10" ht="15.75" customHeight="1" thickTop="1" x14ac:dyDescent="0.25">
      <c r="A4" s="75"/>
      <c r="B4" s="825"/>
      <c r="C4" s="299"/>
      <c r="D4" s="234"/>
      <c r="E4" s="468"/>
      <c r="F4" s="229"/>
      <c r="G4" s="814"/>
      <c r="H4" s="148"/>
      <c r="I4" s="504"/>
    </row>
    <row r="5" spans="1:10" ht="14.25" customHeight="1" x14ac:dyDescent="0.25">
      <c r="A5" s="1223"/>
      <c r="B5" s="1250" t="s">
        <v>100</v>
      </c>
      <c r="C5" s="494"/>
      <c r="D5" s="234"/>
      <c r="E5" s="232"/>
      <c r="F5" s="229"/>
      <c r="G5" s="227">
        <f>F30</f>
        <v>0</v>
      </c>
      <c r="H5" s="138">
        <f>E5-G5+E4+E6+E7</f>
        <v>0</v>
      </c>
      <c r="I5" s="501"/>
    </row>
    <row r="6" spans="1:10" x14ac:dyDescent="0.25">
      <c r="A6" s="1223"/>
      <c r="B6" s="1250"/>
      <c r="C6" s="497"/>
      <c r="D6" s="234"/>
      <c r="E6" s="75"/>
      <c r="F6" s="73"/>
      <c r="G6" s="229"/>
      <c r="H6" s="228"/>
      <c r="I6" s="299"/>
    </row>
    <row r="7" spans="1:10" ht="15.75" thickBot="1" x14ac:dyDescent="0.3">
      <c r="A7" s="236"/>
      <c r="B7" s="607"/>
      <c r="C7" s="497"/>
      <c r="D7" s="234"/>
      <c r="E7" s="75"/>
      <c r="F7" s="73"/>
      <c r="G7" s="229"/>
      <c r="H7" s="228"/>
      <c r="I7" s="299"/>
    </row>
    <row r="8" spans="1:10" ht="16.5" thickTop="1" thickBot="1" x14ac:dyDescent="0.3">
      <c r="A8" s="75"/>
      <c r="B8" s="349" t="s">
        <v>7</v>
      </c>
      <c r="C8" s="344" t="s">
        <v>8</v>
      </c>
      <c r="D8" s="345" t="s">
        <v>17</v>
      </c>
      <c r="E8" s="346" t="s">
        <v>2</v>
      </c>
      <c r="F8" s="339" t="s">
        <v>18</v>
      </c>
      <c r="G8" s="347"/>
      <c r="H8" s="348"/>
      <c r="I8" s="502"/>
    </row>
    <row r="9" spans="1:10" ht="15.75" thickTop="1" x14ac:dyDescent="0.25">
      <c r="A9" s="61"/>
      <c r="B9" s="183">
        <f>F4+F5+F6-C9+F7</f>
        <v>0</v>
      </c>
      <c r="C9" s="15"/>
      <c r="D9" s="69">
        <v>0</v>
      </c>
      <c r="E9" s="440"/>
      <c r="F9" s="263">
        <f>D9</f>
        <v>0</v>
      </c>
      <c r="G9" s="249"/>
      <c r="H9" s="250"/>
      <c r="I9" s="299">
        <f>E4+E5+E6-F9+E7</f>
        <v>0</v>
      </c>
      <c r="J9" s="281">
        <f>H9*F9</f>
        <v>0</v>
      </c>
    </row>
    <row r="10" spans="1:10" x14ac:dyDescent="0.25">
      <c r="A10" s="75"/>
      <c r="B10" s="183">
        <f>B9-C10</f>
        <v>0</v>
      </c>
      <c r="C10" s="15"/>
      <c r="D10" s="69">
        <v>0</v>
      </c>
      <c r="E10" s="440"/>
      <c r="F10" s="263">
        <f t="shared" ref="F10:F29" si="0">D10</f>
        <v>0</v>
      </c>
      <c r="G10" s="249"/>
      <c r="H10" s="250"/>
      <c r="I10" s="299">
        <f>I9-F10</f>
        <v>0</v>
      </c>
      <c r="J10" s="281">
        <f t="shared" ref="J10:J28" si="1">H10*F10</f>
        <v>0</v>
      </c>
    </row>
    <row r="11" spans="1:10" x14ac:dyDescent="0.25">
      <c r="A11" s="75"/>
      <c r="B11" s="183">
        <f t="shared" ref="B11:B29" si="2">B10-C11</f>
        <v>0</v>
      </c>
      <c r="C11" s="15"/>
      <c r="D11" s="69">
        <v>0</v>
      </c>
      <c r="E11" s="440"/>
      <c r="F11" s="263">
        <f t="shared" si="0"/>
        <v>0</v>
      </c>
      <c r="G11" s="249"/>
      <c r="H11" s="250"/>
      <c r="I11" s="299">
        <f t="shared" ref="I11:I28" si="3">I10-F11</f>
        <v>0</v>
      </c>
      <c r="J11" s="281">
        <f t="shared" si="1"/>
        <v>0</v>
      </c>
    </row>
    <row r="12" spans="1:10" x14ac:dyDescent="0.25">
      <c r="A12" s="61"/>
      <c r="B12" s="183">
        <f t="shared" si="2"/>
        <v>0</v>
      </c>
      <c r="C12" s="15"/>
      <c r="D12" s="69">
        <v>0</v>
      </c>
      <c r="E12" s="440"/>
      <c r="F12" s="263">
        <f t="shared" si="0"/>
        <v>0</v>
      </c>
      <c r="G12" s="249"/>
      <c r="H12" s="250"/>
      <c r="I12" s="299">
        <f t="shared" si="3"/>
        <v>0</v>
      </c>
      <c r="J12" s="281">
        <f t="shared" si="1"/>
        <v>0</v>
      </c>
    </row>
    <row r="13" spans="1:10" x14ac:dyDescent="0.25">
      <c r="A13" s="75"/>
      <c r="B13" s="183">
        <f t="shared" si="2"/>
        <v>0</v>
      </c>
      <c r="C13" s="15"/>
      <c r="D13" s="69">
        <v>0</v>
      </c>
      <c r="E13" s="440"/>
      <c r="F13" s="263">
        <f t="shared" si="0"/>
        <v>0</v>
      </c>
      <c r="G13" s="249"/>
      <c r="H13" s="250"/>
      <c r="I13" s="299">
        <f t="shared" si="3"/>
        <v>0</v>
      </c>
      <c r="J13" s="281">
        <f t="shared" si="1"/>
        <v>0</v>
      </c>
    </row>
    <row r="14" spans="1:10" x14ac:dyDescent="0.25">
      <c r="A14" s="75"/>
      <c r="B14" s="183">
        <f t="shared" si="2"/>
        <v>0</v>
      </c>
      <c r="C14" s="15"/>
      <c r="D14" s="69">
        <v>0</v>
      </c>
      <c r="E14" s="440"/>
      <c r="F14" s="263">
        <f t="shared" si="0"/>
        <v>0</v>
      </c>
      <c r="G14" s="249"/>
      <c r="H14" s="250"/>
      <c r="I14" s="299">
        <f t="shared" si="3"/>
        <v>0</v>
      </c>
      <c r="J14" s="281">
        <f t="shared" si="1"/>
        <v>0</v>
      </c>
    </row>
    <row r="15" spans="1:10" x14ac:dyDescent="0.25">
      <c r="A15" s="75"/>
      <c r="B15" s="183">
        <f t="shared" si="2"/>
        <v>0</v>
      </c>
      <c r="C15" s="15"/>
      <c r="D15" s="69">
        <v>0</v>
      </c>
      <c r="E15" s="311"/>
      <c r="F15" s="263">
        <f t="shared" si="0"/>
        <v>0</v>
      </c>
      <c r="G15" s="249"/>
      <c r="H15" s="250"/>
      <c r="I15" s="299">
        <f t="shared" si="3"/>
        <v>0</v>
      </c>
      <c r="J15" s="281">
        <f t="shared" si="1"/>
        <v>0</v>
      </c>
    </row>
    <row r="16" spans="1:10" x14ac:dyDescent="0.25">
      <c r="A16" s="75"/>
      <c r="B16" s="183">
        <f t="shared" si="2"/>
        <v>0</v>
      </c>
      <c r="C16" s="15"/>
      <c r="D16" s="69">
        <v>0</v>
      </c>
      <c r="E16" s="311"/>
      <c r="F16" s="263">
        <f t="shared" si="0"/>
        <v>0</v>
      </c>
      <c r="G16" s="249"/>
      <c r="H16" s="250"/>
      <c r="I16" s="299">
        <f t="shared" si="3"/>
        <v>0</v>
      </c>
      <c r="J16" s="281">
        <f t="shared" si="1"/>
        <v>0</v>
      </c>
    </row>
    <row r="17" spans="1:10" x14ac:dyDescent="0.25">
      <c r="A17" s="75"/>
      <c r="B17" s="183">
        <f t="shared" si="2"/>
        <v>0</v>
      </c>
      <c r="C17" s="15"/>
      <c r="D17" s="69">
        <v>0</v>
      </c>
      <c r="E17" s="311"/>
      <c r="F17" s="263">
        <f t="shared" si="0"/>
        <v>0</v>
      </c>
      <c r="G17" s="249"/>
      <c r="H17" s="250"/>
      <c r="I17" s="299">
        <f t="shared" si="3"/>
        <v>0</v>
      </c>
      <c r="J17" s="60">
        <f t="shared" si="1"/>
        <v>0</v>
      </c>
    </row>
    <row r="18" spans="1:10" x14ac:dyDescent="0.25">
      <c r="A18" s="75"/>
      <c r="B18" s="183">
        <f t="shared" si="2"/>
        <v>0</v>
      </c>
      <c r="C18" s="15"/>
      <c r="D18" s="69">
        <v>0</v>
      </c>
      <c r="E18" s="311"/>
      <c r="F18" s="263">
        <f t="shared" si="0"/>
        <v>0</v>
      </c>
      <c r="G18" s="70"/>
      <c r="H18" s="71"/>
      <c r="I18" s="299">
        <f t="shared" si="3"/>
        <v>0</v>
      </c>
      <c r="J18" s="60">
        <f t="shared" si="1"/>
        <v>0</v>
      </c>
    </row>
    <row r="19" spans="1:10" x14ac:dyDescent="0.25">
      <c r="A19" s="75"/>
      <c r="B19" s="183">
        <f t="shared" si="2"/>
        <v>0</v>
      </c>
      <c r="C19" s="15"/>
      <c r="D19" s="69">
        <v>0</v>
      </c>
      <c r="E19" s="311"/>
      <c r="F19" s="263">
        <f t="shared" si="0"/>
        <v>0</v>
      </c>
      <c r="G19" s="70"/>
      <c r="H19" s="71"/>
      <c r="I19" s="299">
        <f t="shared" si="3"/>
        <v>0</v>
      </c>
      <c r="J19" s="60">
        <f t="shared" si="1"/>
        <v>0</v>
      </c>
    </row>
    <row r="20" spans="1:10" x14ac:dyDescent="0.25">
      <c r="A20" s="75"/>
      <c r="B20" s="183">
        <f t="shared" si="2"/>
        <v>0</v>
      </c>
      <c r="C20" s="15"/>
      <c r="D20" s="69">
        <v>0</v>
      </c>
      <c r="E20" s="311"/>
      <c r="F20" s="263">
        <f t="shared" si="0"/>
        <v>0</v>
      </c>
      <c r="G20" s="249"/>
      <c r="H20" s="250"/>
      <c r="I20" s="299">
        <f t="shared" si="3"/>
        <v>0</v>
      </c>
      <c r="J20" s="60">
        <f t="shared" si="1"/>
        <v>0</v>
      </c>
    </row>
    <row r="21" spans="1:10" x14ac:dyDescent="0.25">
      <c r="A21" s="75"/>
      <c r="B21" s="183">
        <f t="shared" si="2"/>
        <v>0</v>
      </c>
      <c r="C21" s="15"/>
      <c r="D21" s="69">
        <v>0</v>
      </c>
      <c r="E21" s="311"/>
      <c r="F21" s="263">
        <f t="shared" si="0"/>
        <v>0</v>
      </c>
      <c r="G21" s="249"/>
      <c r="H21" s="250"/>
      <c r="I21" s="299">
        <f t="shared" si="3"/>
        <v>0</v>
      </c>
      <c r="J21" s="60">
        <f t="shared" si="1"/>
        <v>0</v>
      </c>
    </row>
    <row r="22" spans="1:10" x14ac:dyDescent="0.25">
      <c r="A22" s="75"/>
      <c r="B22" s="183">
        <f t="shared" si="2"/>
        <v>0</v>
      </c>
      <c r="C22" s="15"/>
      <c r="D22" s="69">
        <v>0</v>
      </c>
      <c r="E22" s="311"/>
      <c r="F22" s="263">
        <f t="shared" si="0"/>
        <v>0</v>
      </c>
      <c r="G22" s="249"/>
      <c r="H22" s="250"/>
      <c r="I22" s="299">
        <f t="shared" si="3"/>
        <v>0</v>
      </c>
      <c r="J22" s="60">
        <f t="shared" si="1"/>
        <v>0</v>
      </c>
    </row>
    <row r="23" spans="1:10" x14ac:dyDescent="0.25">
      <c r="A23" s="19"/>
      <c r="B23" s="183">
        <f t="shared" si="2"/>
        <v>0</v>
      </c>
      <c r="C23" s="73"/>
      <c r="D23" s="69">
        <v>0</v>
      </c>
      <c r="E23" s="134"/>
      <c r="F23" s="263">
        <f t="shared" si="0"/>
        <v>0</v>
      </c>
      <c r="G23" s="249"/>
      <c r="H23" s="250"/>
      <c r="I23" s="299">
        <f t="shared" si="3"/>
        <v>0</v>
      </c>
      <c r="J23" s="60">
        <f t="shared" si="1"/>
        <v>0</v>
      </c>
    </row>
    <row r="24" spans="1:10" x14ac:dyDescent="0.25">
      <c r="A24" s="19"/>
      <c r="B24" s="183">
        <f t="shared" si="2"/>
        <v>0</v>
      </c>
      <c r="C24" s="73"/>
      <c r="D24" s="69">
        <v>0</v>
      </c>
      <c r="E24" s="794"/>
      <c r="F24" s="263">
        <f t="shared" si="0"/>
        <v>0</v>
      </c>
      <c r="G24" s="249"/>
      <c r="H24" s="250"/>
      <c r="I24" s="299">
        <f t="shared" si="3"/>
        <v>0</v>
      </c>
      <c r="J24" s="60">
        <f t="shared" si="1"/>
        <v>0</v>
      </c>
    </row>
    <row r="25" spans="1:10" x14ac:dyDescent="0.25">
      <c r="A25" s="19"/>
      <c r="B25" s="183">
        <f t="shared" si="2"/>
        <v>0</v>
      </c>
      <c r="C25" s="73"/>
      <c r="D25" s="69">
        <v>0</v>
      </c>
      <c r="E25" s="794"/>
      <c r="F25" s="263">
        <f t="shared" si="0"/>
        <v>0</v>
      </c>
      <c r="G25" s="791"/>
      <c r="H25" s="792"/>
      <c r="I25" s="299">
        <f t="shared" si="3"/>
        <v>0</v>
      </c>
      <c r="J25" s="60">
        <f t="shared" si="1"/>
        <v>0</v>
      </c>
    </row>
    <row r="26" spans="1:10" x14ac:dyDescent="0.25">
      <c r="A26" s="19"/>
      <c r="B26" s="183">
        <f t="shared" si="2"/>
        <v>0</v>
      </c>
      <c r="C26" s="15"/>
      <c r="D26" s="69">
        <v>0</v>
      </c>
      <c r="E26" s="794"/>
      <c r="F26" s="263">
        <f t="shared" si="0"/>
        <v>0</v>
      </c>
      <c r="G26" s="791"/>
      <c r="H26" s="792"/>
      <c r="I26" s="299">
        <f t="shared" si="3"/>
        <v>0</v>
      </c>
      <c r="J26" s="60">
        <f t="shared" si="1"/>
        <v>0</v>
      </c>
    </row>
    <row r="27" spans="1:10" x14ac:dyDescent="0.25">
      <c r="A27" s="19"/>
      <c r="B27" s="183">
        <f t="shared" si="2"/>
        <v>0</v>
      </c>
      <c r="C27" s="15"/>
      <c r="D27" s="69">
        <v>0</v>
      </c>
      <c r="E27" s="794"/>
      <c r="F27" s="263">
        <f t="shared" si="0"/>
        <v>0</v>
      </c>
      <c r="G27" s="791"/>
      <c r="H27" s="792"/>
      <c r="I27" s="299">
        <f t="shared" si="3"/>
        <v>0</v>
      </c>
      <c r="J27" s="60">
        <f t="shared" si="1"/>
        <v>0</v>
      </c>
    </row>
    <row r="28" spans="1:10" x14ac:dyDescent="0.25">
      <c r="B28" s="183">
        <f t="shared" si="2"/>
        <v>0</v>
      </c>
      <c r="C28" s="15"/>
      <c r="D28" s="69">
        <v>0</v>
      </c>
      <c r="E28" s="134"/>
      <c r="F28" s="263">
        <f t="shared" si="0"/>
        <v>0</v>
      </c>
      <c r="G28" s="70"/>
      <c r="H28" s="71"/>
      <c r="I28" s="299">
        <f t="shared" si="3"/>
        <v>0</v>
      </c>
      <c r="J28" s="60">
        <f t="shared" si="1"/>
        <v>0</v>
      </c>
    </row>
    <row r="29" spans="1:10" ht="15.75" thickBot="1" x14ac:dyDescent="0.3">
      <c r="A29" s="121"/>
      <c r="B29" s="183">
        <f t="shared" si="2"/>
        <v>0</v>
      </c>
      <c r="C29" s="37"/>
      <c r="D29" s="69">
        <v>0</v>
      </c>
      <c r="E29" s="303"/>
      <c r="F29" s="263">
        <f t="shared" si="0"/>
        <v>0</v>
      </c>
      <c r="G29" s="139"/>
      <c r="H29" s="199"/>
      <c r="I29" s="152"/>
      <c r="J29" s="60">
        <f>SUM(J9:J28)</f>
        <v>0</v>
      </c>
    </row>
    <row r="30" spans="1:10" ht="15.75" thickTop="1" x14ac:dyDescent="0.25">
      <c r="A30" s="47">
        <f>SUM(A29:A29)</f>
        <v>0</v>
      </c>
      <c r="C30" s="73"/>
      <c r="D30" s="105">
        <f>SUM(D9:D29)</f>
        <v>0</v>
      </c>
      <c r="E30" s="134"/>
      <c r="F30" s="105">
        <f>SUM(F9:F29)</f>
        <v>0</v>
      </c>
      <c r="G30" s="152"/>
      <c r="H30" s="152"/>
    </row>
    <row r="31" spans="1:10" ht="15.75" thickBot="1" x14ac:dyDescent="0.3">
      <c r="A31" s="47"/>
    </row>
    <row r="32" spans="1:10" x14ac:dyDescent="0.25">
      <c r="B32" s="185"/>
      <c r="D32" s="1216" t="s">
        <v>21</v>
      </c>
      <c r="E32" s="1217"/>
      <c r="F32" s="141">
        <f>G5-F30</f>
        <v>0</v>
      </c>
    </row>
    <row r="33" spans="1:6" ht="15.75" thickBot="1" x14ac:dyDescent="0.3">
      <c r="A33" s="125"/>
      <c r="D33" s="811" t="s">
        <v>4</v>
      </c>
      <c r="E33" s="812"/>
      <c r="F33" s="49">
        <v>0</v>
      </c>
    </row>
    <row r="34" spans="1:6" x14ac:dyDescent="0.25">
      <c r="B34" s="185"/>
    </row>
  </sheetData>
  <mergeCells count="4">
    <mergeCell ref="A1:G1"/>
    <mergeCell ref="A5:A6"/>
    <mergeCell ref="B5:B6"/>
    <mergeCell ref="D32:E3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1"/>
  <sheetViews>
    <sheetView zoomScaleNormal="100" workbookViewId="0">
      <selection activeCell="A7" sqref="A7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231"/>
      <c r="B1" s="1231"/>
      <c r="C1" s="1231"/>
      <c r="D1" s="1231"/>
      <c r="E1" s="1231"/>
      <c r="F1" s="1231"/>
      <c r="G1" s="1231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433"/>
      <c r="B4" s="433"/>
      <c r="C4" s="433"/>
      <c r="D4" s="433"/>
      <c r="E4" s="766"/>
      <c r="F4" s="433"/>
      <c r="G4" s="293"/>
      <c r="H4" s="293"/>
    </row>
    <row r="5" spans="1:9" x14ac:dyDescent="0.25">
      <c r="C5" s="66"/>
      <c r="D5" s="234"/>
      <c r="E5" s="232"/>
      <c r="F5" s="229"/>
      <c r="G5" s="285"/>
    </row>
    <row r="6" spans="1:9" ht="15.75" x14ac:dyDescent="0.25">
      <c r="A6" s="75"/>
      <c r="B6" s="651" t="s">
        <v>77</v>
      </c>
      <c r="C6" s="287"/>
      <c r="D6" s="234"/>
      <c r="E6" s="259"/>
      <c r="F6" s="229"/>
      <c r="G6" s="260">
        <f>F27</f>
        <v>0</v>
      </c>
      <c r="H6" s="7">
        <f>E6-G6+E5+E7+E4</f>
        <v>0</v>
      </c>
    </row>
    <row r="7" spans="1:9" ht="15.75" thickBot="1" x14ac:dyDescent="0.3">
      <c r="B7" s="644"/>
      <c r="C7" s="287"/>
      <c r="D7" s="134"/>
      <c r="E7" s="86"/>
      <c r="F7" s="73"/>
      <c r="G7" s="226"/>
    </row>
    <row r="8" spans="1:9" ht="16.5" thickTop="1" thickBot="1" x14ac:dyDescent="0.3">
      <c r="B8" s="350" t="s">
        <v>7</v>
      </c>
      <c r="C8" s="344" t="s">
        <v>8</v>
      </c>
      <c r="D8" s="755" t="s">
        <v>17</v>
      </c>
      <c r="E8" s="346" t="s">
        <v>2</v>
      </c>
      <c r="F8" s="339" t="s">
        <v>18</v>
      </c>
      <c r="G8" s="347" t="s">
        <v>15</v>
      </c>
      <c r="H8" s="24"/>
    </row>
    <row r="9" spans="1:9" ht="15.75" thickTop="1" x14ac:dyDescent="0.25">
      <c r="A9" s="55" t="s">
        <v>32</v>
      </c>
      <c r="B9" s="532">
        <f>F5+F6+F7-C9+F4</f>
        <v>0</v>
      </c>
      <c r="C9" s="229"/>
      <c r="D9" s="248"/>
      <c r="E9" s="304"/>
      <c r="F9" s="105">
        <f t="shared" ref="F9:F26" si="0">D9</f>
        <v>0</v>
      </c>
      <c r="G9" s="249"/>
      <c r="H9" s="250"/>
      <c r="I9" s="246">
        <f>E5+E6+E7-F9+E4</f>
        <v>0</v>
      </c>
    </row>
    <row r="10" spans="1:9" x14ac:dyDescent="0.25">
      <c r="B10" s="532">
        <f>B9-C10</f>
        <v>0</v>
      </c>
      <c r="C10" s="229"/>
      <c r="D10" s="248"/>
      <c r="E10" s="304"/>
      <c r="F10" s="259">
        <f t="shared" si="0"/>
        <v>0</v>
      </c>
      <c r="G10" s="249"/>
      <c r="H10" s="250"/>
      <c r="I10" s="246">
        <f>I9-F10</f>
        <v>0</v>
      </c>
    </row>
    <row r="11" spans="1:9" x14ac:dyDescent="0.25">
      <c r="B11" s="532">
        <f>B10-C11</f>
        <v>0</v>
      </c>
      <c r="C11" s="229"/>
      <c r="D11" s="248"/>
      <c r="E11" s="304"/>
      <c r="F11" s="259">
        <f t="shared" si="0"/>
        <v>0</v>
      </c>
      <c r="G11" s="249"/>
      <c r="H11" s="250"/>
      <c r="I11" s="246">
        <f t="shared" ref="I11:I26" si="1">I10-F11</f>
        <v>0</v>
      </c>
    </row>
    <row r="12" spans="1:9" x14ac:dyDescent="0.25">
      <c r="A12" s="55" t="s">
        <v>33</v>
      </c>
      <c r="B12" s="532">
        <f t="shared" ref="B12:B14" si="2">B11-C12</f>
        <v>0</v>
      </c>
      <c r="C12" s="229"/>
      <c r="D12" s="248"/>
      <c r="E12" s="304"/>
      <c r="F12" s="259">
        <f t="shared" si="0"/>
        <v>0</v>
      </c>
      <c r="G12" s="249"/>
      <c r="H12" s="250"/>
      <c r="I12" s="246">
        <f t="shared" si="1"/>
        <v>0</v>
      </c>
    </row>
    <row r="13" spans="1:9" x14ac:dyDescent="0.25">
      <c r="B13" s="532">
        <f t="shared" si="2"/>
        <v>0</v>
      </c>
      <c r="C13" s="229"/>
      <c r="D13" s="248"/>
      <c r="E13" s="304"/>
      <c r="F13" s="259">
        <f t="shared" si="0"/>
        <v>0</v>
      </c>
      <c r="G13" s="249"/>
      <c r="H13" s="250"/>
      <c r="I13" s="246">
        <f t="shared" si="1"/>
        <v>0</v>
      </c>
    </row>
    <row r="14" spans="1:9" x14ac:dyDescent="0.25">
      <c r="A14" s="19"/>
      <c r="B14" s="532">
        <f t="shared" si="2"/>
        <v>0</v>
      </c>
      <c r="C14" s="229"/>
      <c r="D14" s="248"/>
      <c r="E14" s="304"/>
      <c r="F14" s="259">
        <f t="shared" si="0"/>
        <v>0</v>
      </c>
      <c r="G14" s="249"/>
      <c r="H14" s="250"/>
      <c r="I14" s="246">
        <f t="shared" si="1"/>
        <v>0</v>
      </c>
    </row>
    <row r="15" spans="1:9" x14ac:dyDescent="0.25">
      <c r="B15" s="532">
        <f>B14-C15</f>
        <v>0</v>
      </c>
      <c r="C15" s="229"/>
      <c r="D15" s="248"/>
      <c r="E15" s="304"/>
      <c r="F15" s="259">
        <f t="shared" si="0"/>
        <v>0</v>
      </c>
      <c r="G15" s="249"/>
      <c r="H15" s="250"/>
      <c r="I15" s="246">
        <f t="shared" si="1"/>
        <v>0</v>
      </c>
    </row>
    <row r="16" spans="1:9" x14ac:dyDescent="0.25">
      <c r="B16" s="532">
        <f t="shared" ref="B16:B26" si="3">B15-C16</f>
        <v>0</v>
      </c>
      <c r="C16" s="229"/>
      <c r="D16" s="248"/>
      <c r="E16" s="304"/>
      <c r="F16" s="259">
        <f t="shared" si="0"/>
        <v>0</v>
      </c>
      <c r="G16" s="249"/>
      <c r="H16" s="250"/>
      <c r="I16" s="246">
        <f t="shared" si="1"/>
        <v>0</v>
      </c>
    </row>
    <row r="17" spans="1:9" x14ac:dyDescent="0.25">
      <c r="B17" s="532">
        <f t="shared" si="3"/>
        <v>0</v>
      </c>
      <c r="C17" s="229"/>
      <c r="D17" s="248"/>
      <c r="E17" s="304"/>
      <c r="F17" s="259">
        <f t="shared" si="0"/>
        <v>0</v>
      </c>
      <c r="G17" s="249"/>
      <c r="H17" s="250"/>
      <c r="I17" s="246">
        <f t="shared" si="1"/>
        <v>0</v>
      </c>
    </row>
    <row r="18" spans="1:9" x14ac:dyDescent="0.25">
      <c r="B18" s="532">
        <f t="shared" si="3"/>
        <v>0</v>
      </c>
      <c r="C18" s="229"/>
      <c r="D18" s="248"/>
      <c r="E18" s="304"/>
      <c r="F18" s="259">
        <f t="shared" si="0"/>
        <v>0</v>
      </c>
      <c r="G18" s="249"/>
      <c r="H18" s="250"/>
      <c r="I18" s="246">
        <f t="shared" si="1"/>
        <v>0</v>
      </c>
    </row>
    <row r="19" spans="1:9" x14ac:dyDescent="0.25">
      <c r="B19" s="532">
        <f t="shared" si="3"/>
        <v>0</v>
      </c>
      <c r="C19" s="229"/>
      <c r="D19" s="248"/>
      <c r="E19" s="304"/>
      <c r="F19" s="259">
        <f t="shared" si="0"/>
        <v>0</v>
      </c>
      <c r="G19" s="249"/>
      <c r="H19" s="250"/>
      <c r="I19" s="246">
        <f t="shared" si="1"/>
        <v>0</v>
      </c>
    </row>
    <row r="20" spans="1:9" x14ac:dyDescent="0.25">
      <c r="B20" s="532">
        <f t="shared" si="3"/>
        <v>0</v>
      </c>
      <c r="C20" s="229"/>
      <c r="D20" s="248"/>
      <c r="E20" s="304"/>
      <c r="F20" s="259">
        <f t="shared" si="0"/>
        <v>0</v>
      </c>
      <c r="G20" s="249"/>
      <c r="H20" s="250"/>
      <c r="I20" s="246">
        <f t="shared" si="1"/>
        <v>0</v>
      </c>
    </row>
    <row r="21" spans="1:9" x14ac:dyDescent="0.25">
      <c r="B21" s="532">
        <f t="shared" si="3"/>
        <v>0</v>
      </c>
      <c r="C21" s="229"/>
      <c r="D21" s="248"/>
      <c r="E21" s="304"/>
      <c r="F21" s="259">
        <f t="shared" si="0"/>
        <v>0</v>
      </c>
      <c r="G21" s="249"/>
      <c r="H21" s="250"/>
      <c r="I21" s="246">
        <f t="shared" si="1"/>
        <v>0</v>
      </c>
    </row>
    <row r="22" spans="1:9" x14ac:dyDescent="0.25">
      <c r="B22" s="532">
        <f t="shared" si="3"/>
        <v>0</v>
      </c>
      <c r="C22" s="229"/>
      <c r="D22" s="248"/>
      <c r="E22" s="304"/>
      <c r="F22" s="259">
        <f t="shared" si="0"/>
        <v>0</v>
      </c>
      <c r="G22" s="249"/>
      <c r="H22" s="250"/>
      <c r="I22" s="246">
        <f t="shared" si="1"/>
        <v>0</v>
      </c>
    </row>
    <row r="23" spans="1:9" x14ac:dyDescent="0.25">
      <c r="B23" s="532">
        <f t="shared" si="3"/>
        <v>0</v>
      </c>
      <c r="C23" s="247"/>
      <c r="D23" s="248"/>
      <c r="E23" s="304"/>
      <c r="F23" s="259">
        <f t="shared" si="0"/>
        <v>0</v>
      </c>
      <c r="G23" s="249"/>
      <c r="H23" s="250"/>
      <c r="I23" s="246">
        <f t="shared" si="1"/>
        <v>0</v>
      </c>
    </row>
    <row r="24" spans="1:9" x14ac:dyDescent="0.25">
      <c r="B24" s="532">
        <f t="shared" si="3"/>
        <v>0</v>
      </c>
      <c r="C24" s="15"/>
      <c r="D24" s="248"/>
      <c r="E24" s="304"/>
      <c r="F24" s="259">
        <f t="shared" si="0"/>
        <v>0</v>
      </c>
      <c r="G24" s="249"/>
      <c r="H24" s="250"/>
      <c r="I24" s="246">
        <f t="shared" si="1"/>
        <v>0</v>
      </c>
    </row>
    <row r="25" spans="1:9" x14ac:dyDescent="0.25">
      <c r="B25" s="532">
        <f t="shared" si="3"/>
        <v>0</v>
      </c>
      <c r="C25" s="15"/>
      <c r="D25" s="248"/>
      <c r="E25" s="300"/>
      <c r="F25" s="259">
        <f t="shared" si="0"/>
        <v>0</v>
      </c>
      <c r="G25" s="249"/>
      <c r="H25" s="250"/>
      <c r="I25" s="246">
        <f t="shared" si="1"/>
        <v>0</v>
      </c>
    </row>
    <row r="26" spans="1:9" ht="15.75" thickBot="1" x14ac:dyDescent="0.3">
      <c r="A26" s="121"/>
      <c r="B26" s="532">
        <f t="shared" si="3"/>
        <v>0</v>
      </c>
      <c r="C26" s="37"/>
      <c r="D26" s="248">
        <v>0</v>
      </c>
      <c r="E26" s="204"/>
      <c r="F26" s="259">
        <f t="shared" si="0"/>
        <v>0</v>
      </c>
      <c r="G26" s="565"/>
      <c r="H26" s="566"/>
      <c r="I26" s="246">
        <f t="shared" si="1"/>
        <v>0</v>
      </c>
    </row>
    <row r="27" spans="1:9" ht="15.75" thickTop="1" x14ac:dyDescent="0.25">
      <c r="A27" s="47">
        <f>SUM(A26:A26)</f>
        <v>0</v>
      </c>
      <c r="C27" s="73">
        <f>SUM(C9:C26)</f>
        <v>0</v>
      </c>
      <c r="D27" s="105">
        <f>SUM(D9:D26)</f>
        <v>0</v>
      </c>
      <c r="E27" s="75"/>
      <c r="F27" s="105">
        <f>SUM(F9:F26)</f>
        <v>0</v>
      </c>
      <c r="G27" s="152"/>
      <c r="H27" s="152"/>
    </row>
    <row r="28" spans="1:9" ht="15.75" thickBot="1" x14ac:dyDescent="0.3">
      <c r="A28" s="47"/>
    </row>
    <row r="29" spans="1:9" x14ac:dyDescent="0.25">
      <c r="B29" s="5"/>
      <c r="D29" s="1216" t="s">
        <v>21</v>
      </c>
      <c r="E29" s="1217"/>
      <c r="F29" s="141">
        <f>E5+E6-F27+E7+E4</f>
        <v>0</v>
      </c>
    </row>
    <row r="30" spans="1:9" ht="15.75" thickBot="1" x14ac:dyDescent="0.3">
      <c r="A30" s="125"/>
      <c r="D30" s="748" t="s">
        <v>4</v>
      </c>
      <c r="E30" s="749"/>
      <c r="F30" s="49">
        <f>F5+F6-C27+F7+F4</f>
        <v>0</v>
      </c>
    </row>
    <row r="31" spans="1:9" x14ac:dyDescent="0.25">
      <c r="B31" s="5"/>
    </row>
  </sheetData>
  <sortState ref="D4:F6">
    <sortCondition ref="D4:D6"/>
  </sortState>
  <mergeCells count="2">
    <mergeCell ref="A1:G1"/>
    <mergeCell ref="D29:E29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4"/>
  <sheetViews>
    <sheetView zoomScaleNormal="100" workbookViewId="0">
      <pane ySplit="8" topLeftCell="A9" activePane="bottomLeft" state="frozen"/>
      <selection pane="bottomLeft" activeCell="G5" sqref="G5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5"/>
    <col min="10" max="10" width="14.85546875" style="61" customWidth="1"/>
  </cols>
  <sheetData>
    <row r="1" spans="1:10" ht="36.75" customHeight="1" x14ac:dyDescent="0.55000000000000004">
      <c r="A1" s="1231" t="s">
        <v>308</v>
      </c>
      <c r="B1" s="1231"/>
      <c r="C1" s="1231"/>
      <c r="D1" s="1231"/>
      <c r="E1" s="1231"/>
      <c r="F1" s="1231"/>
      <c r="G1" s="1231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226"/>
      <c r="B4" s="229"/>
      <c r="C4" s="261"/>
      <c r="D4" s="262"/>
      <c r="E4" s="254"/>
      <c r="F4" s="229"/>
      <c r="G4" s="38"/>
    </row>
    <row r="5" spans="1:10" ht="15.75" x14ac:dyDescent="0.25">
      <c r="A5" s="228" t="s">
        <v>134</v>
      </c>
      <c r="B5" s="229"/>
      <c r="C5" s="261">
        <v>24</v>
      </c>
      <c r="D5" s="262">
        <v>44811</v>
      </c>
      <c r="E5" s="254">
        <v>2818.62</v>
      </c>
      <c r="F5" s="229">
        <v>3</v>
      </c>
      <c r="G5" s="88">
        <f>F30</f>
        <v>0</v>
      </c>
      <c r="H5" s="154">
        <f>E5-G5+E6</f>
        <v>2818.62</v>
      </c>
    </row>
    <row r="6" spans="1:10" ht="15.75" x14ac:dyDescent="0.25">
      <c r="A6" s="236"/>
      <c r="B6" s="548" t="s">
        <v>58</v>
      </c>
      <c r="C6" s="261"/>
      <c r="D6" s="262"/>
      <c r="E6" s="254"/>
      <c r="F6" s="229"/>
      <c r="G6" s="405"/>
      <c r="H6" s="226"/>
      <c r="I6" s="228"/>
    </row>
    <row r="7" spans="1:10" ht="15.75" thickBot="1" x14ac:dyDescent="0.3">
      <c r="B7" s="73"/>
      <c r="C7" s="156"/>
      <c r="D7" s="149"/>
      <c r="E7" s="254"/>
      <c r="F7" s="229"/>
      <c r="G7" s="226"/>
      <c r="H7" s="226"/>
      <c r="I7" s="228"/>
    </row>
    <row r="8" spans="1:10" ht="17.25" thickTop="1" thickBot="1" x14ac:dyDescent="0.3">
      <c r="B8" s="536" t="s">
        <v>7</v>
      </c>
      <c r="C8" s="537" t="s">
        <v>8</v>
      </c>
      <c r="D8" s="538" t="s">
        <v>17</v>
      </c>
      <c r="E8" s="539" t="s">
        <v>2</v>
      </c>
      <c r="F8" s="540" t="s">
        <v>18</v>
      </c>
      <c r="G8" s="535" t="s">
        <v>56</v>
      </c>
      <c r="H8" s="427"/>
      <c r="I8" s="228"/>
    </row>
    <row r="9" spans="1:10" ht="15.75" thickTop="1" x14ac:dyDescent="0.25">
      <c r="A9" s="55" t="s">
        <v>32</v>
      </c>
      <c r="B9" s="89"/>
      <c r="C9" s="541"/>
      <c r="D9" s="542"/>
      <c r="E9" s="543"/>
      <c r="F9" s="544">
        <f>D9</f>
        <v>0</v>
      </c>
      <c r="G9" s="249"/>
      <c r="H9" s="250"/>
      <c r="I9" s="254">
        <f>E5+E6+E4+E7-F9</f>
        <v>2818.62</v>
      </c>
      <c r="J9" s="281">
        <f>H9*F9</f>
        <v>0</v>
      </c>
    </row>
    <row r="10" spans="1:10" x14ac:dyDescent="0.25">
      <c r="B10" s="89"/>
      <c r="C10" s="402"/>
      <c r="D10" s="498"/>
      <c r="E10" s="626"/>
      <c r="F10" s="403">
        <f>D10</f>
        <v>0</v>
      </c>
      <c r="G10" s="249"/>
      <c r="H10" s="250"/>
      <c r="I10" s="254">
        <f>I9-F10</f>
        <v>2818.62</v>
      </c>
      <c r="J10" s="281">
        <f t="shared" ref="J10:J28" si="0">H10*F10</f>
        <v>0</v>
      </c>
    </row>
    <row r="11" spans="1:10" x14ac:dyDescent="0.25">
      <c r="B11" s="89"/>
      <c r="C11" s="402"/>
      <c r="D11" s="498"/>
      <c r="E11" s="626"/>
      <c r="F11" s="403">
        <f t="shared" ref="F11:F29" si="1">D11</f>
        <v>0</v>
      </c>
      <c r="G11" s="249"/>
      <c r="H11" s="250"/>
      <c r="I11" s="254">
        <f t="shared" ref="I11:I28" si="2">I10-F11</f>
        <v>2818.62</v>
      </c>
      <c r="J11" s="281">
        <f t="shared" si="0"/>
        <v>0</v>
      </c>
    </row>
    <row r="12" spans="1:10" x14ac:dyDescent="0.25">
      <c r="A12" s="55" t="s">
        <v>33</v>
      </c>
      <c r="B12" s="89"/>
      <c r="C12" s="402"/>
      <c r="D12" s="498">
        <v>0</v>
      </c>
      <c r="E12" s="626"/>
      <c r="F12" s="403">
        <f t="shared" si="1"/>
        <v>0</v>
      </c>
      <c r="G12" s="249"/>
      <c r="H12" s="250"/>
      <c r="I12" s="254">
        <f t="shared" si="2"/>
        <v>2818.62</v>
      </c>
      <c r="J12" s="281">
        <f t="shared" si="0"/>
        <v>0</v>
      </c>
    </row>
    <row r="13" spans="1:10" x14ac:dyDescent="0.25">
      <c r="B13" s="89"/>
      <c r="C13" s="402"/>
      <c r="D13" s="498">
        <v>0</v>
      </c>
      <c r="E13" s="626"/>
      <c r="F13" s="403">
        <f t="shared" si="1"/>
        <v>0</v>
      </c>
      <c r="G13" s="249"/>
      <c r="H13" s="250"/>
      <c r="I13" s="254">
        <f t="shared" si="2"/>
        <v>2818.62</v>
      </c>
      <c r="J13" s="281">
        <f t="shared" si="0"/>
        <v>0</v>
      </c>
    </row>
    <row r="14" spans="1:10" x14ac:dyDescent="0.25">
      <c r="A14" s="19"/>
      <c r="B14" s="89"/>
      <c r="C14" s="402"/>
      <c r="D14" s="498">
        <v>0</v>
      </c>
      <c r="E14" s="626"/>
      <c r="F14" s="403">
        <f t="shared" si="1"/>
        <v>0</v>
      </c>
      <c r="G14" s="249"/>
      <c r="H14" s="250"/>
      <c r="I14" s="254">
        <f t="shared" si="2"/>
        <v>2818.62</v>
      </c>
      <c r="J14" s="281">
        <f t="shared" si="0"/>
        <v>0</v>
      </c>
    </row>
    <row r="15" spans="1:10" x14ac:dyDescent="0.25">
      <c r="B15" s="89"/>
      <c r="C15" s="402"/>
      <c r="D15" s="498">
        <v>0</v>
      </c>
      <c r="E15" s="626"/>
      <c r="F15" s="403">
        <f t="shared" si="1"/>
        <v>0</v>
      </c>
      <c r="G15" s="249"/>
      <c r="H15" s="250"/>
      <c r="I15" s="254">
        <f t="shared" si="2"/>
        <v>2818.62</v>
      </c>
      <c r="J15" s="281">
        <f t="shared" si="0"/>
        <v>0</v>
      </c>
    </row>
    <row r="16" spans="1:10" x14ac:dyDescent="0.25">
      <c r="B16" s="89"/>
      <c r="C16" s="402"/>
      <c r="D16" s="498">
        <v>0</v>
      </c>
      <c r="E16" s="626"/>
      <c r="F16" s="403">
        <f t="shared" si="1"/>
        <v>0</v>
      </c>
      <c r="G16" s="249"/>
      <c r="H16" s="250"/>
      <c r="I16" s="254">
        <f t="shared" si="2"/>
        <v>2818.62</v>
      </c>
      <c r="J16" s="281">
        <f t="shared" si="0"/>
        <v>0</v>
      </c>
    </row>
    <row r="17" spans="1:10" x14ac:dyDescent="0.25">
      <c r="B17" s="89"/>
      <c r="C17" s="402"/>
      <c r="D17" s="498">
        <v>0</v>
      </c>
      <c r="E17" s="626"/>
      <c r="F17" s="403">
        <f t="shared" si="1"/>
        <v>0</v>
      </c>
      <c r="G17" s="249"/>
      <c r="H17" s="250"/>
      <c r="I17" s="254">
        <f t="shared" si="2"/>
        <v>2818.62</v>
      </c>
      <c r="J17" s="281">
        <f t="shared" si="0"/>
        <v>0</v>
      </c>
    </row>
    <row r="18" spans="1:10" x14ac:dyDescent="0.25">
      <c r="B18" s="89"/>
      <c r="C18" s="402"/>
      <c r="D18" s="498">
        <v>0</v>
      </c>
      <c r="E18" s="626"/>
      <c r="F18" s="403">
        <f t="shared" si="1"/>
        <v>0</v>
      </c>
      <c r="G18" s="249"/>
      <c r="H18" s="250"/>
      <c r="I18" s="254">
        <f t="shared" si="2"/>
        <v>2818.62</v>
      </c>
      <c r="J18" s="281">
        <f t="shared" si="0"/>
        <v>0</v>
      </c>
    </row>
    <row r="19" spans="1:10" x14ac:dyDescent="0.25">
      <c r="B19" s="89"/>
      <c r="C19" s="402"/>
      <c r="D19" s="498">
        <v>0</v>
      </c>
      <c r="E19" s="626"/>
      <c r="F19" s="403">
        <f t="shared" si="1"/>
        <v>0</v>
      </c>
      <c r="G19" s="249"/>
      <c r="H19" s="250"/>
      <c r="I19" s="254">
        <f t="shared" si="2"/>
        <v>2818.62</v>
      </c>
      <c r="J19" s="281">
        <f t="shared" si="0"/>
        <v>0</v>
      </c>
    </row>
    <row r="20" spans="1:10" x14ac:dyDescent="0.25">
      <c r="B20" s="89"/>
      <c r="C20" s="402"/>
      <c r="D20" s="498">
        <v>0</v>
      </c>
      <c r="E20" s="424"/>
      <c r="F20" s="498">
        <f t="shared" si="1"/>
        <v>0</v>
      </c>
      <c r="G20" s="249"/>
      <c r="H20" s="250"/>
      <c r="I20" s="254">
        <f t="shared" si="2"/>
        <v>2818.62</v>
      </c>
      <c r="J20" s="281">
        <f t="shared" si="0"/>
        <v>0</v>
      </c>
    </row>
    <row r="21" spans="1:10" x14ac:dyDescent="0.25">
      <c r="B21" s="89"/>
      <c r="C21" s="402"/>
      <c r="D21" s="498">
        <v>0</v>
      </c>
      <c r="E21" s="424"/>
      <c r="F21" s="498">
        <f t="shared" si="1"/>
        <v>0</v>
      </c>
      <c r="G21" s="249"/>
      <c r="H21" s="250"/>
      <c r="I21" s="254">
        <f t="shared" si="2"/>
        <v>2818.62</v>
      </c>
      <c r="J21" s="281">
        <f t="shared" si="0"/>
        <v>0</v>
      </c>
    </row>
    <row r="22" spans="1:10" x14ac:dyDescent="0.25">
      <c r="B22" s="89"/>
      <c r="C22" s="402"/>
      <c r="D22" s="498">
        <v>0</v>
      </c>
      <c r="E22" s="424"/>
      <c r="F22" s="498">
        <f t="shared" si="1"/>
        <v>0</v>
      </c>
      <c r="G22" s="249"/>
      <c r="H22" s="250"/>
      <c r="I22" s="254">
        <f t="shared" si="2"/>
        <v>2818.62</v>
      </c>
      <c r="J22" s="281">
        <f t="shared" si="0"/>
        <v>0</v>
      </c>
    </row>
    <row r="23" spans="1:10" x14ac:dyDescent="0.25">
      <c r="B23" s="89"/>
      <c r="C23" s="402"/>
      <c r="D23" s="498">
        <v>0</v>
      </c>
      <c r="E23" s="424"/>
      <c r="F23" s="498">
        <f t="shared" si="1"/>
        <v>0</v>
      </c>
      <c r="G23" s="249"/>
      <c r="H23" s="250"/>
      <c r="I23" s="254">
        <f t="shared" si="2"/>
        <v>2818.62</v>
      </c>
      <c r="J23" s="281">
        <f t="shared" si="0"/>
        <v>0</v>
      </c>
    </row>
    <row r="24" spans="1:10" x14ac:dyDescent="0.25">
      <c r="B24" s="89"/>
      <c r="C24" s="402"/>
      <c r="D24" s="498">
        <v>0</v>
      </c>
      <c r="E24" s="424"/>
      <c r="F24" s="498">
        <f t="shared" si="1"/>
        <v>0</v>
      </c>
      <c r="G24" s="249"/>
      <c r="H24" s="250"/>
      <c r="I24" s="254">
        <f t="shared" si="2"/>
        <v>2818.62</v>
      </c>
      <c r="J24" s="281">
        <f t="shared" si="0"/>
        <v>0</v>
      </c>
    </row>
    <row r="25" spans="1:10" x14ac:dyDescent="0.25">
      <c r="B25" s="89"/>
      <c r="C25" s="402"/>
      <c r="D25" s="498">
        <v>0</v>
      </c>
      <c r="E25" s="424"/>
      <c r="F25" s="498">
        <f t="shared" si="1"/>
        <v>0</v>
      </c>
      <c r="G25" s="249"/>
      <c r="H25" s="250"/>
      <c r="I25" s="254">
        <f t="shared" si="2"/>
        <v>2818.62</v>
      </c>
      <c r="J25" s="281">
        <f t="shared" si="0"/>
        <v>0</v>
      </c>
    </row>
    <row r="26" spans="1:10" x14ac:dyDescent="0.25">
      <c r="B26" s="89"/>
      <c r="C26" s="402"/>
      <c r="D26" s="498">
        <v>0</v>
      </c>
      <c r="E26" s="424"/>
      <c r="F26" s="498">
        <f t="shared" si="1"/>
        <v>0</v>
      </c>
      <c r="G26" s="249"/>
      <c r="H26" s="250"/>
      <c r="I26" s="254">
        <f t="shared" si="2"/>
        <v>2818.62</v>
      </c>
      <c r="J26" s="60">
        <f t="shared" si="0"/>
        <v>0</v>
      </c>
    </row>
    <row r="27" spans="1:10" x14ac:dyDescent="0.25">
      <c r="B27" s="89"/>
      <c r="C27" s="402"/>
      <c r="D27" s="498">
        <f t="shared" ref="D27:D28" si="3">C27*B27</f>
        <v>0</v>
      </c>
      <c r="E27" s="424"/>
      <c r="F27" s="498">
        <f t="shared" si="1"/>
        <v>0</v>
      </c>
      <c r="G27" s="249"/>
      <c r="H27" s="250"/>
      <c r="I27" s="254">
        <f t="shared" si="2"/>
        <v>2818.62</v>
      </c>
      <c r="J27" s="60">
        <f t="shared" si="0"/>
        <v>0</v>
      </c>
    </row>
    <row r="28" spans="1:10" x14ac:dyDescent="0.25">
      <c r="B28" s="89"/>
      <c r="C28" s="402"/>
      <c r="D28" s="498">
        <f t="shared" si="3"/>
        <v>0</v>
      </c>
      <c r="E28" s="424"/>
      <c r="F28" s="498">
        <f t="shared" si="1"/>
        <v>0</v>
      </c>
      <c r="G28" s="249"/>
      <c r="H28" s="250"/>
      <c r="I28" s="254">
        <f t="shared" si="2"/>
        <v>2818.62</v>
      </c>
      <c r="J28" s="60">
        <f t="shared" si="0"/>
        <v>0</v>
      </c>
    </row>
    <row r="29" spans="1:10" ht="15.75" thickBot="1" x14ac:dyDescent="0.3">
      <c r="A29" s="121"/>
      <c r="B29" s="96"/>
      <c r="C29" s="545"/>
      <c r="D29" s="546">
        <f>B29*C29</f>
        <v>0</v>
      </c>
      <c r="E29" s="547"/>
      <c r="F29" s="498">
        <f t="shared" si="1"/>
        <v>0</v>
      </c>
      <c r="G29" s="104"/>
      <c r="H29" s="169"/>
      <c r="J29" s="60"/>
    </row>
    <row r="30" spans="1:10" ht="15.75" thickTop="1" x14ac:dyDescent="0.25">
      <c r="A30" s="47">
        <f>SUM(A29:A29)</f>
        <v>0</v>
      </c>
      <c r="C30" s="73">
        <f>SUM(C9:C29)</f>
        <v>0</v>
      </c>
      <c r="D30" s="105">
        <f>SUM(D9:D29)</f>
        <v>0</v>
      </c>
      <c r="E30" s="75"/>
      <c r="F30" s="105">
        <f>SUM(F9:F29)</f>
        <v>0</v>
      </c>
    </row>
    <row r="31" spans="1:10" ht="15.75" thickBot="1" x14ac:dyDescent="0.3">
      <c r="A31" s="47"/>
    </row>
    <row r="32" spans="1:10" x14ac:dyDescent="0.25">
      <c r="B32" s="5"/>
      <c r="D32" s="1216" t="s">
        <v>21</v>
      </c>
      <c r="E32" s="1217"/>
      <c r="F32" s="141">
        <f>E5-F30+E6+E7</f>
        <v>2818.62</v>
      </c>
    </row>
    <row r="33" spans="1:6" ht="15.75" thickBot="1" x14ac:dyDescent="0.3">
      <c r="A33" s="125"/>
      <c r="D33" s="624" t="s">
        <v>4</v>
      </c>
      <c r="E33" s="625"/>
      <c r="F33" s="49"/>
    </row>
    <row r="34" spans="1:6" x14ac:dyDescent="0.25">
      <c r="B34" s="5"/>
    </row>
  </sheetData>
  <mergeCells count="2">
    <mergeCell ref="A1:G1"/>
    <mergeCell ref="D32:E32"/>
  </mergeCells>
  <phoneticPr fontId="48" type="noConversion"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31"/>
  <sheetViews>
    <sheetView workbookViewId="0">
      <selection activeCell="C12" sqref="C12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  <col min="9" max="9" width="11.42578125" style="75"/>
  </cols>
  <sheetData>
    <row r="1" spans="1:9" ht="36.75" customHeight="1" x14ac:dyDescent="0.55000000000000004">
      <c r="A1" s="1227" t="s">
        <v>285</v>
      </c>
      <c r="B1" s="1227"/>
      <c r="C1" s="1227"/>
      <c r="D1" s="1227"/>
      <c r="E1" s="1227"/>
      <c r="F1" s="1227"/>
      <c r="G1" s="1227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433"/>
      <c r="B4" s="433"/>
      <c r="C4" s="433"/>
      <c r="D4" s="433"/>
      <c r="E4" s="766"/>
      <c r="F4" s="433"/>
      <c r="G4" s="293"/>
      <c r="H4" s="293"/>
    </row>
    <row r="5" spans="1:9" ht="15" customHeight="1" x14ac:dyDescent="0.25">
      <c r="A5" s="1251" t="s">
        <v>101</v>
      </c>
      <c r="B5" s="1240" t="s">
        <v>102</v>
      </c>
      <c r="C5" s="66">
        <v>59</v>
      </c>
      <c r="D5" s="234">
        <v>44786</v>
      </c>
      <c r="E5" s="232">
        <v>1019.43</v>
      </c>
      <c r="F5" s="229">
        <v>33</v>
      </c>
      <c r="G5" s="1018"/>
    </row>
    <row r="6" spans="1:9" ht="15.75" customHeight="1" x14ac:dyDescent="0.25">
      <c r="A6" s="1251"/>
      <c r="B6" s="1240"/>
      <c r="C6" s="287"/>
      <c r="D6" s="234"/>
      <c r="E6" s="259"/>
      <c r="F6" s="229"/>
      <c r="G6" s="260">
        <f>F27</f>
        <v>262.45999999999998</v>
      </c>
      <c r="H6" s="7">
        <f>E6-G6+E5+E7+E4</f>
        <v>756.97</v>
      </c>
    </row>
    <row r="7" spans="1:9" ht="15.75" thickBot="1" x14ac:dyDescent="0.3">
      <c r="B7" s="644"/>
      <c r="C7" s="287"/>
      <c r="D7" s="134"/>
      <c r="E7" s="86"/>
      <c r="F7" s="73"/>
    </row>
    <row r="8" spans="1:9" ht="16.5" thickTop="1" thickBot="1" x14ac:dyDescent="0.3">
      <c r="B8" s="350" t="s">
        <v>7</v>
      </c>
      <c r="C8" s="344" t="s">
        <v>8</v>
      </c>
      <c r="D8" s="755" t="s">
        <v>17</v>
      </c>
      <c r="E8" s="346" t="s">
        <v>2</v>
      </c>
      <c r="F8" s="339" t="s">
        <v>18</v>
      </c>
      <c r="G8" s="347" t="s">
        <v>15</v>
      </c>
      <c r="H8" s="24"/>
    </row>
    <row r="9" spans="1:9" ht="15.75" thickTop="1" x14ac:dyDescent="0.25">
      <c r="A9" s="55" t="s">
        <v>32</v>
      </c>
      <c r="B9" s="532">
        <f>F5+F6+F7-C9+F4</f>
        <v>26</v>
      </c>
      <c r="C9" s="229">
        <v>7</v>
      </c>
      <c r="D9" s="248">
        <v>205.24</v>
      </c>
      <c r="E9" s="304">
        <v>44786</v>
      </c>
      <c r="F9" s="105">
        <f t="shared" ref="F9:F26" si="0">D9</f>
        <v>205.24</v>
      </c>
      <c r="G9" s="249" t="s">
        <v>225</v>
      </c>
      <c r="H9" s="250">
        <v>61</v>
      </c>
      <c r="I9" s="132">
        <f>E5+E6+E7-F9+E4</f>
        <v>814.18999999999994</v>
      </c>
    </row>
    <row r="10" spans="1:9" x14ac:dyDescent="0.25">
      <c r="B10" s="532">
        <f>B9-C10</f>
        <v>25</v>
      </c>
      <c r="C10" s="229">
        <v>1</v>
      </c>
      <c r="D10" s="248">
        <v>27.51</v>
      </c>
      <c r="E10" s="304">
        <v>44788</v>
      </c>
      <c r="F10" s="259">
        <f t="shared" si="0"/>
        <v>27.51</v>
      </c>
      <c r="G10" s="249" t="s">
        <v>226</v>
      </c>
      <c r="H10" s="250">
        <v>61</v>
      </c>
      <c r="I10" s="254">
        <f>I9-F10</f>
        <v>786.68</v>
      </c>
    </row>
    <row r="11" spans="1:9" x14ac:dyDescent="0.25">
      <c r="B11" s="532">
        <f>B10-C11</f>
        <v>24</v>
      </c>
      <c r="C11" s="229">
        <v>1</v>
      </c>
      <c r="D11" s="286">
        <v>29.71</v>
      </c>
      <c r="E11" s="785">
        <v>44795</v>
      </c>
      <c r="F11" s="597">
        <f t="shared" si="0"/>
        <v>29.71</v>
      </c>
      <c r="G11" s="598" t="s">
        <v>254</v>
      </c>
      <c r="H11" s="474">
        <v>58</v>
      </c>
      <c r="I11" s="254">
        <f t="shared" ref="I11:I26" si="1">I10-F11</f>
        <v>756.96999999999991</v>
      </c>
    </row>
    <row r="12" spans="1:9" x14ac:dyDescent="0.25">
      <c r="A12" s="55" t="s">
        <v>33</v>
      </c>
      <c r="B12" s="532">
        <f t="shared" ref="B12:B14" si="2">B11-C12</f>
        <v>24</v>
      </c>
      <c r="C12" s="229"/>
      <c r="D12" s="958">
        <v>0</v>
      </c>
      <c r="E12" s="963"/>
      <c r="F12" s="964">
        <f t="shared" si="0"/>
        <v>0</v>
      </c>
      <c r="G12" s="960"/>
      <c r="H12" s="474"/>
      <c r="I12" s="254">
        <f t="shared" si="1"/>
        <v>756.96999999999991</v>
      </c>
    </row>
    <row r="13" spans="1:9" x14ac:dyDescent="0.25">
      <c r="B13" s="532">
        <f t="shared" si="2"/>
        <v>24</v>
      </c>
      <c r="C13" s="229"/>
      <c r="D13" s="958">
        <v>0</v>
      </c>
      <c r="E13" s="963"/>
      <c r="F13" s="964">
        <f t="shared" si="0"/>
        <v>0</v>
      </c>
      <c r="G13" s="960"/>
      <c r="H13" s="474"/>
      <c r="I13" s="254">
        <f t="shared" si="1"/>
        <v>756.96999999999991</v>
      </c>
    </row>
    <row r="14" spans="1:9" x14ac:dyDescent="0.25">
      <c r="A14" s="19"/>
      <c r="B14" s="532">
        <f t="shared" si="2"/>
        <v>24</v>
      </c>
      <c r="C14" s="229"/>
      <c r="D14" s="958">
        <v>0</v>
      </c>
      <c r="E14" s="963"/>
      <c r="F14" s="964">
        <f t="shared" si="0"/>
        <v>0</v>
      </c>
      <c r="G14" s="960"/>
      <c r="H14" s="474"/>
      <c r="I14" s="254">
        <f t="shared" si="1"/>
        <v>756.96999999999991</v>
      </c>
    </row>
    <row r="15" spans="1:9" x14ac:dyDescent="0.25">
      <c r="B15" s="532">
        <f>B14-C15</f>
        <v>24</v>
      </c>
      <c r="C15" s="229"/>
      <c r="D15" s="958">
        <v>0</v>
      </c>
      <c r="E15" s="963"/>
      <c r="F15" s="964">
        <f t="shared" si="0"/>
        <v>0</v>
      </c>
      <c r="G15" s="960"/>
      <c r="H15" s="474"/>
      <c r="I15" s="254">
        <f t="shared" si="1"/>
        <v>756.96999999999991</v>
      </c>
    </row>
    <row r="16" spans="1:9" x14ac:dyDescent="0.25">
      <c r="B16" s="532">
        <f t="shared" ref="B16:B26" si="3">B15-C16</f>
        <v>24</v>
      </c>
      <c r="C16" s="229"/>
      <c r="D16" s="958">
        <v>0</v>
      </c>
      <c r="E16" s="963"/>
      <c r="F16" s="964">
        <f t="shared" si="0"/>
        <v>0</v>
      </c>
      <c r="G16" s="960"/>
      <c r="H16" s="474"/>
      <c r="I16" s="254">
        <f t="shared" si="1"/>
        <v>756.96999999999991</v>
      </c>
    </row>
    <row r="17" spans="1:9" x14ac:dyDescent="0.25">
      <c r="B17" s="532">
        <f t="shared" si="3"/>
        <v>24</v>
      </c>
      <c r="C17" s="229"/>
      <c r="D17" s="958">
        <v>0</v>
      </c>
      <c r="E17" s="963"/>
      <c r="F17" s="964">
        <f t="shared" si="0"/>
        <v>0</v>
      </c>
      <c r="G17" s="960"/>
      <c r="H17" s="474"/>
      <c r="I17" s="254">
        <f t="shared" si="1"/>
        <v>756.96999999999991</v>
      </c>
    </row>
    <row r="18" spans="1:9" x14ac:dyDescent="0.25">
      <c r="B18" s="532">
        <f t="shared" si="3"/>
        <v>24</v>
      </c>
      <c r="C18" s="229"/>
      <c r="D18" s="958">
        <v>0</v>
      </c>
      <c r="E18" s="963"/>
      <c r="F18" s="964">
        <f t="shared" si="0"/>
        <v>0</v>
      </c>
      <c r="G18" s="960"/>
      <c r="H18" s="474"/>
      <c r="I18" s="254">
        <f t="shared" si="1"/>
        <v>756.96999999999991</v>
      </c>
    </row>
    <row r="19" spans="1:9" x14ac:dyDescent="0.25">
      <c r="B19" s="532">
        <f t="shared" si="3"/>
        <v>24</v>
      </c>
      <c r="C19" s="229"/>
      <c r="D19" s="958">
        <v>0</v>
      </c>
      <c r="E19" s="963"/>
      <c r="F19" s="964">
        <f t="shared" si="0"/>
        <v>0</v>
      </c>
      <c r="G19" s="960"/>
      <c r="H19" s="474"/>
      <c r="I19" s="254">
        <f t="shared" si="1"/>
        <v>756.96999999999991</v>
      </c>
    </row>
    <row r="20" spans="1:9" x14ac:dyDescent="0.25">
      <c r="B20" s="532">
        <f t="shared" si="3"/>
        <v>24</v>
      </c>
      <c r="C20" s="229"/>
      <c r="D20" s="958">
        <v>0</v>
      </c>
      <c r="E20" s="963"/>
      <c r="F20" s="964">
        <f t="shared" si="0"/>
        <v>0</v>
      </c>
      <c r="G20" s="960"/>
      <c r="H20" s="474"/>
      <c r="I20" s="132">
        <f t="shared" si="1"/>
        <v>756.96999999999991</v>
      </c>
    </row>
    <row r="21" spans="1:9" x14ac:dyDescent="0.25">
      <c r="B21" s="532">
        <f t="shared" si="3"/>
        <v>24</v>
      </c>
      <c r="C21" s="229"/>
      <c r="D21" s="958">
        <v>0</v>
      </c>
      <c r="E21" s="963"/>
      <c r="F21" s="964">
        <f t="shared" si="0"/>
        <v>0</v>
      </c>
      <c r="G21" s="960"/>
      <c r="H21" s="474"/>
      <c r="I21" s="132">
        <f t="shared" si="1"/>
        <v>756.96999999999991</v>
      </c>
    </row>
    <row r="22" spans="1:9" x14ac:dyDescent="0.25">
      <c r="B22" s="532">
        <f t="shared" si="3"/>
        <v>24</v>
      </c>
      <c r="C22" s="229"/>
      <c r="D22" s="958">
        <v>0</v>
      </c>
      <c r="E22" s="963"/>
      <c r="F22" s="964">
        <f t="shared" si="0"/>
        <v>0</v>
      </c>
      <c r="G22" s="960"/>
      <c r="H22" s="474"/>
      <c r="I22" s="132">
        <f t="shared" si="1"/>
        <v>756.96999999999991</v>
      </c>
    </row>
    <row r="23" spans="1:9" x14ac:dyDescent="0.25">
      <c r="B23" s="532">
        <f t="shared" si="3"/>
        <v>24</v>
      </c>
      <c r="C23" s="247"/>
      <c r="D23" s="958">
        <v>0</v>
      </c>
      <c r="E23" s="963"/>
      <c r="F23" s="964">
        <f t="shared" si="0"/>
        <v>0</v>
      </c>
      <c r="G23" s="960"/>
      <c r="H23" s="474"/>
      <c r="I23" s="132">
        <f t="shared" si="1"/>
        <v>756.96999999999991</v>
      </c>
    </row>
    <row r="24" spans="1:9" x14ac:dyDescent="0.25">
      <c r="B24" s="532">
        <f t="shared" si="3"/>
        <v>24</v>
      </c>
      <c r="C24" s="15"/>
      <c r="D24" s="958">
        <v>0</v>
      </c>
      <c r="E24" s="963"/>
      <c r="F24" s="964">
        <f t="shared" si="0"/>
        <v>0</v>
      </c>
      <c r="G24" s="960"/>
      <c r="H24" s="474"/>
      <c r="I24" s="254">
        <f t="shared" si="1"/>
        <v>756.96999999999991</v>
      </c>
    </row>
    <row r="25" spans="1:9" x14ac:dyDescent="0.25">
      <c r="B25" s="532">
        <f t="shared" si="3"/>
        <v>24</v>
      </c>
      <c r="C25" s="15"/>
      <c r="D25" s="958">
        <v>0</v>
      </c>
      <c r="E25" s="965"/>
      <c r="F25" s="964">
        <f t="shared" si="0"/>
        <v>0</v>
      </c>
      <c r="G25" s="960"/>
      <c r="H25" s="474"/>
      <c r="I25" s="254">
        <f t="shared" si="1"/>
        <v>756.96999999999991</v>
      </c>
    </row>
    <row r="26" spans="1:9" ht="15.75" thickBot="1" x14ac:dyDescent="0.3">
      <c r="A26" s="121"/>
      <c r="B26" s="532">
        <f t="shared" si="3"/>
        <v>24</v>
      </c>
      <c r="C26" s="37"/>
      <c r="D26" s="286">
        <v>0</v>
      </c>
      <c r="E26" s="1019"/>
      <c r="F26" s="597">
        <f t="shared" si="0"/>
        <v>0</v>
      </c>
      <c r="G26" s="1020"/>
      <c r="H26" s="966"/>
      <c r="I26" s="254">
        <f t="shared" si="1"/>
        <v>756.96999999999991</v>
      </c>
    </row>
    <row r="27" spans="1:9" ht="15.75" thickTop="1" x14ac:dyDescent="0.25">
      <c r="A27" s="47">
        <f>SUM(A26:A26)</f>
        <v>0</v>
      </c>
      <c r="C27" s="73">
        <f>SUM(C9:C26)</f>
        <v>9</v>
      </c>
      <c r="D27" s="105">
        <f>SUM(D9:D26)</f>
        <v>262.45999999999998</v>
      </c>
      <c r="E27" s="75"/>
      <c r="F27" s="105">
        <f>SUM(F9:F26)</f>
        <v>262.45999999999998</v>
      </c>
      <c r="G27" s="152"/>
      <c r="H27" s="152"/>
    </row>
    <row r="28" spans="1:9" ht="15.75" thickBot="1" x14ac:dyDescent="0.3">
      <c r="A28" s="47"/>
    </row>
    <row r="29" spans="1:9" x14ac:dyDescent="0.25">
      <c r="B29" s="5"/>
      <c r="D29" s="1216" t="s">
        <v>21</v>
      </c>
      <c r="E29" s="1217"/>
      <c r="F29" s="141">
        <f>E5+E6-F27+E7+E4</f>
        <v>756.97</v>
      </c>
    </row>
    <row r="30" spans="1:9" ht="15.75" thickBot="1" x14ac:dyDescent="0.3">
      <c r="A30" s="125"/>
      <c r="D30" s="1016" t="s">
        <v>4</v>
      </c>
      <c r="E30" s="1017"/>
      <c r="F30" s="49">
        <f>F5+F6-C27+F7+F4</f>
        <v>24</v>
      </c>
    </row>
    <row r="31" spans="1:9" x14ac:dyDescent="0.25">
      <c r="B31" s="5"/>
    </row>
  </sheetData>
  <mergeCells count="4">
    <mergeCell ref="A1:G1"/>
    <mergeCell ref="A5:A6"/>
    <mergeCell ref="B5:B6"/>
    <mergeCell ref="D29:E29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I32"/>
  <sheetViews>
    <sheetView workbookViewId="0">
      <selection activeCell="H19" sqref="H19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231"/>
      <c r="B1" s="1231"/>
      <c r="C1" s="1231"/>
      <c r="D1" s="1231"/>
      <c r="E1" s="1231"/>
      <c r="F1" s="1231"/>
      <c r="G1" s="1231"/>
      <c r="H1" s="11">
        <v>1</v>
      </c>
    </row>
    <row r="2" spans="1:9" ht="15.75" thickBot="1" x14ac:dyDescent="0.3">
      <c r="A2" t="s">
        <v>41</v>
      </c>
    </row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hidden="1" thickTop="1" x14ac:dyDescent="0.25">
      <c r="A4" s="433"/>
      <c r="B4" s="433"/>
      <c r="C4" s="434"/>
      <c r="D4" s="288"/>
      <c r="E4" s="437"/>
      <c r="F4" s="433"/>
      <c r="G4" s="293"/>
      <c r="H4" s="293"/>
    </row>
    <row r="5" spans="1:9" ht="15" hidden="1" customHeight="1" x14ac:dyDescent="0.25">
      <c r="A5" s="73"/>
      <c r="C5" s="449"/>
      <c r="D5" s="288"/>
      <c r="E5" s="435"/>
      <c r="F5" s="274"/>
      <c r="G5" s="621"/>
    </row>
    <row r="6" spans="1:9" ht="15.75" customHeight="1" thickTop="1" x14ac:dyDescent="0.25">
      <c r="A6" s="1224"/>
      <c r="B6" s="1252" t="s">
        <v>71</v>
      </c>
      <c r="C6" s="449"/>
      <c r="D6" s="288"/>
      <c r="E6" s="435"/>
      <c r="F6" s="274"/>
      <c r="G6" s="88"/>
      <c r="H6" s="244"/>
    </row>
    <row r="7" spans="1:9" ht="16.5" customHeight="1" thickBot="1" x14ac:dyDescent="0.3">
      <c r="A7" s="1224"/>
      <c r="B7" s="1253"/>
      <c r="C7" s="450"/>
      <c r="D7" s="288"/>
      <c r="E7" s="436"/>
      <c r="F7" s="229"/>
      <c r="G7" s="5">
        <f>D28</f>
        <v>320</v>
      </c>
      <c r="H7" s="675">
        <f>E7-G7</f>
        <v>-320</v>
      </c>
    </row>
    <row r="8" spans="1:9" ht="16.5" customHeight="1" thickBot="1" x14ac:dyDescent="0.3">
      <c r="A8" s="758"/>
      <c r="B8" s="416"/>
      <c r="C8" s="450"/>
      <c r="D8" s="288"/>
      <c r="E8" s="436"/>
      <c r="F8" s="229"/>
    </row>
    <row r="9" spans="1:9" ht="16.5" thickTop="1" thickBot="1" x14ac:dyDescent="0.3">
      <c r="B9" s="64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9" ht="15.75" thickTop="1" x14ac:dyDescent="0.25">
      <c r="A10" s="55" t="s">
        <v>32</v>
      </c>
      <c r="B10" s="438">
        <f>F4+F5+F6+F7+F8-C10</f>
        <v>0</v>
      </c>
      <c r="C10" s="15"/>
      <c r="D10" s="286">
        <v>0</v>
      </c>
      <c r="E10" s="596"/>
      <c r="F10" s="597">
        <f>D10</f>
        <v>0</v>
      </c>
      <c r="G10" s="598"/>
      <c r="H10" s="599"/>
    </row>
    <row r="11" spans="1:9" x14ac:dyDescent="0.25">
      <c r="B11" s="438">
        <f>B10-C11</f>
        <v>0</v>
      </c>
      <c r="C11" s="15"/>
      <c r="D11" s="286">
        <v>0</v>
      </c>
      <c r="E11" s="231"/>
      <c r="F11" s="259">
        <f>D11</f>
        <v>0</v>
      </c>
      <c r="G11" s="249"/>
      <c r="H11" s="250"/>
    </row>
    <row r="12" spans="1:9" x14ac:dyDescent="0.25">
      <c r="B12" s="438">
        <f t="shared" ref="B12:B27" si="0">B11-C12</f>
        <v>0</v>
      </c>
      <c r="C12" s="15"/>
      <c r="D12" s="286">
        <v>20</v>
      </c>
      <c r="E12" s="231"/>
      <c r="F12" s="259">
        <f t="shared" ref="F12:F27" si="1">D12</f>
        <v>20</v>
      </c>
      <c r="G12" s="249"/>
      <c r="H12" s="250"/>
    </row>
    <row r="13" spans="1:9" x14ac:dyDescent="0.25">
      <c r="A13" s="55" t="s">
        <v>33</v>
      </c>
      <c r="B13" s="438">
        <f t="shared" si="0"/>
        <v>0</v>
      </c>
      <c r="C13" s="15"/>
      <c r="D13" s="286">
        <v>20</v>
      </c>
      <c r="E13" s="231"/>
      <c r="F13" s="259">
        <f t="shared" si="1"/>
        <v>20</v>
      </c>
      <c r="G13" s="249"/>
      <c r="H13" s="250"/>
    </row>
    <row r="14" spans="1:9" x14ac:dyDescent="0.25">
      <c r="B14" s="438">
        <f t="shared" si="0"/>
        <v>0</v>
      </c>
      <c r="C14" s="15"/>
      <c r="D14" s="286">
        <v>20</v>
      </c>
      <c r="E14" s="862"/>
      <c r="F14" s="259">
        <f t="shared" si="1"/>
        <v>20</v>
      </c>
      <c r="G14" s="395"/>
      <c r="H14" s="396"/>
      <c r="I14" s="226"/>
    </row>
    <row r="15" spans="1:9" x14ac:dyDescent="0.25">
      <c r="A15" s="19"/>
      <c r="B15" s="438">
        <f t="shared" si="0"/>
        <v>0</v>
      </c>
      <c r="C15" s="15"/>
      <c r="D15" s="286">
        <v>20</v>
      </c>
      <c r="E15" s="862"/>
      <c r="F15" s="259">
        <f t="shared" si="1"/>
        <v>20</v>
      </c>
      <c r="G15" s="395"/>
      <c r="H15" s="396"/>
      <c r="I15" s="226"/>
    </row>
    <row r="16" spans="1:9" x14ac:dyDescent="0.25">
      <c r="B16" s="438">
        <f t="shared" si="0"/>
        <v>0</v>
      </c>
      <c r="C16" s="15"/>
      <c r="D16" s="286">
        <v>20</v>
      </c>
      <c r="E16" s="967"/>
      <c r="F16" s="259">
        <f t="shared" si="1"/>
        <v>20</v>
      </c>
      <c r="G16" s="960"/>
      <c r="H16" s="474"/>
      <c r="I16" s="226"/>
    </row>
    <row r="17" spans="1:9" x14ac:dyDescent="0.25">
      <c r="B17" s="438">
        <f t="shared" si="0"/>
        <v>0</v>
      </c>
      <c r="C17" s="15"/>
      <c r="D17" s="286">
        <v>20</v>
      </c>
      <c r="E17" s="967"/>
      <c r="F17" s="259">
        <f t="shared" si="1"/>
        <v>20</v>
      </c>
      <c r="G17" s="960"/>
      <c r="H17" s="474"/>
      <c r="I17" s="226"/>
    </row>
    <row r="18" spans="1:9" x14ac:dyDescent="0.25">
      <c r="B18" s="438">
        <f t="shared" si="0"/>
        <v>0</v>
      </c>
      <c r="C18" s="15"/>
      <c r="D18" s="286">
        <v>20</v>
      </c>
      <c r="E18" s="967"/>
      <c r="F18" s="259">
        <f t="shared" si="1"/>
        <v>20</v>
      </c>
      <c r="G18" s="960"/>
      <c r="H18" s="474"/>
      <c r="I18" s="226"/>
    </row>
    <row r="19" spans="1:9" x14ac:dyDescent="0.25">
      <c r="B19" s="438">
        <f t="shared" si="0"/>
        <v>0</v>
      </c>
      <c r="C19" s="15"/>
      <c r="D19" s="286">
        <v>20</v>
      </c>
      <c r="E19" s="967"/>
      <c r="F19" s="259">
        <f t="shared" si="1"/>
        <v>20</v>
      </c>
      <c r="G19" s="960"/>
      <c r="H19" s="474"/>
      <c r="I19" s="226"/>
    </row>
    <row r="20" spans="1:9" x14ac:dyDescent="0.25">
      <c r="B20" s="438">
        <f t="shared" si="0"/>
        <v>0</v>
      </c>
      <c r="C20" s="15"/>
      <c r="D20" s="286">
        <v>20</v>
      </c>
      <c r="E20" s="967"/>
      <c r="F20" s="259">
        <f t="shared" si="1"/>
        <v>20</v>
      </c>
      <c r="G20" s="960"/>
      <c r="H20" s="474"/>
      <c r="I20" s="226"/>
    </row>
    <row r="21" spans="1:9" x14ac:dyDescent="0.25">
      <c r="B21" s="438">
        <f t="shared" si="0"/>
        <v>0</v>
      </c>
      <c r="C21" s="15"/>
      <c r="D21" s="286">
        <v>20</v>
      </c>
      <c r="E21" s="968"/>
      <c r="F21" s="259">
        <f t="shared" si="1"/>
        <v>20</v>
      </c>
      <c r="G21" s="960"/>
      <c r="H21" s="474"/>
      <c r="I21" s="226"/>
    </row>
    <row r="22" spans="1:9" x14ac:dyDescent="0.25">
      <c r="B22" s="438">
        <f t="shared" si="0"/>
        <v>0</v>
      </c>
      <c r="C22" s="15"/>
      <c r="D22" s="286">
        <v>20</v>
      </c>
      <c r="E22" s="968"/>
      <c r="F22" s="259">
        <f t="shared" si="1"/>
        <v>20</v>
      </c>
      <c r="G22" s="960"/>
      <c r="H22" s="474"/>
      <c r="I22" s="226"/>
    </row>
    <row r="23" spans="1:9" x14ac:dyDescent="0.25">
      <c r="B23" s="438">
        <f t="shared" si="0"/>
        <v>0</v>
      </c>
      <c r="C23" s="15"/>
      <c r="D23" s="286">
        <v>20</v>
      </c>
      <c r="E23" s="968"/>
      <c r="F23" s="259">
        <f t="shared" si="1"/>
        <v>20</v>
      </c>
      <c r="G23" s="960"/>
      <c r="H23" s="474"/>
      <c r="I23" s="226"/>
    </row>
    <row r="24" spans="1:9" x14ac:dyDescent="0.25">
      <c r="B24" s="438">
        <f t="shared" si="0"/>
        <v>0</v>
      </c>
      <c r="C24" s="15"/>
      <c r="D24" s="286">
        <v>20</v>
      </c>
      <c r="E24" s="968"/>
      <c r="F24" s="259">
        <f t="shared" si="1"/>
        <v>20</v>
      </c>
      <c r="G24" s="960"/>
      <c r="H24" s="474"/>
    </row>
    <row r="25" spans="1:9" x14ac:dyDescent="0.25">
      <c r="B25" s="438">
        <f t="shared" si="0"/>
        <v>0</v>
      </c>
      <c r="C25" s="15"/>
      <c r="D25" s="286">
        <v>20</v>
      </c>
      <c r="E25" s="968"/>
      <c r="F25" s="259">
        <f t="shared" si="1"/>
        <v>20</v>
      </c>
      <c r="G25" s="960"/>
      <c r="H25" s="474"/>
    </row>
    <row r="26" spans="1:9" x14ac:dyDescent="0.25">
      <c r="B26" s="438">
        <f t="shared" si="0"/>
        <v>0</v>
      </c>
      <c r="C26" s="15"/>
      <c r="D26" s="286">
        <v>20</v>
      </c>
      <c r="E26" s="135"/>
      <c r="F26" s="259">
        <f t="shared" si="1"/>
        <v>20</v>
      </c>
      <c r="G26" s="70"/>
      <c r="H26" s="71"/>
    </row>
    <row r="27" spans="1:9" ht="15.75" thickBot="1" x14ac:dyDescent="0.3">
      <c r="A27" s="121"/>
      <c r="B27" s="439">
        <f t="shared" si="0"/>
        <v>0</v>
      </c>
      <c r="C27" s="37"/>
      <c r="D27" s="286">
        <v>20</v>
      </c>
      <c r="E27" s="305"/>
      <c r="F27" s="259">
        <f t="shared" si="1"/>
        <v>20</v>
      </c>
      <c r="G27" s="306"/>
      <c r="H27" s="307"/>
    </row>
    <row r="28" spans="1:9" ht="15.75" thickTop="1" x14ac:dyDescent="0.25">
      <c r="A28" s="47">
        <f>SUM(A27:A27)</f>
        <v>0</v>
      </c>
      <c r="C28" s="73">
        <f>SUM(C10:C27)</f>
        <v>0</v>
      </c>
      <c r="D28" s="105">
        <f>SUM(D10:D27)</f>
        <v>320</v>
      </c>
      <c r="E28" s="75"/>
      <c r="F28" s="105">
        <f>SUM(F10:F27)</f>
        <v>320</v>
      </c>
    </row>
    <row r="29" spans="1:9" ht="15.75" thickBot="1" x14ac:dyDescent="0.3">
      <c r="A29" s="47"/>
    </row>
    <row r="30" spans="1:9" x14ac:dyDescent="0.25">
      <c r="B30" s="5"/>
      <c r="D30" s="1216" t="s">
        <v>21</v>
      </c>
      <c r="E30" s="1217"/>
      <c r="F30" s="141">
        <f>E5+E6-F28+E7+E4+E8</f>
        <v>-320</v>
      </c>
    </row>
    <row r="31" spans="1:9" ht="15.75" thickBot="1" x14ac:dyDescent="0.3">
      <c r="A31" s="125"/>
      <c r="D31" s="756" t="s">
        <v>4</v>
      </c>
      <c r="E31" s="757"/>
      <c r="F31" s="49">
        <f>F5+F6-C28+F7+F4+F8</f>
        <v>0</v>
      </c>
    </row>
    <row r="32" spans="1:9" x14ac:dyDescent="0.25">
      <c r="B32" s="5"/>
    </row>
  </sheetData>
  <mergeCells count="4">
    <mergeCell ref="A1:G1"/>
    <mergeCell ref="A6:A7"/>
    <mergeCell ref="D30:E30"/>
    <mergeCell ref="B6:B7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L120"/>
  <sheetViews>
    <sheetView zoomScale="98" zoomScaleNormal="98" workbookViewId="0">
      <pane ySplit="8" topLeftCell="A54" activePane="bottomLeft" state="frozen"/>
      <selection pane="bottomLeft" activeCell="G5" sqref="G5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</cols>
  <sheetData>
    <row r="1" spans="1:12" ht="40.5" customHeight="1" x14ac:dyDescent="0.25">
      <c r="A1" s="1254" t="s">
        <v>286</v>
      </c>
      <c r="B1" s="1254"/>
      <c r="C1" s="1254"/>
      <c r="D1" s="1254"/>
      <c r="E1" s="1254"/>
      <c r="F1" s="1254"/>
      <c r="G1" s="1254"/>
      <c r="H1" s="1254"/>
      <c r="I1" s="1254"/>
      <c r="J1" s="1254"/>
      <c r="K1" s="627">
        <v>1</v>
      </c>
    </row>
    <row r="2" spans="1:12" ht="15.75" thickBot="1" x14ac:dyDescent="0.3">
      <c r="C2" s="12"/>
      <c r="D2" s="12"/>
      <c r="F2" s="12"/>
    </row>
    <row r="3" spans="1:12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2" ht="19.5" customHeight="1" thickTop="1" thickBot="1" x14ac:dyDescent="0.35">
      <c r="B4" s="297"/>
      <c r="C4" s="530"/>
      <c r="D4" s="231"/>
      <c r="E4" s="254"/>
      <c r="F4" s="229"/>
      <c r="G4" s="468"/>
      <c r="H4" s="226"/>
      <c r="I4" s="226"/>
    </row>
    <row r="5" spans="1:12" ht="15.75" customHeight="1" thickTop="1" x14ac:dyDescent="0.25">
      <c r="A5" s="1255" t="s">
        <v>101</v>
      </c>
      <c r="B5" s="73" t="s">
        <v>48</v>
      </c>
      <c r="C5" s="754"/>
      <c r="D5" s="135">
        <v>44802</v>
      </c>
      <c r="E5" s="132">
        <v>18506.88</v>
      </c>
      <c r="F5" s="73">
        <v>680</v>
      </c>
      <c r="G5" s="47">
        <f>F115</f>
        <v>0</v>
      </c>
      <c r="H5" s="154">
        <f>E5+E6-G5+E4</f>
        <v>18506.88</v>
      </c>
    </row>
    <row r="6" spans="1:12" ht="15.75" customHeight="1" x14ac:dyDescent="0.25">
      <c r="A6" s="1256"/>
      <c r="B6" s="1041" t="s">
        <v>297</v>
      </c>
      <c r="C6" s="156"/>
      <c r="D6" s="135"/>
      <c r="E6" s="78"/>
      <c r="F6" s="62"/>
    </row>
    <row r="7" spans="1:12" ht="15.75" customHeight="1" thickBot="1" x14ac:dyDescent="0.3">
      <c r="A7" s="770"/>
      <c r="B7" s="158"/>
      <c r="C7" s="699"/>
      <c r="D7" s="700"/>
      <c r="E7" s="701"/>
      <c r="F7" s="629"/>
    </row>
    <row r="8" spans="1:12" ht="16.5" thickTop="1" thickBot="1" x14ac:dyDescent="0.3">
      <c r="A8" s="226"/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550" t="s">
        <v>59</v>
      </c>
      <c r="I8" s="551" t="s">
        <v>60</v>
      </c>
      <c r="J8" s="551" t="s">
        <v>61</v>
      </c>
      <c r="K8" s="552" t="s">
        <v>62</v>
      </c>
    </row>
    <row r="9" spans="1:12" ht="15.75" thickTop="1" x14ac:dyDescent="0.25">
      <c r="A9" s="771" t="s">
        <v>32</v>
      </c>
      <c r="B9" s="1049">
        <v>27.22</v>
      </c>
      <c r="C9" s="247"/>
      <c r="D9" s="784">
        <f t="shared" ref="D9:D13" si="0">C9*B9</f>
        <v>0</v>
      </c>
      <c r="E9" s="304"/>
      <c r="F9" s="248">
        <f t="shared" ref="F9:F13" si="1">D9</f>
        <v>0</v>
      </c>
      <c r="G9" s="249"/>
      <c r="H9" s="250"/>
      <c r="I9" s="553">
        <f>E5-F9+E4+E6+E7</f>
        <v>18506.88</v>
      </c>
      <c r="J9" s="554">
        <f>F5-C9+F4+F6+F7</f>
        <v>680</v>
      </c>
      <c r="K9" s="555">
        <f>F9*H9</f>
        <v>0</v>
      </c>
    </row>
    <row r="10" spans="1:12" x14ac:dyDescent="0.25">
      <c r="A10" s="772"/>
      <c r="B10" s="1049">
        <v>27.22</v>
      </c>
      <c r="C10" s="247"/>
      <c r="D10" s="784">
        <f t="shared" si="0"/>
        <v>0</v>
      </c>
      <c r="E10" s="304"/>
      <c r="F10" s="248">
        <f t="shared" si="1"/>
        <v>0</v>
      </c>
      <c r="G10" s="249"/>
      <c r="H10" s="250"/>
      <c r="I10" s="556">
        <f>I9-F10</f>
        <v>18506.88</v>
      </c>
      <c r="J10" s="557">
        <f>J9-C10</f>
        <v>680</v>
      </c>
      <c r="K10" s="558">
        <f t="shared" ref="K10:K73" si="2">F10*H10</f>
        <v>0</v>
      </c>
    </row>
    <row r="11" spans="1:12" x14ac:dyDescent="0.25">
      <c r="A11" s="773"/>
      <c r="B11" s="1049">
        <v>27.22</v>
      </c>
      <c r="C11" s="247"/>
      <c r="D11" s="784">
        <f t="shared" si="0"/>
        <v>0</v>
      </c>
      <c r="E11" s="843"/>
      <c r="F11" s="248">
        <f t="shared" si="1"/>
        <v>0</v>
      </c>
      <c r="G11" s="249"/>
      <c r="H11" s="250"/>
      <c r="I11" s="556">
        <f t="shared" ref="I11:I74" si="3">I10-F11</f>
        <v>18506.88</v>
      </c>
      <c r="J11" s="557">
        <f t="shared" ref="J11" si="4">J10-C11</f>
        <v>680</v>
      </c>
      <c r="K11" s="558">
        <f t="shared" si="2"/>
        <v>0</v>
      </c>
    </row>
    <row r="12" spans="1:12" x14ac:dyDescent="0.25">
      <c r="A12" s="771" t="s">
        <v>33</v>
      </c>
      <c r="B12" s="1049">
        <v>27.22</v>
      </c>
      <c r="C12" s="247"/>
      <c r="D12" s="784">
        <f t="shared" si="0"/>
        <v>0</v>
      </c>
      <c r="E12" s="304"/>
      <c r="F12" s="248">
        <f t="shared" si="1"/>
        <v>0</v>
      </c>
      <c r="G12" s="249"/>
      <c r="H12" s="250"/>
      <c r="I12" s="556">
        <f t="shared" si="3"/>
        <v>18506.88</v>
      </c>
      <c r="J12" s="557">
        <f>J11-C12</f>
        <v>680</v>
      </c>
      <c r="K12" s="558">
        <f t="shared" si="2"/>
        <v>0</v>
      </c>
    </row>
    <row r="13" spans="1:12" ht="15" customHeight="1" x14ac:dyDescent="0.25">
      <c r="A13" s="529"/>
      <c r="B13" s="1049">
        <v>27.22</v>
      </c>
      <c r="C13" s="247"/>
      <c r="D13" s="784">
        <f t="shared" si="0"/>
        <v>0</v>
      </c>
      <c r="E13" s="843"/>
      <c r="F13" s="248">
        <f t="shared" si="1"/>
        <v>0</v>
      </c>
      <c r="G13" s="249"/>
      <c r="H13" s="250"/>
      <c r="I13" s="556">
        <f t="shared" si="3"/>
        <v>18506.88</v>
      </c>
      <c r="J13" s="557">
        <f t="shared" ref="J13:J76" si="5">J12-C13</f>
        <v>680</v>
      </c>
      <c r="K13" s="558">
        <f t="shared" si="2"/>
        <v>0</v>
      </c>
    </row>
    <row r="14" spans="1:12" x14ac:dyDescent="0.25">
      <c r="A14" s="529"/>
      <c r="B14" s="1049">
        <v>27.22</v>
      </c>
      <c r="C14" s="15"/>
      <c r="D14" s="362">
        <f t="shared" ref="D14:D73" si="6">C14*B14</f>
        <v>0</v>
      </c>
      <c r="E14" s="302"/>
      <c r="F14" s="69">
        <f t="shared" ref="F14:F72" si="7">D14</f>
        <v>0</v>
      </c>
      <c r="G14" s="249"/>
      <c r="H14" s="250"/>
      <c r="I14" s="1089">
        <f t="shared" si="3"/>
        <v>18506.88</v>
      </c>
      <c r="J14" s="559">
        <f t="shared" si="5"/>
        <v>680</v>
      </c>
      <c r="K14" s="1090">
        <f t="shared" si="2"/>
        <v>0</v>
      </c>
      <c r="L14" s="226"/>
    </row>
    <row r="15" spans="1:12" x14ac:dyDescent="0.25">
      <c r="A15" s="529"/>
      <c r="B15" s="1049">
        <v>27.22</v>
      </c>
      <c r="C15" s="15"/>
      <c r="D15" s="362">
        <f t="shared" si="6"/>
        <v>0</v>
      </c>
      <c r="E15" s="302"/>
      <c r="F15" s="69">
        <f t="shared" si="7"/>
        <v>0</v>
      </c>
      <c r="G15" s="249"/>
      <c r="H15" s="250"/>
      <c r="I15" s="1089">
        <f t="shared" si="3"/>
        <v>18506.88</v>
      </c>
      <c r="J15" s="559">
        <f t="shared" si="5"/>
        <v>680</v>
      </c>
      <c r="K15" s="1090">
        <f t="shared" si="2"/>
        <v>0</v>
      </c>
      <c r="L15" s="226"/>
    </row>
    <row r="16" spans="1:12" x14ac:dyDescent="0.25">
      <c r="A16" s="529"/>
      <c r="B16" s="1049">
        <v>27.22</v>
      </c>
      <c r="C16" s="15"/>
      <c r="D16" s="362">
        <f t="shared" si="6"/>
        <v>0</v>
      </c>
      <c r="E16" s="302"/>
      <c r="F16" s="69">
        <f t="shared" si="7"/>
        <v>0</v>
      </c>
      <c r="G16" s="249"/>
      <c r="H16" s="250"/>
      <c r="I16" s="1089">
        <f t="shared" si="3"/>
        <v>18506.88</v>
      </c>
      <c r="J16" s="559">
        <f t="shared" si="5"/>
        <v>680</v>
      </c>
      <c r="K16" s="1090">
        <f t="shared" si="2"/>
        <v>0</v>
      </c>
      <c r="L16" s="226"/>
    </row>
    <row r="17" spans="1:12" x14ac:dyDescent="0.25">
      <c r="A17" s="529"/>
      <c r="B17" s="1049">
        <v>27.22</v>
      </c>
      <c r="C17" s="15"/>
      <c r="D17" s="362">
        <f t="shared" si="6"/>
        <v>0</v>
      </c>
      <c r="E17" s="302"/>
      <c r="F17" s="69">
        <f t="shared" si="7"/>
        <v>0</v>
      </c>
      <c r="G17" s="249"/>
      <c r="H17" s="250"/>
      <c r="I17" s="1089">
        <f t="shared" si="3"/>
        <v>18506.88</v>
      </c>
      <c r="J17" s="559">
        <f t="shared" si="5"/>
        <v>680</v>
      </c>
      <c r="K17" s="1090">
        <f t="shared" si="2"/>
        <v>0</v>
      </c>
      <c r="L17" s="226"/>
    </row>
    <row r="18" spans="1:12" x14ac:dyDescent="0.25">
      <c r="A18" s="226"/>
      <c r="B18" s="1049">
        <v>27.22</v>
      </c>
      <c r="C18" s="15"/>
      <c r="D18" s="362">
        <f t="shared" si="6"/>
        <v>0</v>
      </c>
      <c r="E18" s="300"/>
      <c r="F18" s="69">
        <f t="shared" si="7"/>
        <v>0</v>
      </c>
      <c r="G18" s="249"/>
      <c r="H18" s="250"/>
      <c r="I18" s="1089">
        <f t="shared" si="3"/>
        <v>18506.88</v>
      </c>
      <c r="J18" s="559">
        <f t="shared" si="5"/>
        <v>680</v>
      </c>
      <c r="K18" s="1090">
        <f t="shared" si="2"/>
        <v>0</v>
      </c>
      <c r="L18" s="226"/>
    </row>
    <row r="19" spans="1:12" x14ac:dyDescent="0.25">
      <c r="A19" s="226"/>
      <c r="B19" s="1049">
        <v>27.22</v>
      </c>
      <c r="C19" s="15"/>
      <c r="D19" s="362">
        <f t="shared" si="6"/>
        <v>0</v>
      </c>
      <c r="E19" s="302"/>
      <c r="F19" s="69">
        <f t="shared" si="7"/>
        <v>0</v>
      </c>
      <c r="G19" s="249"/>
      <c r="H19" s="250"/>
      <c r="I19" s="1089">
        <f t="shared" si="3"/>
        <v>18506.88</v>
      </c>
      <c r="J19" s="559">
        <f t="shared" si="5"/>
        <v>680</v>
      </c>
      <c r="K19" s="1090">
        <f t="shared" si="2"/>
        <v>0</v>
      </c>
      <c r="L19" s="226"/>
    </row>
    <row r="20" spans="1:12" x14ac:dyDescent="0.25">
      <c r="A20" s="226"/>
      <c r="B20" s="1049">
        <v>27.22</v>
      </c>
      <c r="C20" s="15"/>
      <c r="D20" s="362">
        <f t="shared" si="6"/>
        <v>0</v>
      </c>
      <c r="E20" s="302"/>
      <c r="F20" s="69">
        <f t="shared" si="7"/>
        <v>0</v>
      </c>
      <c r="G20" s="249"/>
      <c r="H20" s="250"/>
      <c r="I20" s="1089">
        <f t="shared" si="3"/>
        <v>18506.88</v>
      </c>
      <c r="J20" s="559">
        <f t="shared" si="5"/>
        <v>680</v>
      </c>
      <c r="K20" s="1090">
        <f t="shared" si="2"/>
        <v>0</v>
      </c>
      <c r="L20" s="226"/>
    </row>
    <row r="21" spans="1:12" x14ac:dyDescent="0.25">
      <c r="A21" s="226"/>
      <c r="B21" s="1049">
        <v>27.22</v>
      </c>
      <c r="C21" s="15"/>
      <c r="D21" s="362">
        <f t="shared" si="6"/>
        <v>0</v>
      </c>
      <c r="E21" s="300"/>
      <c r="F21" s="69">
        <f t="shared" si="7"/>
        <v>0</v>
      </c>
      <c r="G21" s="249"/>
      <c r="H21" s="250"/>
      <c r="I21" s="1089">
        <f t="shared" si="3"/>
        <v>18506.88</v>
      </c>
      <c r="J21" s="559">
        <f t="shared" si="5"/>
        <v>680</v>
      </c>
      <c r="K21" s="1090">
        <f t="shared" si="2"/>
        <v>0</v>
      </c>
      <c r="L21" s="226"/>
    </row>
    <row r="22" spans="1:12" x14ac:dyDescent="0.25">
      <c r="A22" s="226" t="s">
        <v>22</v>
      </c>
      <c r="B22" s="1049">
        <v>27.22</v>
      </c>
      <c r="C22" s="15"/>
      <c r="D22" s="362">
        <f t="shared" si="6"/>
        <v>0</v>
      </c>
      <c r="E22" s="300"/>
      <c r="F22" s="69">
        <f t="shared" si="7"/>
        <v>0</v>
      </c>
      <c r="G22" s="249"/>
      <c r="H22" s="250"/>
      <c r="I22" s="1089">
        <f t="shared" si="3"/>
        <v>18506.88</v>
      </c>
      <c r="J22" s="559">
        <f t="shared" si="5"/>
        <v>680</v>
      </c>
      <c r="K22" s="1090">
        <f t="shared" si="2"/>
        <v>0</v>
      </c>
      <c r="L22" s="226"/>
    </row>
    <row r="23" spans="1:12" x14ac:dyDescent="0.25">
      <c r="A23" s="226"/>
      <c r="B23" s="1049">
        <v>27.22</v>
      </c>
      <c r="C23" s="15"/>
      <c r="D23" s="362">
        <f t="shared" si="6"/>
        <v>0</v>
      </c>
      <c r="E23" s="300"/>
      <c r="F23" s="69">
        <f t="shared" si="7"/>
        <v>0</v>
      </c>
      <c r="G23" s="249"/>
      <c r="H23" s="250"/>
      <c r="I23" s="1089">
        <f t="shared" si="3"/>
        <v>18506.88</v>
      </c>
      <c r="J23" s="559">
        <f t="shared" si="5"/>
        <v>680</v>
      </c>
      <c r="K23" s="1090">
        <f t="shared" si="2"/>
        <v>0</v>
      </c>
      <c r="L23" s="226"/>
    </row>
    <row r="24" spans="1:12" x14ac:dyDescent="0.25">
      <c r="A24" s="226"/>
      <c r="B24" s="1049">
        <v>27.22</v>
      </c>
      <c r="C24" s="15"/>
      <c r="D24" s="362">
        <f t="shared" si="6"/>
        <v>0</v>
      </c>
      <c r="E24" s="302"/>
      <c r="F24" s="69">
        <f t="shared" si="7"/>
        <v>0</v>
      </c>
      <c r="G24" s="249"/>
      <c r="H24" s="250"/>
      <c r="I24" s="1089">
        <f t="shared" si="3"/>
        <v>18506.88</v>
      </c>
      <c r="J24" s="559">
        <f t="shared" si="5"/>
        <v>680</v>
      </c>
      <c r="K24" s="1090">
        <f t="shared" si="2"/>
        <v>0</v>
      </c>
      <c r="L24" s="226"/>
    </row>
    <row r="25" spans="1:12" x14ac:dyDescent="0.25">
      <c r="A25" s="226"/>
      <c r="B25" s="1049">
        <v>27.22</v>
      </c>
      <c r="C25" s="15"/>
      <c r="D25" s="362">
        <f t="shared" si="6"/>
        <v>0</v>
      </c>
      <c r="E25" s="300"/>
      <c r="F25" s="69">
        <f t="shared" si="7"/>
        <v>0</v>
      </c>
      <c r="G25" s="249"/>
      <c r="H25" s="250"/>
      <c r="I25" s="1089">
        <f t="shared" si="3"/>
        <v>18506.88</v>
      </c>
      <c r="J25" s="559">
        <f t="shared" si="5"/>
        <v>680</v>
      </c>
      <c r="K25" s="1090">
        <f t="shared" si="2"/>
        <v>0</v>
      </c>
      <c r="L25" s="226"/>
    </row>
    <row r="26" spans="1:12" x14ac:dyDescent="0.25">
      <c r="A26" s="226"/>
      <c r="B26" s="1049">
        <v>27.22</v>
      </c>
      <c r="C26" s="15"/>
      <c r="D26" s="362">
        <f t="shared" si="6"/>
        <v>0</v>
      </c>
      <c r="E26" s="302"/>
      <c r="F26" s="69">
        <f t="shared" si="7"/>
        <v>0</v>
      </c>
      <c r="G26" s="249"/>
      <c r="H26" s="250"/>
      <c r="I26" s="1089">
        <f t="shared" si="3"/>
        <v>18506.88</v>
      </c>
      <c r="J26" s="559">
        <f t="shared" si="5"/>
        <v>680</v>
      </c>
      <c r="K26" s="1090">
        <f t="shared" si="2"/>
        <v>0</v>
      </c>
      <c r="L26" s="226"/>
    </row>
    <row r="27" spans="1:12" x14ac:dyDescent="0.25">
      <c r="A27" s="226"/>
      <c r="B27" s="1049">
        <v>27.22</v>
      </c>
      <c r="C27" s="15"/>
      <c r="D27" s="362">
        <f t="shared" si="6"/>
        <v>0</v>
      </c>
      <c r="E27" s="302"/>
      <c r="F27" s="69">
        <f t="shared" si="7"/>
        <v>0</v>
      </c>
      <c r="G27" s="70"/>
      <c r="H27" s="71"/>
      <c r="I27" s="556">
        <f t="shared" si="3"/>
        <v>18506.88</v>
      </c>
      <c r="J27" s="557">
        <f t="shared" si="5"/>
        <v>680</v>
      </c>
      <c r="K27" s="558">
        <f t="shared" si="2"/>
        <v>0</v>
      </c>
    </row>
    <row r="28" spans="1:12" x14ac:dyDescent="0.25">
      <c r="A28" s="226"/>
      <c r="B28" s="1049">
        <v>27.22</v>
      </c>
      <c r="C28" s="15"/>
      <c r="D28" s="362">
        <f t="shared" si="6"/>
        <v>0</v>
      </c>
      <c r="E28" s="302"/>
      <c r="F28" s="69">
        <f t="shared" si="7"/>
        <v>0</v>
      </c>
      <c r="G28" s="70"/>
      <c r="H28" s="71"/>
      <c r="I28" s="556">
        <f t="shared" si="3"/>
        <v>18506.88</v>
      </c>
      <c r="J28" s="557">
        <f t="shared" si="5"/>
        <v>680</v>
      </c>
      <c r="K28" s="558">
        <f t="shared" si="2"/>
        <v>0</v>
      </c>
    </row>
    <row r="29" spans="1:12" x14ac:dyDescent="0.25">
      <c r="A29" s="226"/>
      <c r="B29" s="1049">
        <v>27.22</v>
      </c>
      <c r="C29" s="15"/>
      <c r="D29" s="362">
        <f t="shared" si="6"/>
        <v>0</v>
      </c>
      <c r="E29" s="302"/>
      <c r="F29" s="69">
        <f t="shared" si="7"/>
        <v>0</v>
      </c>
      <c r="G29" s="70"/>
      <c r="H29" s="71"/>
      <c r="I29" s="556">
        <f t="shared" si="3"/>
        <v>18506.88</v>
      </c>
      <c r="J29" s="559">
        <f t="shared" si="5"/>
        <v>680</v>
      </c>
      <c r="K29" s="558">
        <f t="shared" si="2"/>
        <v>0</v>
      </c>
    </row>
    <row r="30" spans="1:12" x14ac:dyDescent="0.25">
      <c r="A30" s="226"/>
      <c r="B30" s="1049">
        <v>27.22</v>
      </c>
      <c r="C30" s="15"/>
      <c r="D30" s="362">
        <f t="shared" si="6"/>
        <v>0</v>
      </c>
      <c r="E30" s="302"/>
      <c r="F30" s="69">
        <f t="shared" si="7"/>
        <v>0</v>
      </c>
      <c r="G30" s="249"/>
      <c r="H30" s="250"/>
      <c r="I30" s="556">
        <f t="shared" si="3"/>
        <v>18506.88</v>
      </c>
      <c r="J30" s="559">
        <f t="shared" si="5"/>
        <v>680</v>
      </c>
      <c r="K30" s="558">
        <f t="shared" si="2"/>
        <v>0</v>
      </c>
    </row>
    <row r="31" spans="1:12" x14ac:dyDescent="0.25">
      <c r="A31" s="226"/>
      <c r="B31" s="1049">
        <v>27.22</v>
      </c>
      <c r="C31" s="15"/>
      <c r="D31" s="362">
        <f t="shared" si="6"/>
        <v>0</v>
      </c>
      <c r="E31" s="302"/>
      <c r="F31" s="69">
        <f t="shared" si="7"/>
        <v>0</v>
      </c>
      <c r="G31" s="249"/>
      <c r="H31" s="250"/>
      <c r="I31" s="556">
        <f t="shared" si="3"/>
        <v>18506.88</v>
      </c>
      <c r="J31" s="559">
        <f t="shared" si="5"/>
        <v>680</v>
      </c>
      <c r="K31" s="558">
        <f t="shared" si="2"/>
        <v>0</v>
      </c>
    </row>
    <row r="32" spans="1:12" x14ac:dyDescent="0.25">
      <c r="B32" s="1049">
        <v>27.22</v>
      </c>
      <c r="C32" s="15"/>
      <c r="D32" s="362">
        <f t="shared" si="6"/>
        <v>0</v>
      </c>
      <c r="E32" s="302"/>
      <c r="F32" s="69">
        <f t="shared" si="7"/>
        <v>0</v>
      </c>
      <c r="G32" s="249"/>
      <c r="H32" s="250"/>
      <c r="I32" s="556">
        <f t="shared" si="3"/>
        <v>18506.88</v>
      </c>
      <c r="J32" s="559">
        <f t="shared" si="5"/>
        <v>680</v>
      </c>
      <c r="K32" s="558">
        <f t="shared" si="2"/>
        <v>0</v>
      </c>
    </row>
    <row r="33" spans="2:11" x14ac:dyDescent="0.25">
      <c r="B33" s="1049">
        <v>27.22</v>
      </c>
      <c r="C33" s="15"/>
      <c r="D33" s="362">
        <f t="shared" si="6"/>
        <v>0</v>
      </c>
      <c r="E33" s="302"/>
      <c r="F33" s="69">
        <f t="shared" si="7"/>
        <v>0</v>
      </c>
      <c r="G33" s="249"/>
      <c r="H33" s="250"/>
      <c r="I33" s="556">
        <f t="shared" si="3"/>
        <v>18506.88</v>
      </c>
      <c r="J33" s="559">
        <f t="shared" si="5"/>
        <v>680</v>
      </c>
      <c r="K33" s="558">
        <f t="shared" si="2"/>
        <v>0</v>
      </c>
    </row>
    <row r="34" spans="2:11" x14ac:dyDescent="0.25">
      <c r="B34" s="1049">
        <v>27.22</v>
      </c>
      <c r="C34" s="15"/>
      <c r="D34" s="362">
        <f t="shared" si="6"/>
        <v>0</v>
      </c>
      <c r="E34" s="302"/>
      <c r="F34" s="69">
        <f t="shared" si="7"/>
        <v>0</v>
      </c>
      <c r="G34" s="70"/>
      <c r="H34" s="71"/>
      <c r="I34" s="556">
        <f t="shared" si="3"/>
        <v>18506.88</v>
      </c>
      <c r="J34" s="557">
        <f t="shared" si="5"/>
        <v>680</v>
      </c>
      <c r="K34" s="558">
        <f t="shared" si="2"/>
        <v>0</v>
      </c>
    </row>
    <row r="35" spans="2:11" x14ac:dyDescent="0.25">
      <c r="B35" s="1049">
        <v>27.22</v>
      </c>
      <c r="C35" s="15"/>
      <c r="D35" s="362">
        <f t="shared" si="6"/>
        <v>0</v>
      </c>
      <c r="E35" s="302"/>
      <c r="F35" s="69">
        <f t="shared" si="7"/>
        <v>0</v>
      </c>
      <c r="G35" s="70"/>
      <c r="H35" s="71"/>
      <c r="I35" s="556">
        <f t="shared" si="3"/>
        <v>18506.88</v>
      </c>
      <c r="J35" s="557">
        <f t="shared" si="5"/>
        <v>680</v>
      </c>
      <c r="K35" s="558">
        <f t="shared" si="2"/>
        <v>0</v>
      </c>
    </row>
    <row r="36" spans="2:11" x14ac:dyDescent="0.25">
      <c r="B36" s="1049">
        <v>27.22</v>
      </c>
      <c r="C36" s="15"/>
      <c r="D36" s="362">
        <f t="shared" si="6"/>
        <v>0</v>
      </c>
      <c r="E36" s="302"/>
      <c r="F36" s="69">
        <f t="shared" si="7"/>
        <v>0</v>
      </c>
      <c r="G36" s="70"/>
      <c r="H36" s="71"/>
      <c r="I36" s="556">
        <f t="shared" si="3"/>
        <v>18506.88</v>
      </c>
      <c r="J36" s="557">
        <f t="shared" si="5"/>
        <v>680</v>
      </c>
      <c r="K36" s="558">
        <f t="shared" si="2"/>
        <v>0</v>
      </c>
    </row>
    <row r="37" spans="2:11" x14ac:dyDescent="0.25">
      <c r="B37" s="1049">
        <v>27.22</v>
      </c>
      <c r="C37" s="15"/>
      <c r="D37" s="69">
        <f t="shared" si="6"/>
        <v>0</v>
      </c>
      <c r="E37" s="301"/>
      <c r="F37" s="69">
        <f t="shared" si="7"/>
        <v>0</v>
      </c>
      <c r="G37" s="70"/>
      <c r="H37" s="71"/>
      <c r="I37" s="556">
        <f t="shared" si="3"/>
        <v>18506.88</v>
      </c>
      <c r="J37" s="557">
        <f t="shared" si="5"/>
        <v>680</v>
      </c>
      <c r="K37" s="558">
        <f t="shared" si="2"/>
        <v>0</v>
      </c>
    </row>
    <row r="38" spans="2:11" x14ac:dyDescent="0.25">
      <c r="B38" s="1049">
        <v>27.22</v>
      </c>
      <c r="C38" s="15"/>
      <c r="D38" s="69">
        <f t="shared" si="6"/>
        <v>0</v>
      </c>
      <c r="E38" s="301"/>
      <c r="F38" s="69">
        <f t="shared" si="7"/>
        <v>0</v>
      </c>
      <c r="G38" s="70"/>
      <c r="H38" s="71"/>
      <c r="I38" s="556">
        <f t="shared" si="3"/>
        <v>18506.88</v>
      </c>
      <c r="J38" s="557">
        <f t="shared" si="5"/>
        <v>680</v>
      </c>
      <c r="K38" s="558">
        <f t="shared" si="2"/>
        <v>0</v>
      </c>
    </row>
    <row r="39" spans="2:11" x14ac:dyDescent="0.25">
      <c r="B39" s="1049">
        <v>27.22</v>
      </c>
      <c r="C39" s="15"/>
      <c r="D39" s="69">
        <f t="shared" si="6"/>
        <v>0</v>
      </c>
      <c r="E39" s="301"/>
      <c r="F39" s="69">
        <f t="shared" si="7"/>
        <v>0</v>
      </c>
      <c r="G39" s="70"/>
      <c r="H39" s="71"/>
      <c r="I39" s="556">
        <f t="shared" si="3"/>
        <v>18506.88</v>
      </c>
      <c r="J39" s="557">
        <f t="shared" si="5"/>
        <v>680</v>
      </c>
      <c r="K39" s="558">
        <f t="shared" si="2"/>
        <v>0</v>
      </c>
    </row>
    <row r="40" spans="2:11" x14ac:dyDescent="0.25">
      <c r="B40" s="1049">
        <v>27.22</v>
      </c>
      <c r="C40" s="15"/>
      <c r="D40" s="69">
        <f t="shared" si="6"/>
        <v>0</v>
      </c>
      <c r="E40" s="301"/>
      <c r="F40" s="69">
        <f t="shared" si="7"/>
        <v>0</v>
      </c>
      <c r="G40" s="70"/>
      <c r="H40" s="71"/>
      <c r="I40" s="556">
        <f t="shared" si="3"/>
        <v>18506.88</v>
      </c>
      <c r="J40" s="557">
        <f t="shared" si="5"/>
        <v>680</v>
      </c>
      <c r="K40" s="558">
        <f t="shared" si="2"/>
        <v>0</v>
      </c>
    </row>
    <row r="41" spans="2:11" x14ac:dyDescent="0.25">
      <c r="B41" s="1049">
        <v>27.22</v>
      </c>
      <c r="C41" s="15"/>
      <c r="D41" s="69">
        <f t="shared" si="6"/>
        <v>0</v>
      </c>
      <c r="E41" s="301"/>
      <c r="F41" s="69">
        <f t="shared" si="7"/>
        <v>0</v>
      </c>
      <c r="G41" s="70"/>
      <c r="H41" s="71"/>
      <c r="I41" s="556">
        <f t="shared" si="3"/>
        <v>18506.88</v>
      </c>
      <c r="J41" s="557">
        <f t="shared" si="5"/>
        <v>680</v>
      </c>
      <c r="K41" s="558">
        <f t="shared" si="2"/>
        <v>0</v>
      </c>
    </row>
    <row r="42" spans="2:11" x14ac:dyDescent="0.25">
      <c r="B42" s="1049">
        <v>27.22</v>
      </c>
      <c r="C42" s="15"/>
      <c r="D42" s="69">
        <f t="shared" si="6"/>
        <v>0</v>
      </c>
      <c r="E42" s="301"/>
      <c r="F42" s="69">
        <f t="shared" si="7"/>
        <v>0</v>
      </c>
      <c r="G42" s="70"/>
      <c r="H42" s="71"/>
      <c r="I42" s="556">
        <f t="shared" si="3"/>
        <v>18506.88</v>
      </c>
      <c r="J42" s="557">
        <f t="shared" si="5"/>
        <v>680</v>
      </c>
      <c r="K42" s="558">
        <f t="shared" si="2"/>
        <v>0</v>
      </c>
    </row>
    <row r="43" spans="2:11" x14ac:dyDescent="0.25">
      <c r="B43" s="1049">
        <v>27.22</v>
      </c>
      <c r="C43" s="15"/>
      <c r="D43" s="69">
        <f t="shared" si="6"/>
        <v>0</v>
      </c>
      <c r="E43" s="301"/>
      <c r="F43" s="69">
        <f t="shared" si="7"/>
        <v>0</v>
      </c>
      <c r="G43" s="70"/>
      <c r="H43" s="71"/>
      <c r="I43" s="556">
        <f t="shared" si="3"/>
        <v>18506.88</v>
      </c>
      <c r="J43" s="557">
        <f t="shared" si="5"/>
        <v>680</v>
      </c>
      <c r="K43" s="558">
        <f t="shared" si="2"/>
        <v>0</v>
      </c>
    </row>
    <row r="44" spans="2:11" x14ac:dyDescent="0.25">
      <c r="B44" s="1049">
        <v>27.22</v>
      </c>
      <c r="C44" s="15"/>
      <c r="D44" s="69">
        <f t="shared" si="6"/>
        <v>0</v>
      </c>
      <c r="E44" s="301"/>
      <c r="F44" s="69">
        <f t="shared" si="7"/>
        <v>0</v>
      </c>
      <c r="G44" s="70"/>
      <c r="H44" s="71"/>
      <c r="I44" s="556">
        <f t="shared" si="3"/>
        <v>18506.88</v>
      </c>
      <c r="J44" s="557">
        <f t="shared" si="5"/>
        <v>680</v>
      </c>
      <c r="K44" s="558">
        <f t="shared" si="2"/>
        <v>0</v>
      </c>
    </row>
    <row r="45" spans="2:11" x14ac:dyDescent="0.25">
      <c r="B45" s="1049">
        <v>27.22</v>
      </c>
      <c r="C45" s="15"/>
      <c r="D45" s="69">
        <f t="shared" si="6"/>
        <v>0</v>
      </c>
      <c r="E45" s="301"/>
      <c r="F45" s="69">
        <f t="shared" si="7"/>
        <v>0</v>
      </c>
      <c r="G45" s="70"/>
      <c r="H45" s="71"/>
      <c r="I45" s="556">
        <f t="shared" si="3"/>
        <v>18506.88</v>
      </c>
      <c r="J45" s="557">
        <f t="shared" si="5"/>
        <v>680</v>
      </c>
      <c r="K45" s="558">
        <f t="shared" si="2"/>
        <v>0</v>
      </c>
    </row>
    <row r="46" spans="2:11" x14ac:dyDescent="0.25">
      <c r="B46" s="1049">
        <v>27.22</v>
      </c>
      <c r="C46" s="15"/>
      <c r="D46" s="69">
        <f t="shared" si="6"/>
        <v>0</v>
      </c>
      <c r="E46" s="301"/>
      <c r="F46" s="69">
        <f t="shared" si="7"/>
        <v>0</v>
      </c>
      <c r="G46" s="70"/>
      <c r="H46" s="71"/>
      <c r="I46" s="556">
        <f t="shared" si="3"/>
        <v>18506.88</v>
      </c>
      <c r="J46" s="557">
        <f t="shared" si="5"/>
        <v>680</v>
      </c>
      <c r="K46" s="558">
        <f t="shared" si="2"/>
        <v>0</v>
      </c>
    </row>
    <row r="47" spans="2:11" x14ac:dyDescent="0.25">
      <c r="B47" s="1049">
        <v>27.22</v>
      </c>
      <c r="C47" s="15"/>
      <c r="D47" s="69">
        <f t="shared" si="6"/>
        <v>0</v>
      </c>
      <c r="E47" s="301"/>
      <c r="F47" s="69">
        <f t="shared" si="7"/>
        <v>0</v>
      </c>
      <c r="G47" s="70"/>
      <c r="H47" s="71"/>
      <c r="I47" s="556">
        <f t="shared" si="3"/>
        <v>18506.88</v>
      </c>
      <c r="J47" s="557">
        <f t="shared" si="5"/>
        <v>680</v>
      </c>
      <c r="K47" s="558">
        <f t="shared" si="2"/>
        <v>0</v>
      </c>
    </row>
    <row r="48" spans="2:11" x14ac:dyDescent="0.25">
      <c r="B48" s="1049">
        <v>27.22</v>
      </c>
      <c r="C48" s="15"/>
      <c r="D48" s="69">
        <f t="shared" si="6"/>
        <v>0</v>
      </c>
      <c r="E48" s="301"/>
      <c r="F48" s="69">
        <f t="shared" si="7"/>
        <v>0</v>
      </c>
      <c r="G48" s="70"/>
      <c r="H48" s="71"/>
      <c r="I48" s="556">
        <f t="shared" si="3"/>
        <v>18506.88</v>
      </c>
      <c r="J48" s="557">
        <f t="shared" si="5"/>
        <v>680</v>
      </c>
      <c r="K48" s="558">
        <f t="shared" si="2"/>
        <v>0</v>
      </c>
    </row>
    <row r="49" spans="1:11" x14ac:dyDescent="0.25">
      <c r="B49" s="1049">
        <v>27.22</v>
      </c>
      <c r="C49" s="15"/>
      <c r="D49" s="69">
        <f t="shared" si="6"/>
        <v>0</v>
      </c>
      <c r="E49" s="301"/>
      <c r="F49" s="69">
        <f t="shared" si="7"/>
        <v>0</v>
      </c>
      <c r="G49" s="70"/>
      <c r="H49" s="250"/>
      <c r="I49" s="556">
        <f t="shared" si="3"/>
        <v>18506.88</v>
      </c>
      <c r="J49" s="557">
        <f t="shared" si="5"/>
        <v>680</v>
      </c>
      <c r="K49" s="558">
        <f t="shared" si="2"/>
        <v>0</v>
      </c>
    </row>
    <row r="50" spans="1:11" x14ac:dyDescent="0.25">
      <c r="B50" s="1049">
        <v>27.22</v>
      </c>
      <c r="C50" s="15"/>
      <c r="D50" s="69">
        <f t="shared" si="6"/>
        <v>0</v>
      </c>
      <c r="E50" s="301"/>
      <c r="F50" s="69">
        <f t="shared" si="7"/>
        <v>0</v>
      </c>
      <c r="G50" s="70"/>
      <c r="H50" s="71"/>
      <c r="I50" s="556">
        <f t="shared" si="3"/>
        <v>18506.88</v>
      </c>
      <c r="J50" s="557">
        <f t="shared" si="5"/>
        <v>680</v>
      </c>
      <c r="K50" s="558">
        <f t="shared" si="2"/>
        <v>0</v>
      </c>
    </row>
    <row r="51" spans="1:11" x14ac:dyDescent="0.25">
      <c r="B51" s="1049">
        <v>27.22</v>
      </c>
      <c r="C51" s="15"/>
      <c r="D51" s="69">
        <f t="shared" si="6"/>
        <v>0</v>
      </c>
      <c r="E51" s="301"/>
      <c r="F51" s="69">
        <f t="shared" si="7"/>
        <v>0</v>
      </c>
      <c r="G51" s="70"/>
      <c r="H51" s="71"/>
      <c r="I51" s="556">
        <f t="shared" si="3"/>
        <v>18506.88</v>
      </c>
      <c r="J51" s="557">
        <f t="shared" si="5"/>
        <v>680</v>
      </c>
      <c r="K51" s="558">
        <f t="shared" si="2"/>
        <v>0</v>
      </c>
    </row>
    <row r="52" spans="1:11" x14ac:dyDescent="0.25">
      <c r="B52" s="1049">
        <v>27.22</v>
      </c>
      <c r="C52" s="15"/>
      <c r="D52" s="69">
        <f t="shared" si="6"/>
        <v>0</v>
      </c>
      <c r="E52" s="301"/>
      <c r="F52" s="69">
        <f t="shared" si="7"/>
        <v>0</v>
      </c>
      <c r="G52" s="70"/>
      <c r="H52" s="71"/>
      <c r="I52" s="556">
        <f t="shared" si="3"/>
        <v>18506.88</v>
      </c>
      <c r="J52" s="557">
        <f t="shared" si="5"/>
        <v>680</v>
      </c>
      <c r="K52" s="558">
        <f t="shared" si="2"/>
        <v>0</v>
      </c>
    </row>
    <row r="53" spans="1:11" x14ac:dyDescent="0.25">
      <c r="B53" s="1049">
        <v>27.22</v>
      </c>
      <c r="C53" s="15"/>
      <c r="D53" s="69">
        <f t="shared" si="6"/>
        <v>0</v>
      </c>
      <c r="E53" s="301"/>
      <c r="F53" s="69">
        <f t="shared" si="7"/>
        <v>0</v>
      </c>
      <c r="G53" s="70"/>
      <c r="H53" s="71"/>
      <c r="I53" s="556">
        <f t="shared" si="3"/>
        <v>18506.88</v>
      </c>
      <c r="J53" s="557">
        <f t="shared" si="5"/>
        <v>680</v>
      </c>
      <c r="K53" s="558">
        <f t="shared" si="2"/>
        <v>0</v>
      </c>
    </row>
    <row r="54" spans="1:11" x14ac:dyDescent="0.25">
      <c r="B54" s="1049">
        <v>27.22</v>
      </c>
      <c r="C54" s="15"/>
      <c r="D54" s="69">
        <f t="shared" si="6"/>
        <v>0</v>
      </c>
      <c r="E54" s="301"/>
      <c r="F54" s="69">
        <f t="shared" si="7"/>
        <v>0</v>
      </c>
      <c r="G54" s="70"/>
      <c r="H54" s="71"/>
      <c r="I54" s="556">
        <f t="shared" si="3"/>
        <v>18506.88</v>
      </c>
      <c r="J54" s="557">
        <f t="shared" si="5"/>
        <v>680</v>
      </c>
      <c r="K54" s="558">
        <f t="shared" si="2"/>
        <v>0</v>
      </c>
    </row>
    <row r="55" spans="1:11" x14ac:dyDescent="0.25">
      <c r="B55" s="1049">
        <v>27.22</v>
      </c>
      <c r="C55" s="15"/>
      <c r="D55" s="69">
        <f t="shared" si="6"/>
        <v>0</v>
      </c>
      <c r="E55" s="301"/>
      <c r="F55" s="69">
        <f t="shared" si="7"/>
        <v>0</v>
      </c>
      <c r="G55" s="70"/>
      <c r="H55" s="71"/>
      <c r="I55" s="556">
        <f t="shared" si="3"/>
        <v>18506.88</v>
      </c>
      <c r="J55" s="557">
        <f t="shared" si="5"/>
        <v>680</v>
      </c>
      <c r="K55" s="558">
        <f t="shared" si="2"/>
        <v>0</v>
      </c>
    </row>
    <row r="56" spans="1:11" x14ac:dyDescent="0.25">
      <c r="B56" s="1049">
        <v>27.22</v>
      </c>
      <c r="C56" s="15"/>
      <c r="D56" s="69">
        <f t="shared" si="6"/>
        <v>0</v>
      </c>
      <c r="E56" s="301"/>
      <c r="F56" s="69">
        <f t="shared" si="7"/>
        <v>0</v>
      </c>
      <c r="G56" s="70"/>
      <c r="H56" s="71"/>
      <c r="I56" s="556">
        <f t="shared" si="3"/>
        <v>18506.88</v>
      </c>
      <c r="J56" s="557">
        <f t="shared" si="5"/>
        <v>680</v>
      </c>
      <c r="K56" s="558">
        <f t="shared" si="2"/>
        <v>0</v>
      </c>
    </row>
    <row r="57" spans="1:11" x14ac:dyDescent="0.25">
      <c r="B57" s="1049">
        <v>27.22</v>
      </c>
      <c r="C57" s="15"/>
      <c r="D57" s="69">
        <f t="shared" si="6"/>
        <v>0</v>
      </c>
      <c r="E57" s="301"/>
      <c r="F57" s="69">
        <f t="shared" si="7"/>
        <v>0</v>
      </c>
      <c r="G57" s="70"/>
      <c r="H57" s="71"/>
      <c r="I57" s="556">
        <f t="shared" si="3"/>
        <v>18506.88</v>
      </c>
      <c r="J57" s="557">
        <f t="shared" si="5"/>
        <v>680</v>
      </c>
      <c r="K57" s="558">
        <f t="shared" si="2"/>
        <v>0</v>
      </c>
    </row>
    <row r="58" spans="1:11" x14ac:dyDescent="0.25">
      <c r="B58" s="1049">
        <v>27.22</v>
      </c>
      <c r="C58" s="15"/>
      <c r="D58" s="69">
        <f t="shared" si="6"/>
        <v>0</v>
      </c>
      <c r="E58" s="301"/>
      <c r="F58" s="69">
        <f t="shared" si="7"/>
        <v>0</v>
      </c>
      <c r="G58" s="70"/>
      <c r="H58" s="71"/>
      <c r="I58" s="556">
        <f t="shared" si="3"/>
        <v>18506.88</v>
      </c>
      <c r="J58" s="557">
        <f t="shared" si="5"/>
        <v>680</v>
      </c>
      <c r="K58" s="558">
        <f t="shared" si="2"/>
        <v>0</v>
      </c>
    </row>
    <row r="59" spans="1:11" x14ac:dyDescent="0.25">
      <c r="B59" s="1049">
        <v>27.22</v>
      </c>
      <c r="C59" s="15"/>
      <c r="D59" s="69">
        <f t="shared" si="6"/>
        <v>0</v>
      </c>
      <c r="E59" s="301"/>
      <c r="F59" s="69">
        <f t="shared" si="7"/>
        <v>0</v>
      </c>
      <c r="G59" s="70"/>
      <c r="H59" s="71"/>
      <c r="I59" s="556">
        <f t="shared" si="3"/>
        <v>18506.88</v>
      </c>
      <c r="J59" s="557">
        <f t="shared" si="5"/>
        <v>680</v>
      </c>
      <c r="K59" s="558">
        <f t="shared" si="2"/>
        <v>0</v>
      </c>
    </row>
    <row r="60" spans="1:11" ht="15.75" thickBot="1" x14ac:dyDescent="0.3">
      <c r="A60" s="120"/>
      <c r="B60" s="1049">
        <v>27.22</v>
      </c>
      <c r="C60" s="15"/>
      <c r="D60" s="69">
        <f t="shared" si="6"/>
        <v>0</v>
      </c>
      <c r="E60" s="301"/>
      <c r="F60" s="69">
        <f t="shared" si="7"/>
        <v>0</v>
      </c>
      <c r="G60" s="70"/>
      <c r="H60" s="71"/>
      <c r="I60" s="556">
        <f t="shared" si="3"/>
        <v>18506.88</v>
      </c>
      <c r="J60" s="557">
        <f t="shared" si="5"/>
        <v>680</v>
      </c>
      <c r="K60" s="558">
        <f t="shared" si="2"/>
        <v>0</v>
      </c>
    </row>
    <row r="61" spans="1:11" ht="15.75" thickTop="1" x14ac:dyDescent="0.25">
      <c r="A61" s="294"/>
      <c r="B61" s="1049">
        <v>27.22</v>
      </c>
      <c r="C61" s="15"/>
      <c r="D61" s="69">
        <f t="shared" si="6"/>
        <v>0</v>
      </c>
      <c r="E61" s="301"/>
      <c r="F61" s="69">
        <f t="shared" si="7"/>
        <v>0</v>
      </c>
      <c r="G61" s="70"/>
      <c r="H61" s="71"/>
      <c r="I61" s="556">
        <f t="shared" si="3"/>
        <v>18506.88</v>
      </c>
      <c r="J61" s="557">
        <f t="shared" si="5"/>
        <v>680</v>
      </c>
      <c r="K61" s="558">
        <f t="shared" si="2"/>
        <v>0</v>
      </c>
    </row>
    <row r="62" spans="1:11" x14ac:dyDescent="0.25">
      <c r="A62" s="294"/>
      <c r="B62" s="1049">
        <v>27.22</v>
      </c>
      <c r="C62" s="15"/>
      <c r="D62" s="69">
        <f t="shared" si="6"/>
        <v>0</v>
      </c>
      <c r="E62" s="301"/>
      <c r="F62" s="69">
        <f t="shared" si="7"/>
        <v>0</v>
      </c>
      <c r="G62" s="70"/>
      <c r="H62" s="71"/>
      <c r="I62" s="556">
        <f t="shared" si="3"/>
        <v>18506.88</v>
      </c>
      <c r="J62" s="557">
        <f t="shared" si="5"/>
        <v>680</v>
      </c>
      <c r="K62" s="558">
        <f t="shared" si="2"/>
        <v>0</v>
      </c>
    </row>
    <row r="63" spans="1:11" x14ac:dyDescent="0.25">
      <c r="A63" s="294"/>
      <c r="B63" s="1049">
        <v>27.22</v>
      </c>
      <c r="C63" s="15"/>
      <c r="D63" s="69">
        <f t="shared" si="6"/>
        <v>0</v>
      </c>
      <c r="E63" s="301"/>
      <c r="F63" s="69">
        <f t="shared" si="7"/>
        <v>0</v>
      </c>
      <c r="G63" s="70"/>
      <c r="H63" s="71"/>
      <c r="I63" s="556">
        <f t="shared" si="3"/>
        <v>18506.88</v>
      </c>
      <c r="J63" s="557">
        <f t="shared" si="5"/>
        <v>680</v>
      </c>
      <c r="K63" s="558">
        <f t="shared" si="2"/>
        <v>0</v>
      </c>
    </row>
    <row r="64" spans="1:11" x14ac:dyDescent="0.25">
      <c r="A64" s="294"/>
      <c r="B64" s="1049">
        <v>27.22</v>
      </c>
      <c r="C64" s="15"/>
      <c r="D64" s="69">
        <f t="shared" si="6"/>
        <v>0</v>
      </c>
      <c r="E64" s="301"/>
      <c r="F64" s="69">
        <f t="shared" si="7"/>
        <v>0</v>
      </c>
      <c r="G64" s="70"/>
      <c r="H64" s="71"/>
      <c r="I64" s="556">
        <f t="shared" si="3"/>
        <v>18506.88</v>
      </c>
      <c r="J64" s="557">
        <f t="shared" si="5"/>
        <v>680</v>
      </c>
      <c r="K64" s="558">
        <f t="shared" si="2"/>
        <v>0</v>
      </c>
    </row>
    <row r="65" spans="1:11" x14ac:dyDescent="0.25">
      <c r="A65" s="294"/>
      <c r="B65" s="1049">
        <v>27.22</v>
      </c>
      <c r="C65" s="15"/>
      <c r="D65" s="69">
        <f t="shared" si="6"/>
        <v>0</v>
      </c>
      <c r="E65" s="301"/>
      <c r="F65" s="69">
        <f t="shared" si="7"/>
        <v>0</v>
      </c>
      <c r="G65" s="70"/>
      <c r="H65" s="71"/>
      <c r="I65" s="556">
        <f t="shared" si="3"/>
        <v>18506.88</v>
      </c>
      <c r="J65" s="557">
        <f t="shared" si="5"/>
        <v>680</v>
      </c>
      <c r="K65" s="558">
        <f t="shared" si="2"/>
        <v>0</v>
      </c>
    </row>
    <row r="66" spans="1:11" x14ac:dyDescent="0.25">
      <c r="A66" s="294"/>
      <c r="B66" s="1049">
        <v>27.22</v>
      </c>
      <c r="C66" s="15"/>
      <c r="D66" s="69">
        <f t="shared" si="6"/>
        <v>0</v>
      </c>
      <c r="E66" s="301"/>
      <c r="F66" s="69">
        <f t="shared" si="7"/>
        <v>0</v>
      </c>
      <c r="G66" s="70"/>
      <c r="H66" s="71"/>
      <c r="I66" s="556">
        <f t="shared" si="3"/>
        <v>18506.88</v>
      </c>
      <c r="J66" s="557">
        <f t="shared" si="5"/>
        <v>680</v>
      </c>
      <c r="K66" s="558">
        <f t="shared" si="2"/>
        <v>0</v>
      </c>
    </row>
    <row r="67" spans="1:11" x14ac:dyDescent="0.25">
      <c r="A67" s="294"/>
      <c r="B67" s="1049">
        <v>27.22</v>
      </c>
      <c r="C67" s="15"/>
      <c r="D67" s="69">
        <f t="shared" si="6"/>
        <v>0</v>
      </c>
      <c r="E67" s="301"/>
      <c r="F67" s="69">
        <f t="shared" si="7"/>
        <v>0</v>
      </c>
      <c r="G67" s="70"/>
      <c r="H67" s="71"/>
      <c r="I67" s="556">
        <f t="shared" si="3"/>
        <v>18506.88</v>
      </c>
      <c r="J67" s="557">
        <f t="shared" si="5"/>
        <v>680</v>
      </c>
      <c r="K67" s="558">
        <f t="shared" si="2"/>
        <v>0</v>
      </c>
    </row>
    <row r="68" spans="1:11" x14ac:dyDescent="0.25">
      <c r="A68" s="294"/>
      <c r="B68" s="1049">
        <v>27.22</v>
      </c>
      <c r="C68" s="15"/>
      <c r="D68" s="69">
        <f t="shared" si="6"/>
        <v>0</v>
      </c>
      <c r="E68" s="301"/>
      <c r="F68" s="69">
        <f t="shared" si="7"/>
        <v>0</v>
      </c>
      <c r="G68" s="70"/>
      <c r="H68" s="71"/>
      <c r="I68" s="556">
        <f t="shared" si="3"/>
        <v>18506.88</v>
      </c>
      <c r="J68" s="557">
        <f t="shared" si="5"/>
        <v>680</v>
      </c>
      <c r="K68" s="558">
        <f t="shared" si="2"/>
        <v>0</v>
      </c>
    </row>
    <row r="69" spans="1:11" x14ac:dyDescent="0.25">
      <c r="A69" s="294"/>
      <c r="B69" s="1049">
        <v>27.22</v>
      </c>
      <c r="C69" s="15"/>
      <c r="D69" s="69">
        <f t="shared" si="6"/>
        <v>0</v>
      </c>
      <c r="E69" s="301"/>
      <c r="F69" s="69">
        <f t="shared" si="7"/>
        <v>0</v>
      </c>
      <c r="G69" s="70"/>
      <c r="H69" s="71"/>
      <c r="I69" s="556">
        <f t="shared" si="3"/>
        <v>18506.88</v>
      </c>
      <c r="J69" s="557">
        <f t="shared" si="5"/>
        <v>680</v>
      </c>
      <c r="K69" s="558">
        <f t="shared" si="2"/>
        <v>0</v>
      </c>
    </row>
    <row r="70" spans="1:11" x14ac:dyDescent="0.25">
      <c r="A70" s="294"/>
      <c r="B70" s="1049">
        <v>27.22</v>
      </c>
      <c r="C70" s="15"/>
      <c r="D70" s="69">
        <f t="shared" si="6"/>
        <v>0</v>
      </c>
      <c r="E70" s="301"/>
      <c r="F70" s="248">
        <f t="shared" si="7"/>
        <v>0</v>
      </c>
      <c r="G70" s="249"/>
      <c r="H70" s="250"/>
      <c r="I70" s="556">
        <f t="shared" si="3"/>
        <v>18506.88</v>
      </c>
      <c r="J70" s="559">
        <f t="shared" si="5"/>
        <v>680</v>
      </c>
      <c r="K70" s="558">
        <f t="shared" si="2"/>
        <v>0</v>
      </c>
    </row>
    <row r="71" spans="1:11" x14ac:dyDescent="0.25">
      <c r="A71" s="294"/>
      <c r="B71" s="1049">
        <v>27.22</v>
      </c>
      <c r="C71" s="15"/>
      <c r="D71" s="69">
        <f t="shared" si="6"/>
        <v>0</v>
      </c>
      <c r="E71" s="301"/>
      <c r="F71" s="248">
        <f t="shared" si="7"/>
        <v>0</v>
      </c>
      <c r="G71" s="249"/>
      <c r="H71" s="250"/>
      <c r="I71" s="556">
        <f t="shared" si="3"/>
        <v>18506.88</v>
      </c>
      <c r="J71" s="559">
        <f t="shared" si="5"/>
        <v>680</v>
      </c>
      <c r="K71" s="558">
        <f t="shared" si="2"/>
        <v>0</v>
      </c>
    </row>
    <row r="72" spans="1:11" x14ac:dyDescent="0.25">
      <c r="A72" s="294"/>
      <c r="B72" s="1049">
        <v>27.22</v>
      </c>
      <c r="C72" s="15"/>
      <c r="D72" s="69">
        <f t="shared" si="6"/>
        <v>0</v>
      </c>
      <c r="E72" s="301"/>
      <c r="F72" s="248">
        <f t="shared" si="7"/>
        <v>0</v>
      </c>
      <c r="G72" s="249"/>
      <c r="H72" s="250"/>
      <c r="I72" s="556">
        <f t="shared" si="3"/>
        <v>18506.88</v>
      </c>
      <c r="J72" s="559">
        <f t="shared" si="5"/>
        <v>680</v>
      </c>
      <c r="K72" s="558">
        <f t="shared" si="2"/>
        <v>0</v>
      </c>
    </row>
    <row r="73" spans="1:11" x14ac:dyDescent="0.25">
      <c r="A73" s="294"/>
      <c r="B73" s="1049">
        <v>27.22</v>
      </c>
      <c r="C73" s="15"/>
      <c r="D73" s="69">
        <f t="shared" si="6"/>
        <v>0</v>
      </c>
      <c r="E73" s="301"/>
      <c r="F73" s="248">
        <f t="shared" ref="F73:F114" si="8">D73</f>
        <v>0</v>
      </c>
      <c r="G73" s="249"/>
      <c r="H73" s="250"/>
      <c r="I73" s="556">
        <f t="shared" si="3"/>
        <v>18506.88</v>
      </c>
      <c r="J73" s="559">
        <f t="shared" si="5"/>
        <v>680</v>
      </c>
      <c r="K73" s="558">
        <f t="shared" si="2"/>
        <v>0</v>
      </c>
    </row>
    <row r="74" spans="1:11" x14ac:dyDescent="0.25">
      <c r="A74" s="294"/>
      <c r="B74" s="1049">
        <v>27.22</v>
      </c>
      <c r="C74" s="15"/>
      <c r="D74" s="69">
        <f t="shared" ref="D74:D114" si="9">C74*B74</f>
        <v>0</v>
      </c>
      <c r="E74" s="301"/>
      <c r="F74" s="248">
        <f t="shared" si="8"/>
        <v>0</v>
      </c>
      <c r="G74" s="249"/>
      <c r="H74" s="250"/>
      <c r="I74" s="556">
        <f t="shared" si="3"/>
        <v>18506.88</v>
      </c>
      <c r="J74" s="559">
        <f t="shared" si="5"/>
        <v>680</v>
      </c>
      <c r="K74" s="558">
        <f t="shared" ref="K74:K114" si="10">F74*H74</f>
        <v>0</v>
      </c>
    </row>
    <row r="75" spans="1:11" x14ac:dyDescent="0.25">
      <c r="A75" s="294"/>
      <c r="B75" s="1049">
        <v>27.22</v>
      </c>
      <c r="C75" s="15"/>
      <c r="D75" s="69">
        <f t="shared" si="9"/>
        <v>0</v>
      </c>
      <c r="E75" s="301"/>
      <c r="F75" s="248">
        <f t="shared" si="8"/>
        <v>0</v>
      </c>
      <c r="G75" s="249"/>
      <c r="H75" s="250"/>
      <c r="I75" s="556">
        <f t="shared" ref="I75:I113" si="11">I74-F75</f>
        <v>18506.88</v>
      </c>
      <c r="J75" s="559">
        <f t="shared" si="5"/>
        <v>680</v>
      </c>
      <c r="K75" s="558">
        <f t="shared" si="10"/>
        <v>0</v>
      </c>
    </row>
    <row r="76" spans="1:11" x14ac:dyDescent="0.25">
      <c r="A76" s="294"/>
      <c r="B76" s="1049">
        <v>27.22</v>
      </c>
      <c r="C76" s="15"/>
      <c r="D76" s="69">
        <f t="shared" si="9"/>
        <v>0</v>
      </c>
      <c r="E76" s="301"/>
      <c r="F76" s="69">
        <f t="shared" si="8"/>
        <v>0</v>
      </c>
      <c r="G76" s="70"/>
      <c r="H76" s="71"/>
      <c r="I76" s="556">
        <f t="shared" si="11"/>
        <v>18506.88</v>
      </c>
      <c r="J76" s="557">
        <f t="shared" si="5"/>
        <v>680</v>
      </c>
      <c r="K76" s="558">
        <f t="shared" si="10"/>
        <v>0</v>
      </c>
    </row>
    <row r="77" spans="1:11" x14ac:dyDescent="0.25">
      <c r="A77" s="294"/>
      <c r="B77" s="1049">
        <v>27.22</v>
      </c>
      <c r="C77" s="15"/>
      <c r="D77" s="69">
        <f t="shared" si="9"/>
        <v>0</v>
      </c>
      <c r="E77" s="301"/>
      <c r="F77" s="69">
        <f t="shared" si="8"/>
        <v>0</v>
      </c>
      <c r="G77" s="70"/>
      <c r="H77" s="71"/>
      <c r="I77" s="556">
        <f t="shared" si="11"/>
        <v>18506.88</v>
      </c>
      <c r="J77" s="557">
        <f t="shared" ref="J77:J113" si="12">J76-C77</f>
        <v>680</v>
      </c>
      <c r="K77" s="558">
        <f t="shared" si="10"/>
        <v>0</v>
      </c>
    </row>
    <row r="78" spans="1:11" x14ac:dyDescent="0.25">
      <c r="A78" s="294"/>
      <c r="B78" s="1049">
        <v>27.22</v>
      </c>
      <c r="C78" s="15"/>
      <c r="D78" s="69">
        <f t="shared" si="9"/>
        <v>0</v>
      </c>
      <c r="E78" s="301"/>
      <c r="F78" s="69">
        <f t="shared" si="8"/>
        <v>0</v>
      </c>
      <c r="G78" s="70"/>
      <c r="H78" s="71"/>
      <c r="I78" s="556">
        <f t="shared" si="11"/>
        <v>18506.88</v>
      </c>
      <c r="J78" s="557">
        <f t="shared" si="12"/>
        <v>680</v>
      </c>
      <c r="K78" s="558">
        <f t="shared" si="10"/>
        <v>0</v>
      </c>
    </row>
    <row r="79" spans="1:11" x14ac:dyDescent="0.25">
      <c r="A79" s="294"/>
      <c r="B79" s="1049">
        <v>27.22</v>
      </c>
      <c r="C79" s="15"/>
      <c r="D79" s="69">
        <f t="shared" si="9"/>
        <v>0</v>
      </c>
      <c r="E79" s="301"/>
      <c r="F79" s="69">
        <f t="shared" si="8"/>
        <v>0</v>
      </c>
      <c r="G79" s="70"/>
      <c r="H79" s="71"/>
      <c r="I79" s="556">
        <f t="shared" si="11"/>
        <v>18506.88</v>
      </c>
      <c r="J79" s="557">
        <f t="shared" si="12"/>
        <v>680</v>
      </c>
      <c r="K79" s="558">
        <f t="shared" si="10"/>
        <v>0</v>
      </c>
    </row>
    <row r="80" spans="1:11" x14ac:dyDescent="0.25">
      <c r="A80" s="294"/>
      <c r="B80" s="1049">
        <v>27.22</v>
      </c>
      <c r="C80" s="15"/>
      <c r="D80" s="69">
        <f t="shared" si="9"/>
        <v>0</v>
      </c>
      <c r="E80" s="301"/>
      <c r="F80" s="69">
        <f t="shared" si="8"/>
        <v>0</v>
      </c>
      <c r="G80" s="70"/>
      <c r="H80" s="71"/>
      <c r="I80" s="556">
        <f t="shared" si="11"/>
        <v>18506.88</v>
      </c>
      <c r="J80" s="557">
        <f t="shared" si="12"/>
        <v>680</v>
      </c>
      <c r="K80" s="558">
        <f t="shared" si="10"/>
        <v>0</v>
      </c>
    </row>
    <row r="81" spans="1:11" x14ac:dyDescent="0.25">
      <c r="A81" s="294"/>
      <c r="B81" s="1049">
        <v>27.22</v>
      </c>
      <c r="C81" s="15"/>
      <c r="D81" s="69">
        <f t="shared" si="9"/>
        <v>0</v>
      </c>
      <c r="E81" s="301"/>
      <c r="F81" s="69">
        <f t="shared" si="8"/>
        <v>0</v>
      </c>
      <c r="G81" s="70"/>
      <c r="H81" s="71"/>
      <c r="I81" s="556">
        <f t="shared" si="11"/>
        <v>18506.88</v>
      </c>
      <c r="J81" s="557">
        <f t="shared" si="12"/>
        <v>680</v>
      </c>
      <c r="K81" s="558">
        <f t="shared" si="10"/>
        <v>0</v>
      </c>
    </row>
    <row r="82" spans="1:11" x14ac:dyDescent="0.25">
      <c r="A82" s="294"/>
      <c r="B82" s="1049">
        <v>27.22</v>
      </c>
      <c r="C82" s="15"/>
      <c r="D82" s="69">
        <f t="shared" si="9"/>
        <v>0</v>
      </c>
      <c r="E82" s="301"/>
      <c r="F82" s="69">
        <f t="shared" si="8"/>
        <v>0</v>
      </c>
      <c r="G82" s="70"/>
      <c r="H82" s="71"/>
      <c r="I82" s="556">
        <f t="shared" si="11"/>
        <v>18506.88</v>
      </c>
      <c r="J82" s="557">
        <f t="shared" si="12"/>
        <v>680</v>
      </c>
      <c r="K82" s="558">
        <f t="shared" si="10"/>
        <v>0</v>
      </c>
    </row>
    <row r="83" spans="1:11" x14ac:dyDescent="0.25">
      <c r="A83" s="294"/>
      <c r="B83" s="1049">
        <v>27.22</v>
      </c>
      <c r="C83" s="15"/>
      <c r="D83" s="69">
        <f t="shared" si="9"/>
        <v>0</v>
      </c>
      <c r="E83" s="301"/>
      <c r="F83" s="69">
        <f t="shared" si="8"/>
        <v>0</v>
      </c>
      <c r="G83" s="70"/>
      <c r="H83" s="71"/>
      <c r="I83" s="556">
        <f t="shared" si="11"/>
        <v>18506.88</v>
      </c>
      <c r="J83" s="557">
        <f t="shared" si="12"/>
        <v>680</v>
      </c>
      <c r="K83" s="558">
        <f t="shared" si="10"/>
        <v>0</v>
      </c>
    </row>
    <row r="84" spans="1:11" x14ac:dyDescent="0.25">
      <c r="A84" s="294"/>
      <c r="B84" s="1049">
        <v>27.22</v>
      </c>
      <c r="C84" s="15"/>
      <c r="D84" s="69">
        <f t="shared" si="9"/>
        <v>0</v>
      </c>
      <c r="E84" s="301"/>
      <c r="F84" s="69">
        <f t="shared" si="8"/>
        <v>0</v>
      </c>
      <c r="G84" s="70"/>
      <c r="H84" s="71"/>
      <c r="I84" s="556">
        <f t="shared" si="11"/>
        <v>18506.88</v>
      </c>
      <c r="J84" s="557">
        <f t="shared" si="12"/>
        <v>680</v>
      </c>
      <c r="K84" s="558">
        <f t="shared" si="10"/>
        <v>0</v>
      </c>
    </row>
    <row r="85" spans="1:11" x14ac:dyDescent="0.25">
      <c r="A85" s="294"/>
      <c r="B85" s="1049">
        <v>27.22</v>
      </c>
      <c r="C85" s="15"/>
      <c r="D85" s="69">
        <f t="shared" si="9"/>
        <v>0</v>
      </c>
      <c r="E85" s="301"/>
      <c r="F85" s="69">
        <f t="shared" si="8"/>
        <v>0</v>
      </c>
      <c r="G85" s="70"/>
      <c r="H85" s="71"/>
      <c r="I85" s="556">
        <f t="shared" si="11"/>
        <v>18506.88</v>
      </c>
      <c r="J85" s="557">
        <f t="shared" si="12"/>
        <v>680</v>
      </c>
      <c r="K85" s="558">
        <f t="shared" si="10"/>
        <v>0</v>
      </c>
    </row>
    <row r="86" spans="1:11" x14ac:dyDescent="0.25">
      <c r="A86" s="294"/>
      <c r="B86" s="1049">
        <v>27.22</v>
      </c>
      <c r="C86" s="15"/>
      <c r="D86" s="69">
        <f t="shared" si="9"/>
        <v>0</v>
      </c>
      <c r="E86" s="301"/>
      <c r="F86" s="69">
        <f t="shared" si="8"/>
        <v>0</v>
      </c>
      <c r="G86" s="70"/>
      <c r="H86" s="71"/>
      <c r="I86" s="556">
        <f t="shared" si="11"/>
        <v>18506.88</v>
      </c>
      <c r="J86" s="557">
        <f t="shared" si="12"/>
        <v>680</v>
      </c>
      <c r="K86" s="558">
        <f t="shared" si="10"/>
        <v>0</v>
      </c>
    </row>
    <row r="87" spans="1:11" x14ac:dyDescent="0.25">
      <c r="A87" s="294"/>
      <c r="B87" s="1049">
        <v>27.22</v>
      </c>
      <c r="C87" s="15"/>
      <c r="D87" s="69">
        <f t="shared" si="9"/>
        <v>0</v>
      </c>
      <c r="E87" s="301"/>
      <c r="F87" s="69">
        <f t="shared" si="8"/>
        <v>0</v>
      </c>
      <c r="G87" s="70"/>
      <c r="H87" s="71"/>
      <c r="I87" s="556">
        <f t="shared" si="11"/>
        <v>18506.88</v>
      </c>
      <c r="J87" s="557">
        <f t="shared" si="12"/>
        <v>680</v>
      </c>
      <c r="K87" s="558">
        <f t="shared" si="10"/>
        <v>0</v>
      </c>
    </row>
    <row r="88" spans="1:11" x14ac:dyDescent="0.25">
      <c r="A88" s="294"/>
      <c r="B88" s="1049">
        <v>27.22</v>
      </c>
      <c r="C88" s="15"/>
      <c r="D88" s="69">
        <f t="shared" si="9"/>
        <v>0</v>
      </c>
      <c r="E88" s="301"/>
      <c r="F88" s="69">
        <f t="shared" si="8"/>
        <v>0</v>
      </c>
      <c r="G88" s="70"/>
      <c r="H88" s="71"/>
      <c r="I88" s="556">
        <f t="shared" si="11"/>
        <v>18506.88</v>
      </c>
      <c r="J88" s="557">
        <f t="shared" si="12"/>
        <v>680</v>
      </c>
      <c r="K88" s="558">
        <f t="shared" si="10"/>
        <v>0</v>
      </c>
    </row>
    <row r="89" spans="1:11" x14ac:dyDescent="0.25">
      <c r="A89" s="294"/>
      <c r="B89" s="1049">
        <v>27.22</v>
      </c>
      <c r="C89" s="15"/>
      <c r="D89" s="69">
        <f t="shared" si="9"/>
        <v>0</v>
      </c>
      <c r="E89" s="301"/>
      <c r="F89" s="69">
        <f t="shared" si="8"/>
        <v>0</v>
      </c>
      <c r="G89" s="70"/>
      <c r="H89" s="71"/>
      <c r="I89" s="556">
        <f t="shared" si="11"/>
        <v>18506.88</v>
      </c>
      <c r="J89" s="557">
        <f t="shared" si="12"/>
        <v>680</v>
      </c>
      <c r="K89" s="558">
        <f t="shared" si="10"/>
        <v>0</v>
      </c>
    </row>
    <row r="90" spans="1:11" x14ac:dyDescent="0.25">
      <c r="A90" s="294"/>
      <c r="B90" s="1049">
        <v>27.22</v>
      </c>
      <c r="C90" s="15"/>
      <c r="D90" s="69">
        <f t="shared" si="9"/>
        <v>0</v>
      </c>
      <c r="E90" s="301"/>
      <c r="F90" s="69">
        <f t="shared" si="8"/>
        <v>0</v>
      </c>
      <c r="G90" s="70"/>
      <c r="H90" s="71"/>
      <c r="I90" s="556">
        <f t="shared" si="11"/>
        <v>18506.88</v>
      </c>
      <c r="J90" s="557">
        <f t="shared" si="12"/>
        <v>680</v>
      </c>
      <c r="K90" s="558">
        <f t="shared" si="10"/>
        <v>0</v>
      </c>
    </row>
    <row r="91" spans="1:11" x14ac:dyDescent="0.25">
      <c r="A91" s="294"/>
      <c r="B91" s="1049">
        <v>27.22</v>
      </c>
      <c r="C91" s="15"/>
      <c r="D91" s="69">
        <f t="shared" si="9"/>
        <v>0</v>
      </c>
      <c r="E91" s="301"/>
      <c r="F91" s="69">
        <f t="shared" si="8"/>
        <v>0</v>
      </c>
      <c r="G91" s="70"/>
      <c r="H91" s="71"/>
      <c r="I91" s="556">
        <f t="shared" si="11"/>
        <v>18506.88</v>
      </c>
      <c r="J91" s="557">
        <f t="shared" si="12"/>
        <v>680</v>
      </c>
      <c r="K91" s="558">
        <f t="shared" si="10"/>
        <v>0</v>
      </c>
    </row>
    <row r="92" spans="1:11" x14ac:dyDescent="0.25">
      <c r="A92" s="294"/>
      <c r="B92" s="1049">
        <v>27.22</v>
      </c>
      <c r="C92" s="15"/>
      <c r="D92" s="69">
        <f t="shared" si="9"/>
        <v>0</v>
      </c>
      <c r="E92" s="301"/>
      <c r="F92" s="69">
        <f t="shared" si="8"/>
        <v>0</v>
      </c>
      <c r="G92" s="70"/>
      <c r="H92" s="71"/>
      <c r="I92" s="556">
        <f t="shared" si="11"/>
        <v>18506.88</v>
      </c>
      <c r="J92" s="557">
        <f t="shared" si="12"/>
        <v>680</v>
      </c>
      <c r="K92" s="558">
        <f t="shared" si="10"/>
        <v>0</v>
      </c>
    </row>
    <row r="93" spans="1:11" x14ac:dyDescent="0.25">
      <c r="A93" s="294"/>
      <c r="B93" s="1049">
        <v>27.22</v>
      </c>
      <c r="C93" s="15"/>
      <c r="D93" s="69">
        <f t="shared" si="9"/>
        <v>0</v>
      </c>
      <c r="E93" s="301"/>
      <c r="F93" s="69">
        <f t="shared" si="8"/>
        <v>0</v>
      </c>
      <c r="G93" s="70"/>
      <c r="H93" s="71"/>
      <c r="I93" s="556">
        <f t="shared" si="11"/>
        <v>18506.88</v>
      </c>
      <c r="J93" s="557">
        <f t="shared" si="12"/>
        <v>680</v>
      </c>
      <c r="K93" s="558">
        <f t="shared" si="10"/>
        <v>0</v>
      </c>
    </row>
    <row r="94" spans="1:11" x14ac:dyDescent="0.25">
      <c r="A94" s="294"/>
      <c r="B94" s="1049">
        <v>27.22</v>
      </c>
      <c r="C94" s="15"/>
      <c r="D94" s="69">
        <f t="shared" si="9"/>
        <v>0</v>
      </c>
      <c r="E94" s="301"/>
      <c r="F94" s="69">
        <f t="shared" si="8"/>
        <v>0</v>
      </c>
      <c r="G94" s="70"/>
      <c r="H94" s="71"/>
      <c r="I94" s="556">
        <f t="shared" si="11"/>
        <v>18506.88</v>
      </c>
      <c r="J94" s="557">
        <f t="shared" si="12"/>
        <v>680</v>
      </c>
      <c r="K94" s="558">
        <f t="shared" si="10"/>
        <v>0</v>
      </c>
    </row>
    <row r="95" spans="1:11" x14ac:dyDescent="0.25">
      <c r="A95" s="294"/>
      <c r="B95" s="1049">
        <v>27.22</v>
      </c>
      <c r="C95" s="15"/>
      <c r="D95" s="69">
        <f t="shared" si="9"/>
        <v>0</v>
      </c>
      <c r="E95" s="301"/>
      <c r="F95" s="69">
        <f t="shared" si="8"/>
        <v>0</v>
      </c>
      <c r="G95" s="70"/>
      <c r="H95" s="71"/>
      <c r="I95" s="556">
        <f t="shared" si="11"/>
        <v>18506.88</v>
      </c>
      <c r="J95" s="557">
        <f t="shared" si="12"/>
        <v>680</v>
      </c>
      <c r="K95" s="558">
        <f t="shared" si="10"/>
        <v>0</v>
      </c>
    </row>
    <row r="96" spans="1:11" x14ac:dyDescent="0.25">
      <c r="A96" s="294"/>
      <c r="B96" s="1049">
        <v>27.22</v>
      </c>
      <c r="C96" s="15"/>
      <c r="D96" s="69">
        <f t="shared" si="9"/>
        <v>0</v>
      </c>
      <c r="E96" s="301"/>
      <c r="F96" s="69">
        <f t="shared" si="8"/>
        <v>0</v>
      </c>
      <c r="G96" s="70"/>
      <c r="H96" s="71"/>
      <c r="I96" s="556">
        <f t="shared" si="11"/>
        <v>18506.88</v>
      </c>
      <c r="J96" s="557">
        <f t="shared" si="12"/>
        <v>680</v>
      </c>
      <c r="K96" s="558">
        <f t="shared" si="10"/>
        <v>0</v>
      </c>
    </row>
    <row r="97" spans="1:11" x14ac:dyDescent="0.25">
      <c r="A97" s="294"/>
      <c r="B97" s="1049">
        <v>27.22</v>
      </c>
      <c r="C97" s="15"/>
      <c r="D97" s="69">
        <f t="shared" si="9"/>
        <v>0</v>
      </c>
      <c r="E97" s="301"/>
      <c r="F97" s="69">
        <f t="shared" si="8"/>
        <v>0</v>
      </c>
      <c r="G97" s="70"/>
      <c r="H97" s="71"/>
      <c r="I97" s="556">
        <f t="shared" si="11"/>
        <v>18506.88</v>
      </c>
      <c r="J97" s="557">
        <f t="shared" si="12"/>
        <v>680</v>
      </c>
      <c r="K97" s="558">
        <f t="shared" si="10"/>
        <v>0</v>
      </c>
    </row>
    <row r="98" spans="1:11" x14ac:dyDescent="0.25">
      <c r="A98" s="294"/>
      <c r="B98" s="1049">
        <v>27.22</v>
      </c>
      <c r="C98" s="15"/>
      <c r="D98" s="69">
        <f t="shared" si="9"/>
        <v>0</v>
      </c>
      <c r="E98" s="301"/>
      <c r="F98" s="69">
        <f t="shared" si="8"/>
        <v>0</v>
      </c>
      <c r="G98" s="70"/>
      <c r="H98" s="71"/>
      <c r="I98" s="556">
        <f t="shared" si="11"/>
        <v>18506.88</v>
      </c>
      <c r="J98" s="557">
        <f t="shared" si="12"/>
        <v>680</v>
      </c>
      <c r="K98" s="558">
        <f t="shared" si="10"/>
        <v>0</v>
      </c>
    </row>
    <row r="99" spans="1:11" x14ac:dyDescent="0.25">
      <c r="A99" s="294"/>
      <c r="B99" s="1049">
        <v>27.22</v>
      </c>
      <c r="C99" s="15"/>
      <c r="D99" s="69">
        <f t="shared" si="9"/>
        <v>0</v>
      </c>
      <c r="E99" s="301"/>
      <c r="F99" s="69">
        <f t="shared" si="8"/>
        <v>0</v>
      </c>
      <c r="G99" s="70"/>
      <c r="H99" s="71"/>
      <c r="I99" s="556">
        <f t="shared" si="11"/>
        <v>18506.88</v>
      </c>
      <c r="J99" s="557">
        <f t="shared" si="12"/>
        <v>680</v>
      </c>
      <c r="K99" s="558">
        <f t="shared" si="10"/>
        <v>0</v>
      </c>
    </row>
    <row r="100" spans="1:11" x14ac:dyDescent="0.25">
      <c r="A100" s="294"/>
      <c r="B100" s="1049">
        <v>27.22</v>
      </c>
      <c r="C100" s="15"/>
      <c r="D100" s="69">
        <f t="shared" si="9"/>
        <v>0</v>
      </c>
      <c r="E100" s="301"/>
      <c r="F100" s="69">
        <f t="shared" si="8"/>
        <v>0</v>
      </c>
      <c r="G100" s="70"/>
      <c r="H100" s="71"/>
      <c r="I100" s="556">
        <f t="shared" si="11"/>
        <v>18506.88</v>
      </c>
      <c r="J100" s="557">
        <f t="shared" si="12"/>
        <v>680</v>
      </c>
      <c r="K100" s="558">
        <f t="shared" si="10"/>
        <v>0</v>
      </c>
    </row>
    <row r="101" spans="1:11" x14ac:dyDescent="0.25">
      <c r="A101" s="294"/>
      <c r="B101" s="1049">
        <v>27.22</v>
      </c>
      <c r="C101" s="15"/>
      <c r="D101" s="69">
        <f t="shared" si="9"/>
        <v>0</v>
      </c>
      <c r="E101" s="301"/>
      <c r="F101" s="69">
        <f t="shared" si="8"/>
        <v>0</v>
      </c>
      <c r="G101" s="70"/>
      <c r="H101" s="71"/>
      <c r="I101" s="556">
        <f t="shared" si="11"/>
        <v>18506.88</v>
      </c>
      <c r="J101" s="557">
        <f t="shared" si="12"/>
        <v>680</v>
      </c>
      <c r="K101" s="558">
        <f t="shared" si="10"/>
        <v>0</v>
      </c>
    </row>
    <row r="102" spans="1:11" x14ac:dyDescent="0.25">
      <c r="A102" s="294"/>
      <c r="B102" s="1049">
        <v>27.22</v>
      </c>
      <c r="C102" s="15"/>
      <c r="D102" s="69">
        <f t="shared" si="9"/>
        <v>0</v>
      </c>
      <c r="E102" s="301"/>
      <c r="F102" s="69">
        <f t="shared" si="8"/>
        <v>0</v>
      </c>
      <c r="G102" s="70"/>
      <c r="H102" s="71"/>
      <c r="I102" s="556">
        <f t="shared" si="11"/>
        <v>18506.88</v>
      </c>
      <c r="J102" s="557">
        <f t="shared" si="12"/>
        <v>680</v>
      </c>
      <c r="K102" s="558">
        <f t="shared" si="10"/>
        <v>0</v>
      </c>
    </row>
    <row r="103" spans="1:11" x14ac:dyDescent="0.25">
      <c r="A103" s="294"/>
      <c r="B103" s="1049">
        <v>27.22</v>
      </c>
      <c r="C103" s="15"/>
      <c r="D103" s="69">
        <f t="shared" si="9"/>
        <v>0</v>
      </c>
      <c r="E103" s="301"/>
      <c r="F103" s="69">
        <f t="shared" si="8"/>
        <v>0</v>
      </c>
      <c r="G103" s="70"/>
      <c r="H103" s="71"/>
      <c r="I103" s="556">
        <f t="shared" si="11"/>
        <v>18506.88</v>
      </c>
      <c r="J103" s="557">
        <f t="shared" si="12"/>
        <v>680</v>
      </c>
      <c r="K103" s="558">
        <f t="shared" si="10"/>
        <v>0</v>
      </c>
    </row>
    <row r="104" spans="1:11" x14ac:dyDescent="0.25">
      <c r="A104" s="294"/>
      <c r="B104" s="1049">
        <v>27.22</v>
      </c>
      <c r="C104" s="15"/>
      <c r="D104" s="69">
        <f t="shared" si="9"/>
        <v>0</v>
      </c>
      <c r="E104" s="301"/>
      <c r="F104" s="69">
        <f t="shared" si="8"/>
        <v>0</v>
      </c>
      <c r="G104" s="70"/>
      <c r="H104" s="71"/>
      <c r="I104" s="556">
        <f t="shared" si="11"/>
        <v>18506.88</v>
      </c>
      <c r="J104" s="557">
        <f t="shared" si="12"/>
        <v>680</v>
      </c>
      <c r="K104" s="558">
        <f t="shared" si="10"/>
        <v>0</v>
      </c>
    </row>
    <row r="105" spans="1:11" x14ac:dyDescent="0.25">
      <c r="A105" s="294"/>
      <c r="B105" s="1049">
        <v>27.22</v>
      </c>
      <c r="C105" s="15"/>
      <c r="D105" s="69">
        <f t="shared" si="9"/>
        <v>0</v>
      </c>
      <c r="E105" s="301"/>
      <c r="F105" s="69">
        <f t="shared" si="8"/>
        <v>0</v>
      </c>
      <c r="G105" s="70"/>
      <c r="H105" s="71"/>
      <c r="I105" s="556">
        <f t="shared" si="11"/>
        <v>18506.88</v>
      </c>
      <c r="J105" s="557">
        <f t="shared" si="12"/>
        <v>680</v>
      </c>
      <c r="K105" s="558">
        <f t="shared" si="10"/>
        <v>0</v>
      </c>
    </row>
    <row r="106" spans="1:11" x14ac:dyDescent="0.25">
      <c r="A106" s="294"/>
      <c r="B106" s="1049">
        <v>27.22</v>
      </c>
      <c r="C106" s="15"/>
      <c r="D106" s="69">
        <f t="shared" si="9"/>
        <v>0</v>
      </c>
      <c r="E106" s="301"/>
      <c r="F106" s="69">
        <f t="shared" si="8"/>
        <v>0</v>
      </c>
      <c r="G106" s="70"/>
      <c r="H106" s="71"/>
      <c r="I106" s="556">
        <f t="shared" si="11"/>
        <v>18506.88</v>
      </c>
      <c r="J106" s="557">
        <f t="shared" si="12"/>
        <v>680</v>
      </c>
      <c r="K106" s="558">
        <f t="shared" si="10"/>
        <v>0</v>
      </c>
    </row>
    <row r="107" spans="1:11" x14ac:dyDescent="0.25">
      <c r="A107" s="294"/>
      <c r="B107" s="1049">
        <v>27.22</v>
      </c>
      <c r="C107" s="15"/>
      <c r="D107" s="69">
        <f t="shared" si="9"/>
        <v>0</v>
      </c>
      <c r="E107" s="301"/>
      <c r="F107" s="69">
        <f t="shared" si="8"/>
        <v>0</v>
      </c>
      <c r="G107" s="70"/>
      <c r="H107" s="71"/>
      <c r="I107" s="556">
        <f t="shared" si="11"/>
        <v>18506.88</v>
      </c>
      <c r="J107" s="557">
        <f t="shared" si="12"/>
        <v>680</v>
      </c>
      <c r="K107" s="558">
        <f t="shared" si="10"/>
        <v>0</v>
      </c>
    </row>
    <row r="108" spans="1:11" x14ac:dyDescent="0.25">
      <c r="A108" s="294"/>
      <c r="B108" s="1049">
        <v>27.22</v>
      </c>
      <c r="C108" s="15"/>
      <c r="D108" s="69">
        <f t="shared" si="9"/>
        <v>0</v>
      </c>
      <c r="E108" s="301"/>
      <c r="F108" s="69">
        <f t="shared" si="8"/>
        <v>0</v>
      </c>
      <c r="G108" s="70"/>
      <c r="H108" s="71"/>
      <c r="I108" s="556">
        <f t="shared" si="11"/>
        <v>18506.88</v>
      </c>
      <c r="J108" s="557">
        <f t="shared" si="12"/>
        <v>680</v>
      </c>
      <c r="K108" s="558">
        <f t="shared" si="10"/>
        <v>0</v>
      </c>
    </row>
    <row r="109" spans="1:11" x14ac:dyDescent="0.25">
      <c r="A109" s="294"/>
      <c r="B109" s="1049">
        <v>27.22</v>
      </c>
      <c r="C109" s="15"/>
      <c r="D109" s="69">
        <f t="shared" si="9"/>
        <v>0</v>
      </c>
      <c r="E109" s="301"/>
      <c r="F109" s="69">
        <f t="shared" si="8"/>
        <v>0</v>
      </c>
      <c r="G109" s="70"/>
      <c r="H109" s="71"/>
      <c r="I109" s="556">
        <f t="shared" si="11"/>
        <v>18506.88</v>
      </c>
      <c r="J109" s="557">
        <f t="shared" si="12"/>
        <v>680</v>
      </c>
      <c r="K109" s="558">
        <f t="shared" si="10"/>
        <v>0</v>
      </c>
    </row>
    <row r="110" spans="1:11" x14ac:dyDescent="0.25">
      <c r="A110" s="294"/>
      <c r="B110" s="1049">
        <v>27.22</v>
      </c>
      <c r="C110" s="15"/>
      <c r="D110" s="69">
        <f t="shared" si="9"/>
        <v>0</v>
      </c>
      <c r="E110" s="301"/>
      <c r="F110" s="69">
        <f t="shared" si="8"/>
        <v>0</v>
      </c>
      <c r="G110" s="70"/>
      <c r="H110" s="71"/>
      <c r="I110" s="556">
        <f t="shared" si="11"/>
        <v>18506.88</v>
      </c>
      <c r="J110" s="557">
        <f t="shared" si="12"/>
        <v>680</v>
      </c>
      <c r="K110" s="558">
        <f t="shared" si="10"/>
        <v>0</v>
      </c>
    </row>
    <row r="111" spans="1:11" x14ac:dyDescent="0.25">
      <c r="A111" s="294"/>
      <c r="B111" s="1049">
        <v>27.22</v>
      </c>
      <c r="C111" s="15"/>
      <c r="D111" s="69">
        <f t="shared" si="9"/>
        <v>0</v>
      </c>
      <c r="E111" s="301"/>
      <c r="F111" s="69">
        <f t="shared" si="8"/>
        <v>0</v>
      </c>
      <c r="G111" s="70"/>
      <c r="H111" s="71"/>
      <c r="I111" s="556">
        <f t="shared" si="11"/>
        <v>18506.88</v>
      </c>
      <c r="J111" s="557">
        <f t="shared" si="12"/>
        <v>680</v>
      </c>
      <c r="K111" s="558">
        <f t="shared" si="10"/>
        <v>0</v>
      </c>
    </row>
    <row r="112" spans="1:11" x14ac:dyDescent="0.25">
      <c r="A112" s="294"/>
      <c r="B112" s="1049">
        <v>27.22</v>
      </c>
      <c r="C112" s="15"/>
      <c r="D112" s="69">
        <f t="shared" si="9"/>
        <v>0</v>
      </c>
      <c r="E112" s="301"/>
      <c r="F112" s="69">
        <f t="shared" si="8"/>
        <v>0</v>
      </c>
      <c r="G112" s="70"/>
      <c r="H112" s="71"/>
      <c r="I112" s="556">
        <f t="shared" si="11"/>
        <v>18506.88</v>
      </c>
      <c r="J112" s="557">
        <f t="shared" si="12"/>
        <v>680</v>
      </c>
      <c r="K112" s="558">
        <f t="shared" si="10"/>
        <v>0</v>
      </c>
    </row>
    <row r="113" spans="1:11" ht="15.75" thickBot="1" x14ac:dyDescent="0.3">
      <c r="A113">
        <f>SUM(A59:A60)</f>
        <v>0</v>
      </c>
      <c r="B113" s="1049">
        <v>27.22</v>
      </c>
      <c r="C113" s="15"/>
      <c r="D113" s="69">
        <f t="shared" si="9"/>
        <v>0</v>
      </c>
      <c r="E113" s="301"/>
      <c r="F113" s="69">
        <f t="shared" si="8"/>
        <v>0</v>
      </c>
      <c r="G113" s="70"/>
      <c r="H113" s="71"/>
      <c r="I113" s="556">
        <f t="shared" si="11"/>
        <v>18506.88</v>
      </c>
      <c r="J113" s="557">
        <f t="shared" si="12"/>
        <v>680</v>
      </c>
      <c r="K113" s="560">
        <f t="shared" si="10"/>
        <v>0</v>
      </c>
    </row>
    <row r="114" spans="1:11" ht="16.5" thickTop="1" thickBot="1" x14ac:dyDescent="0.3">
      <c r="B114" s="1049">
        <v>27.22</v>
      </c>
      <c r="C114" s="36"/>
      <c r="D114" s="69">
        <f t="shared" si="9"/>
        <v>0</v>
      </c>
      <c r="E114" s="157"/>
      <c r="F114" s="150">
        <f t="shared" si="8"/>
        <v>0</v>
      </c>
      <c r="G114" s="139"/>
      <c r="H114" s="71"/>
      <c r="K114" s="71">
        <f t="shared" si="10"/>
        <v>0</v>
      </c>
    </row>
    <row r="115" spans="1:11" x14ac:dyDescent="0.25">
      <c r="C115" s="53">
        <f>SUM(C9:C114)</f>
        <v>0</v>
      </c>
      <c r="D115" s="6">
        <f>SUM(D9:D114)</f>
        <v>0</v>
      </c>
      <c r="F115" s="6">
        <f>SUM(F9:F114)</f>
        <v>0</v>
      </c>
    </row>
    <row r="117" spans="1:11" ht="15.75" thickBot="1" x14ac:dyDescent="0.3"/>
    <row r="118" spans="1:11" ht="15.75" thickBot="1" x14ac:dyDescent="0.3">
      <c r="D118" s="45" t="s">
        <v>4</v>
      </c>
      <c r="E118" s="56">
        <f>F5-C115+F4+F6</f>
        <v>680</v>
      </c>
    </row>
    <row r="119" spans="1:11" ht="15.75" thickBot="1" x14ac:dyDescent="0.3"/>
    <row r="120" spans="1:11" ht="15.75" thickBot="1" x14ac:dyDescent="0.3">
      <c r="C120" s="1229" t="s">
        <v>11</v>
      </c>
      <c r="D120" s="1230"/>
      <c r="E120" s="57">
        <f>E4+E5+E6-F115</f>
        <v>18506.88</v>
      </c>
      <c r="G120" s="47"/>
      <c r="H120" s="91"/>
    </row>
  </sheetData>
  <mergeCells count="3">
    <mergeCell ref="A1:J1"/>
    <mergeCell ref="C120:D120"/>
    <mergeCell ref="A5:A6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59"/>
  <sheetViews>
    <sheetView zoomScaleNormal="100" workbookViewId="0">
      <pane ySplit="8" topLeftCell="A36" activePane="bottomLeft" state="frozen"/>
      <selection activeCell="B1" sqref="B1"/>
      <selection pane="bottomLeft" activeCell="D45" sqref="D45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227" t="s">
        <v>287</v>
      </c>
      <c r="B1" s="1227"/>
      <c r="C1" s="1227"/>
      <c r="D1" s="1227"/>
      <c r="E1" s="1227"/>
      <c r="F1" s="1227"/>
      <c r="G1" s="1227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A4" s="226"/>
      <c r="B4" s="276"/>
      <c r="C4" s="299"/>
      <c r="D4" s="234"/>
      <c r="E4" s="286">
        <v>38.299999999999997</v>
      </c>
      <c r="F4" s="229">
        <v>4</v>
      </c>
      <c r="G4" s="73"/>
    </row>
    <row r="5" spans="1:9" ht="15.75" customHeight="1" x14ac:dyDescent="0.25">
      <c r="A5" s="1224" t="s">
        <v>103</v>
      </c>
      <c r="B5" s="425" t="s">
        <v>67</v>
      </c>
      <c r="C5" s="235">
        <v>146</v>
      </c>
      <c r="D5" s="234">
        <v>44711</v>
      </c>
      <c r="E5" s="286">
        <v>1005.44</v>
      </c>
      <c r="F5" s="229">
        <v>63</v>
      </c>
      <c r="G5" s="246">
        <f>F54</f>
        <v>2429.0100000000002</v>
      </c>
      <c r="H5" s="7">
        <f>E5-G5+E4+E6+E7</f>
        <v>626.3599999999999</v>
      </c>
    </row>
    <row r="6" spans="1:9" ht="15" customHeight="1" x14ac:dyDescent="0.25">
      <c r="A6" s="1224"/>
      <c r="B6" s="813" t="s">
        <v>68</v>
      </c>
      <c r="C6" s="235">
        <v>146</v>
      </c>
      <c r="D6" s="258">
        <v>44739</v>
      </c>
      <c r="E6" s="243">
        <v>2011.63</v>
      </c>
      <c r="F6" s="239">
        <v>114</v>
      </c>
      <c r="G6" s="226"/>
    </row>
    <row r="7" spans="1:9" ht="15.75" thickBot="1" x14ac:dyDescent="0.3">
      <c r="A7" s="226"/>
      <c r="B7" s="229"/>
      <c r="C7" s="235"/>
      <c r="D7" s="258"/>
      <c r="E7" s="259"/>
      <c r="F7" s="229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5" t="s">
        <v>32</v>
      </c>
      <c r="B9" s="183">
        <f>F4+F5+F6+F7-C9</f>
        <v>173</v>
      </c>
      <c r="C9" s="53">
        <v>8</v>
      </c>
      <c r="D9" s="248">
        <v>114.23</v>
      </c>
      <c r="E9" s="631">
        <v>44722</v>
      </c>
      <c r="F9" s="248">
        <f t="shared" ref="F9:F10" si="0">D9</f>
        <v>114.23</v>
      </c>
      <c r="G9" s="249" t="s">
        <v>112</v>
      </c>
      <c r="H9" s="250">
        <v>148</v>
      </c>
      <c r="I9" s="243">
        <f>E6+E5+E4-F9+E7</f>
        <v>2941.1400000000003</v>
      </c>
    </row>
    <row r="10" spans="1:9" x14ac:dyDescent="0.25">
      <c r="A10" s="77"/>
      <c r="B10" s="183">
        <f t="shared" ref="B10:B52" si="1">B9-C10</f>
        <v>163</v>
      </c>
      <c r="C10" s="53">
        <v>10</v>
      </c>
      <c r="D10" s="248">
        <v>142.46</v>
      </c>
      <c r="E10" s="631">
        <v>44725</v>
      </c>
      <c r="F10" s="248">
        <f t="shared" si="0"/>
        <v>142.46</v>
      </c>
      <c r="G10" s="249" t="s">
        <v>113</v>
      </c>
      <c r="H10" s="250">
        <v>148</v>
      </c>
      <c r="I10" s="243">
        <f t="shared" ref="I10:I53" si="2">I9-F10</f>
        <v>2798.6800000000003</v>
      </c>
    </row>
    <row r="11" spans="1:9" x14ac:dyDescent="0.25">
      <c r="A11" s="12"/>
      <c r="B11" s="183">
        <f t="shared" si="1"/>
        <v>161</v>
      </c>
      <c r="C11" s="53">
        <v>2</v>
      </c>
      <c r="D11" s="248">
        <v>36.950000000000003</v>
      </c>
      <c r="E11" s="631">
        <v>44725</v>
      </c>
      <c r="F11" s="248">
        <f t="shared" ref="F11:F53" si="3">D11</f>
        <v>36.950000000000003</v>
      </c>
      <c r="G11" s="249" t="s">
        <v>114</v>
      </c>
      <c r="H11" s="250">
        <v>148</v>
      </c>
      <c r="I11" s="243">
        <f t="shared" si="2"/>
        <v>2761.7300000000005</v>
      </c>
    </row>
    <row r="12" spans="1:9" x14ac:dyDescent="0.25">
      <c r="A12" s="55" t="s">
        <v>33</v>
      </c>
      <c r="B12" s="183">
        <f t="shared" si="1"/>
        <v>160</v>
      </c>
      <c r="C12" s="53">
        <v>1</v>
      </c>
      <c r="D12" s="248">
        <v>15.56</v>
      </c>
      <c r="E12" s="631">
        <v>44727</v>
      </c>
      <c r="F12" s="248">
        <f t="shared" si="3"/>
        <v>15.56</v>
      </c>
      <c r="G12" s="249" t="s">
        <v>115</v>
      </c>
      <c r="H12" s="250">
        <v>148</v>
      </c>
      <c r="I12" s="243">
        <f t="shared" si="2"/>
        <v>2746.1700000000005</v>
      </c>
    </row>
    <row r="13" spans="1:9" x14ac:dyDescent="0.25">
      <c r="A13" s="77"/>
      <c r="B13" s="183">
        <f t="shared" si="1"/>
        <v>159</v>
      </c>
      <c r="C13" s="53">
        <v>1</v>
      </c>
      <c r="D13" s="248">
        <v>11.41</v>
      </c>
      <c r="E13" s="631">
        <v>44729</v>
      </c>
      <c r="F13" s="248">
        <f t="shared" si="3"/>
        <v>11.41</v>
      </c>
      <c r="G13" s="249" t="s">
        <v>116</v>
      </c>
      <c r="H13" s="250">
        <v>148</v>
      </c>
      <c r="I13" s="243">
        <f t="shared" si="2"/>
        <v>2734.7600000000007</v>
      </c>
    </row>
    <row r="14" spans="1:9" x14ac:dyDescent="0.25">
      <c r="A14" s="12"/>
      <c r="B14" s="183">
        <f t="shared" si="1"/>
        <v>158</v>
      </c>
      <c r="C14" s="53">
        <v>1</v>
      </c>
      <c r="D14" s="248">
        <v>18.75</v>
      </c>
      <c r="E14" s="631">
        <v>44730</v>
      </c>
      <c r="F14" s="248">
        <f t="shared" si="3"/>
        <v>18.75</v>
      </c>
      <c r="G14" s="249" t="s">
        <v>117</v>
      </c>
      <c r="H14" s="250">
        <v>148</v>
      </c>
      <c r="I14" s="243">
        <f t="shared" si="2"/>
        <v>2716.0100000000007</v>
      </c>
    </row>
    <row r="15" spans="1:9" x14ac:dyDescent="0.25">
      <c r="B15" s="183">
        <f t="shared" si="1"/>
        <v>148</v>
      </c>
      <c r="C15" s="53">
        <v>10</v>
      </c>
      <c r="D15" s="248">
        <v>163.25</v>
      </c>
      <c r="E15" s="631">
        <v>44730</v>
      </c>
      <c r="F15" s="248">
        <f t="shared" si="3"/>
        <v>163.25</v>
      </c>
      <c r="G15" s="249" t="s">
        <v>118</v>
      </c>
      <c r="H15" s="250">
        <v>148</v>
      </c>
      <c r="I15" s="243">
        <f t="shared" si="2"/>
        <v>2552.7600000000007</v>
      </c>
    </row>
    <row r="16" spans="1:9" x14ac:dyDescent="0.25">
      <c r="B16" s="183">
        <f t="shared" si="1"/>
        <v>147</v>
      </c>
      <c r="C16" s="53">
        <v>1</v>
      </c>
      <c r="D16" s="248">
        <v>20.7</v>
      </c>
      <c r="E16" s="631">
        <v>44732</v>
      </c>
      <c r="F16" s="248">
        <f t="shared" si="3"/>
        <v>20.7</v>
      </c>
      <c r="G16" s="249" t="s">
        <v>119</v>
      </c>
      <c r="H16" s="250">
        <v>148</v>
      </c>
      <c r="I16" s="243">
        <f t="shared" si="2"/>
        <v>2532.0600000000009</v>
      </c>
    </row>
    <row r="17" spans="2:9" x14ac:dyDescent="0.25">
      <c r="B17" s="183">
        <f t="shared" si="1"/>
        <v>142</v>
      </c>
      <c r="C17" s="53">
        <v>5</v>
      </c>
      <c r="D17" s="248">
        <v>85.76</v>
      </c>
      <c r="E17" s="631">
        <v>44732</v>
      </c>
      <c r="F17" s="248">
        <f t="shared" si="3"/>
        <v>85.76</v>
      </c>
      <c r="G17" s="249" t="s">
        <v>120</v>
      </c>
      <c r="H17" s="250">
        <v>148</v>
      </c>
      <c r="I17" s="243">
        <f t="shared" si="2"/>
        <v>2446.3000000000006</v>
      </c>
    </row>
    <row r="18" spans="2:9" x14ac:dyDescent="0.25">
      <c r="B18" s="183">
        <f t="shared" si="1"/>
        <v>141</v>
      </c>
      <c r="C18" s="53">
        <v>1</v>
      </c>
      <c r="D18" s="248">
        <v>17.170000000000002</v>
      </c>
      <c r="E18" s="631">
        <v>44732</v>
      </c>
      <c r="F18" s="248">
        <f t="shared" si="3"/>
        <v>17.170000000000002</v>
      </c>
      <c r="G18" s="249" t="s">
        <v>120</v>
      </c>
      <c r="H18" s="250">
        <v>148</v>
      </c>
      <c r="I18" s="243">
        <f t="shared" si="2"/>
        <v>2429.1300000000006</v>
      </c>
    </row>
    <row r="19" spans="2:9" x14ac:dyDescent="0.25">
      <c r="B19" s="183">
        <f t="shared" si="1"/>
        <v>137</v>
      </c>
      <c r="C19" s="53">
        <v>4</v>
      </c>
      <c r="D19" s="248">
        <v>66.72</v>
      </c>
      <c r="E19" s="631">
        <v>44733</v>
      </c>
      <c r="F19" s="248">
        <f t="shared" si="3"/>
        <v>66.72</v>
      </c>
      <c r="G19" s="249" t="s">
        <v>121</v>
      </c>
      <c r="H19" s="250">
        <v>148</v>
      </c>
      <c r="I19" s="243">
        <f t="shared" si="2"/>
        <v>2362.4100000000008</v>
      </c>
    </row>
    <row r="20" spans="2:9" x14ac:dyDescent="0.25">
      <c r="B20" s="183">
        <f t="shared" si="1"/>
        <v>131</v>
      </c>
      <c r="C20" s="53">
        <v>6</v>
      </c>
      <c r="D20" s="248">
        <v>97.87</v>
      </c>
      <c r="E20" s="631">
        <v>44733</v>
      </c>
      <c r="F20" s="248">
        <f t="shared" si="3"/>
        <v>97.87</v>
      </c>
      <c r="G20" s="249" t="s">
        <v>121</v>
      </c>
      <c r="H20" s="250">
        <v>148</v>
      </c>
      <c r="I20" s="243">
        <f t="shared" si="2"/>
        <v>2264.5400000000009</v>
      </c>
    </row>
    <row r="21" spans="2:9" x14ac:dyDescent="0.25">
      <c r="B21" s="183">
        <f t="shared" si="1"/>
        <v>126</v>
      </c>
      <c r="C21" s="53">
        <v>5</v>
      </c>
      <c r="D21" s="248">
        <v>75.930000000000007</v>
      </c>
      <c r="E21" s="631">
        <v>44734</v>
      </c>
      <c r="F21" s="248">
        <f t="shared" si="3"/>
        <v>75.930000000000007</v>
      </c>
      <c r="G21" s="249" t="s">
        <v>122</v>
      </c>
      <c r="H21" s="250">
        <v>148</v>
      </c>
      <c r="I21" s="243">
        <f t="shared" si="2"/>
        <v>2188.610000000001</v>
      </c>
    </row>
    <row r="22" spans="2:9" x14ac:dyDescent="0.25">
      <c r="B22" s="183">
        <f t="shared" si="1"/>
        <v>125</v>
      </c>
      <c r="C22" s="53">
        <v>1</v>
      </c>
      <c r="D22" s="248">
        <v>11.31</v>
      </c>
      <c r="E22" s="631">
        <v>44737</v>
      </c>
      <c r="F22" s="248">
        <f t="shared" si="3"/>
        <v>11.31</v>
      </c>
      <c r="G22" s="249" t="s">
        <v>123</v>
      </c>
      <c r="H22" s="250">
        <v>148</v>
      </c>
      <c r="I22" s="243">
        <f t="shared" si="2"/>
        <v>2177.3000000000011</v>
      </c>
    </row>
    <row r="23" spans="2:9" x14ac:dyDescent="0.25">
      <c r="B23" s="183">
        <f t="shared" si="1"/>
        <v>117</v>
      </c>
      <c r="C23" s="53">
        <v>8</v>
      </c>
      <c r="D23" s="248">
        <v>116</v>
      </c>
      <c r="E23" s="631">
        <v>44739</v>
      </c>
      <c r="F23" s="248">
        <f t="shared" si="3"/>
        <v>116</v>
      </c>
      <c r="G23" s="249" t="s">
        <v>124</v>
      </c>
      <c r="H23" s="250">
        <v>148</v>
      </c>
      <c r="I23" s="243">
        <f t="shared" si="2"/>
        <v>2061.3000000000011</v>
      </c>
    </row>
    <row r="24" spans="2:9" x14ac:dyDescent="0.25">
      <c r="B24" s="183">
        <f t="shared" si="1"/>
        <v>112</v>
      </c>
      <c r="C24" s="53">
        <v>5</v>
      </c>
      <c r="D24" s="248">
        <v>85.46</v>
      </c>
      <c r="E24" s="631">
        <v>44740</v>
      </c>
      <c r="F24" s="248">
        <f t="shared" si="3"/>
        <v>85.46</v>
      </c>
      <c r="G24" s="249" t="s">
        <v>125</v>
      </c>
      <c r="H24" s="250">
        <v>148</v>
      </c>
      <c r="I24" s="243">
        <f t="shared" si="2"/>
        <v>1975.8400000000011</v>
      </c>
    </row>
    <row r="25" spans="2:9" x14ac:dyDescent="0.25">
      <c r="B25" s="183">
        <f t="shared" si="1"/>
        <v>111</v>
      </c>
      <c r="C25" s="53">
        <v>1</v>
      </c>
      <c r="D25" s="248">
        <v>21.49</v>
      </c>
      <c r="E25" s="631">
        <v>44740</v>
      </c>
      <c r="F25" s="248">
        <f t="shared" si="3"/>
        <v>21.49</v>
      </c>
      <c r="G25" s="249" t="s">
        <v>126</v>
      </c>
      <c r="H25" s="250">
        <v>148</v>
      </c>
      <c r="I25" s="243">
        <f t="shared" si="2"/>
        <v>1954.350000000001</v>
      </c>
    </row>
    <row r="26" spans="2:9" x14ac:dyDescent="0.25">
      <c r="B26" s="183">
        <f t="shared" si="1"/>
        <v>108</v>
      </c>
      <c r="C26" s="53">
        <v>3</v>
      </c>
      <c r="D26" s="248">
        <v>53.95</v>
      </c>
      <c r="E26" s="631">
        <v>44744</v>
      </c>
      <c r="F26" s="248">
        <f t="shared" si="3"/>
        <v>53.95</v>
      </c>
      <c r="G26" s="249" t="s">
        <v>128</v>
      </c>
      <c r="H26" s="250">
        <v>148</v>
      </c>
      <c r="I26" s="243">
        <f t="shared" si="2"/>
        <v>1900.400000000001</v>
      </c>
    </row>
    <row r="27" spans="2:9" x14ac:dyDescent="0.25">
      <c r="B27" s="183">
        <f t="shared" si="1"/>
        <v>98</v>
      </c>
      <c r="C27" s="53">
        <v>10</v>
      </c>
      <c r="D27" s="248">
        <v>168.45</v>
      </c>
      <c r="E27" s="631">
        <v>44745</v>
      </c>
      <c r="F27" s="248">
        <f t="shared" si="3"/>
        <v>168.45</v>
      </c>
      <c r="G27" s="249" t="s">
        <v>129</v>
      </c>
      <c r="H27" s="250">
        <v>148</v>
      </c>
      <c r="I27" s="243">
        <f t="shared" si="2"/>
        <v>1731.950000000001</v>
      </c>
    </row>
    <row r="28" spans="2:9" x14ac:dyDescent="0.25">
      <c r="B28" s="183">
        <f t="shared" si="1"/>
        <v>96</v>
      </c>
      <c r="C28" s="53">
        <v>2</v>
      </c>
      <c r="D28" s="719">
        <v>30.65</v>
      </c>
      <c r="E28" s="817">
        <v>44751</v>
      </c>
      <c r="F28" s="719">
        <f t="shared" si="3"/>
        <v>30.65</v>
      </c>
      <c r="G28" s="395" t="s">
        <v>144</v>
      </c>
      <c r="H28" s="396">
        <v>148</v>
      </c>
      <c r="I28" s="243">
        <f t="shared" si="2"/>
        <v>1701.3000000000009</v>
      </c>
    </row>
    <row r="29" spans="2:9" x14ac:dyDescent="0.25">
      <c r="B29" s="183">
        <f t="shared" si="1"/>
        <v>86</v>
      </c>
      <c r="C29" s="53">
        <v>10</v>
      </c>
      <c r="D29" s="719">
        <v>156.88</v>
      </c>
      <c r="E29" s="817">
        <v>44753</v>
      </c>
      <c r="F29" s="719">
        <f t="shared" si="3"/>
        <v>156.88</v>
      </c>
      <c r="G29" s="395" t="s">
        <v>145</v>
      </c>
      <c r="H29" s="396">
        <v>148</v>
      </c>
      <c r="I29" s="243">
        <f t="shared" si="2"/>
        <v>1544.420000000001</v>
      </c>
    </row>
    <row r="30" spans="2:9" x14ac:dyDescent="0.25">
      <c r="B30" s="183">
        <f t="shared" si="1"/>
        <v>85</v>
      </c>
      <c r="C30" s="53">
        <v>1</v>
      </c>
      <c r="D30" s="719">
        <v>19.149999999999999</v>
      </c>
      <c r="E30" s="817">
        <v>44758</v>
      </c>
      <c r="F30" s="719">
        <f t="shared" si="3"/>
        <v>19.149999999999999</v>
      </c>
      <c r="G30" s="395" t="s">
        <v>156</v>
      </c>
      <c r="H30" s="396">
        <v>148</v>
      </c>
      <c r="I30" s="243">
        <f t="shared" si="2"/>
        <v>1525.2700000000009</v>
      </c>
    </row>
    <row r="31" spans="2:9" x14ac:dyDescent="0.25">
      <c r="B31" s="183">
        <f t="shared" si="1"/>
        <v>84</v>
      </c>
      <c r="C31" s="15">
        <v>1</v>
      </c>
      <c r="D31" s="719">
        <v>18.05</v>
      </c>
      <c r="E31" s="817">
        <v>44760</v>
      </c>
      <c r="F31" s="719">
        <f t="shared" si="3"/>
        <v>18.05</v>
      </c>
      <c r="G31" s="395" t="s">
        <v>158</v>
      </c>
      <c r="H31" s="396">
        <v>148</v>
      </c>
      <c r="I31" s="243">
        <f t="shared" si="2"/>
        <v>1507.2200000000009</v>
      </c>
    </row>
    <row r="32" spans="2:9" x14ac:dyDescent="0.25">
      <c r="B32" s="183">
        <f t="shared" si="1"/>
        <v>82</v>
      </c>
      <c r="C32" s="15">
        <v>2</v>
      </c>
      <c r="D32" s="719">
        <v>35.75</v>
      </c>
      <c r="E32" s="817">
        <v>44764</v>
      </c>
      <c r="F32" s="719">
        <f t="shared" si="3"/>
        <v>35.75</v>
      </c>
      <c r="G32" s="395" t="s">
        <v>164</v>
      </c>
      <c r="H32" s="396">
        <v>148</v>
      </c>
      <c r="I32" s="243">
        <f t="shared" si="2"/>
        <v>1471.4700000000009</v>
      </c>
    </row>
    <row r="33" spans="2:9" x14ac:dyDescent="0.25">
      <c r="B33" s="183">
        <f t="shared" si="1"/>
        <v>72</v>
      </c>
      <c r="C33" s="15">
        <v>10</v>
      </c>
      <c r="D33" s="719">
        <v>178.49</v>
      </c>
      <c r="E33" s="817">
        <v>44764</v>
      </c>
      <c r="F33" s="719">
        <f t="shared" si="3"/>
        <v>178.49</v>
      </c>
      <c r="G33" s="395" t="s">
        <v>165</v>
      </c>
      <c r="H33" s="396">
        <v>148</v>
      </c>
      <c r="I33" s="243">
        <f t="shared" si="2"/>
        <v>1292.9800000000009</v>
      </c>
    </row>
    <row r="34" spans="2:9" x14ac:dyDescent="0.25">
      <c r="B34" s="183">
        <f t="shared" si="1"/>
        <v>69</v>
      </c>
      <c r="C34" s="15">
        <v>3</v>
      </c>
      <c r="D34" s="719">
        <v>52.4</v>
      </c>
      <c r="E34" s="817">
        <v>44769</v>
      </c>
      <c r="F34" s="719">
        <f t="shared" si="3"/>
        <v>52.4</v>
      </c>
      <c r="G34" s="395" t="s">
        <v>170</v>
      </c>
      <c r="H34" s="396">
        <v>148</v>
      </c>
      <c r="I34" s="243">
        <f t="shared" si="2"/>
        <v>1240.5800000000008</v>
      </c>
    </row>
    <row r="35" spans="2:9" x14ac:dyDescent="0.25">
      <c r="B35" s="183">
        <f t="shared" si="1"/>
        <v>67</v>
      </c>
      <c r="C35" s="15">
        <v>2</v>
      </c>
      <c r="D35" s="719">
        <v>36.94</v>
      </c>
      <c r="E35" s="817">
        <v>44770</v>
      </c>
      <c r="F35" s="719">
        <f t="shared" si="3"/>
        <v>36.94</v>
      </c>
      <c r="G35" s="395" t="s">
        <v>172</v>
      </c>
      <c r="H35" s="396">
        <v>148</v>
      </c>
      <c r="I35" s="243">
        <f t="shared" si="2"/>
        <v>1203.6400000000008</v>
      </c>
    </row>
    <row r="36" spans="2:9" x14ac:dyDescent="0.25">
      <c r="B36" s="183">
        <f t="shared" si="1"/>
        <v>56</v>
      </c>
      <c r="C36" s="15">
        <v>11</v>
      </c>
      <c r="D36" s="958">
        <v>195.14</v>
      </c>
      <c r="E36" s="972">
        <v>44774</v>
      </c>
      <c r="F36" s="958">
        <f t="shared" si="3"/>
        <v>195.14</v>
      </c>
      <c r="G36" s="960" t="s">
        <v>187</v>
      </c>
      <c r="H36" s="474">
        <v>148</v>
      </c>
      <c r="I36" s="243">
        <f t="shared" si="2"/>
        <v>1008.5000000000008</v>
      </c>
    </row>
    <row r="37" spans="2:9" x14ac:dyDescent="0.25">
      <c r="B37" s="183">
        <f t="shared" si="1"/>
        <v>55</v>
      </c>
      <c r="C37" s="15">
        <v>1</v>
      </c>
      <c r="D37" s="958">
        <v>18.100000000000001</v>
      </c>
      <c r="E37" s="972">
        <v>44775</v>
      </c>
      <c r="F37" s="958">
        <f t="shared" si="3"/>
        <v>18.100000000000001</v>
      </c>
      <c r="G37" s="960" t="s">
        <v>188</v>
      </c>
      <c r="H37" s="474">
        <v>148</v>
      </c>
      <c r="I37" s="243">
        <f t="shared" si="2"/>
        <v>990.40000000000077</v>
      </c>
    </row>
    <row r="38" spans="2:9" x14ac:dyDescent="0.25">
      <c r="B38" s="183">
        <f t="shared" si="1"/>
        <v>54</v>
      </c>
      <c r="C38" s="15">
        <v>1</v>
      </c>
      <c r="D38" s="958">
        <v>18.5</v>
      </c>
      <c r="E38" s="972">
        <v>44777</v>
      </c>
      <c r="F38" s="958">
        <f t="shared" si="3"/>
        <v>18.5</v>
      </c>
      <c r="G38" s="960" t="s">
        <v>195</v>
      </c>
      <c r="H38" s="474">
        <v>148</v>
      </c>
      <c r="I38" s="243">
        <f t="shared" si="2"/>
        <v>971.90000000000077</v>
      </c>
    </row>
    <row r="39" spans="2:9" x14ac:dyDescent="0.25">
      <c r="B39" s="183">
        <f t="shared" si="1"/>
        <v>53</v>
      </c>
      <c r="C39" s="15">
        <v>1</v>
      </c>
      <c r="D39" s="958">
        <v>18</v>
      </c>
      <c r="E39" s="972">
        <v>44782</v>
      </c>
      <c r="F39" s="958">
        <f t="shared" si="3"/>
        <v>18</v>
      </c>
      <c r="G39" s="960" t="s">
        <v>210</v>
      </c>
      <c r="H39" s="474">
        <v>148</v>
      </c>
      <c r="I39" s="243">
        <f t="shared" si="2"/>
        <v>953.90000000000077</v>
      </c>
    </row>
    <row r="40" spans="2:9" x14ac:dyDescent="0.25">
      <c r="B40" s="183">
        <f t="shared" si="1"/>
        <v>52</v>
      </c>
      <c r="C40" s="15">
        <v>1</v>
      </c>
      <c r="D40" s="958">
        <v>18.45</v>
      </c>
      <c r="E40" s="972">
        <v>44786</v>
      </c>
      <c r="F40" s="958">
        <f t="shared" si="3"/>
        <v>18.45</v>
      </c>
      <c r="G40" s="960" t="s">
        <v>224</v>
      </c>
      <c r="H40" s="474">
        <v>148</v>
      </c>
      <c r="I40" s="243">
        <f t="shared" si="2"/>
        <v>935.45000000000073</v>
      </c>
    </row>
    <row r="41" spans="2:9" x14ac:dyDescent="0.25">
      <c r="B41" s="183">
        <f t="shared" si="1"/>
        <v>46</v>
      </c>
      <c r="C41" s="15">
        <v>6</v>
      </c>
      <c r="D41" s="958">
        <v>110.3</v>
      </c>
      <c r="E41" s="972">
        <v>44788</v>
      </c>
      <c r="F41" s="958">
        <f t="shared" si="3"/>
        <v>110.3</v>
      </c>
      <c r="G41" s="960" t="s">
        <v>231</v>
      </c>
      <c r="H41" s="474">
        <v>148</v>
      </c>
      <c r="I41" s="243">
        <f t="shared" si="2"/>
        <v>825.15000000000077</v>
      </c>
    </row>
    <row r="42" spans="2:9" x14ac:dyDescent="0.25">
      <c r="B42" s="183">
        <f t="shared" si="1"/>
        <v>36</v>
      </c>
      <c r="C42" s="15">
        <v>10</v>
      </c>
      <c r="D42" s="958">
        <v>182.79</v>
      </c>
      <c r="E42" s="972">
        <v>44789</v>
      </c>
      <c r="F42" s="958">
        <f t="shared" si="3"/>
        <v>182.79</v>
      </c>
      <c r="G42" s="960" t="s">
        <v>276</v>
      </c>
      <c r="H42" s="474">
        <v>148</v>
      </c>
      <c r="I42" s="243">
        <f t="shared" si="2"/>
        <v>642.36000000000081</v>
      </c>
    </row>
    <row r="43" spans="2:9" x14ac:dyDescent="0.25">
      <c r="B43" s="183">
        <f t="shared" si="1"/>
        <v>35</v>
      </c>
      <c r="C43" s="15">
        <v>1</v>
      </c>
      <c r="D43" s="958">
        <v>16</v>
      </c>
      <c r="E43" s="972">
        <v>44796</v>
      </c>
      <c r="F43" s="958">
        <f t="shared" si="3"/>
        <v>16</v>
      </c>
      <c r="G43" s="960" t="s">
        <v>255</v>
      </c>
      <c r="H43" s="474">
        <v>148</v>
      </c>
      <c r="I43" s="243">
        <f t="shared" si="2"/>
        <v>626.36000000000081</v>
      </c>
    </row>
    <row r="44" spans="2:9" x14ac:dyDescent="0.25">
      <c r="B44" s="183">
        <f t="shared" si="1"/>
        <v>35</v>
      </c>
      <c r="C44" s="15"/>
      <c r="D44" s="1091"/>
      <c r="E44" s="1092"/>
      <c r="F44" s="1091">
        <f t="shared" si="3"/>
        <v>0</v>
      </c>
      <c r="G44" s="1093"/>
      <c r="H44" s="295"/>
      <c r="I44" s="243">
        <f t="shared" si="2"/>
        <v>626.36000000000081</v>
      </c>
    </row>
    <row r="45" spans="2:9" x14ac:dyDescent="0.25">
      <c r="B45" s="183">
        <f t="shared" si="1"/>
        <v>35</v>
      </c>
      <c r="C45" s="15"/>
      <c r="D45" s="1091"/>
      <c r="E45" s="1092"/>
      <c r="F45" s="1091">
        <f t="shared" si="3"/>
        <v>0</v>
      </c>
      <c r="G45" s="1093"/>
      <c r="H45" s="295"/>
      <c r="I45" s="243">
        <f t="shared" si="2"/>
        <v>626.36000000000081</v>
      </c>
    </row>
    <row r="46" spans="2:9" x14ac:dyDescent="0.25">
      <c r="B46" s="183">
        <f t="shared" si="1"/>
        <v>35</v>
      </c>
      <c r="C46" s="15"/>
      <c r="D46" s="1091"/>
      <c r="E46" s="1092"/>
      <c r="F46" s="1091">
        <f t="shared" si="3"/>
        <v>0</v>
      </c>
      <c r="G46" s="1093"/>
      <c r="H46" s="295"/>
      <c r="I46" s="243">
        <f t="shared" si="2"/>
        <v>626.36000000000081</v>
      </c>
    </row>
    <row r="47" spans="2:9" x14ac:dyDescent="0.25">
      <c r="B47" s="183">
        <f t="shared" si="1"/>
        <v>35</v>
      </c>
      <c r="C47" s="15"/>
      <c r="D47" s="1091"/>
      <c r="E47" s="1092"/>
      <c r="F47" s="1091">
        <f t="shared" si="3"/>
        <v>0</v>
      </c>
      <c r="G47" s="1093"/>
      <c r="H47" s="295"/>
      <c r="I47" s="243">
        <f t="shared" si="2"/>
        <v>626.36000000000081</v>
      </c>
    </row>
    <row r="48" spans="2:9" x14ac:dyDescent="0.25">
      <c r="B48" s="183">
        <f t="shared" si="1"/>
        <v>35</v>
      </c>
      <c r="C48" s="15"/>
      <c r="D48" s="1091"/>
      <c r="E48" s="1092"/>
      <c r="F48" s="1091">
        <f t="shared" si="3"/>
        <v>0</v>
      </c>
      <c r="G48" s="1093"/>
      <c r="H48" s="295"/>
      <c r="I48" s="243">
        <f t="shared" si="2"/>
        <v>626.36000000000081</v>
      </c>
    </row>
    <row r="49" spans="2:9" x14ac:dyDescent="0.25">
      <c r="B49" s="183">
        <f t="shared" si="1"/>
        <v>35</v>
      </c>
      <c r="C49" s="15"/>
      <c r="D49" s="1091"/>
      <c r="E49" s="1092"/>
      <c r="F49" s="1091">
        <f t="shared" si="3"/>
        <v>0</v>
      </c>
      <c r="G49" s="1093"/>
      <c r="H49" s="295"/>
      <c r="I49" s="243">
        <f t="shared" si="2"/>
        <v>626.36000000000081</v>
      </c>
    </row>
    <row r="50" spans="2:9" x14ac:dyDescent="0.25">
      <c r="B50" s="183">
        <f t="shared" si="1"/>
        <v>35</v>
      </c>
      <c r="C50" s="15"/>
      <c r="D50" s="1091"/>
      <c r="E50" s="1092"/>
      <c r="F50" s="1091">
        <f t="shared" si="3"/>
        <v>0</v>
      </c>
      <c r="G50" s="1093"/>
      <c r="H50" s="295"/>
      <c r="I50" s="243">
        <f t="shared" si="2"/>
        <v>626.36000000000081</v>
      </c>
    </row>
    <row r="51" spans="2:9" x14ac:dyDescent="0.25">
      <c r="B51" s="183">
        <f t="shared" si="1"/>
        <v>35</v>
      </c>
      <c r="C51" s="15"/>
      <c r="D51" s="1091"/>
      <c r="E51" s="1092"/>
      <c r="F51" s="1091">
        <f t="shared" si="3"/>
        <v>0</v>
      </c>
      <c r="G51" s="1093"/>
      <c r="H51" s="295"/>
      <c r="I51" s="243">
        <f t="shared" si="2"/>
        <v>626.36000000000081</v>
      </c>
    </row>
    <row r="52" spans="2:9" x14ac:dyDescent="0.25">
      <c r="B52" s="183">
        <f t="shared" si="1"/>
        <v>35</v>
      </c>
      <c r="C52" s="15"/>
      <c r="D52" s="1091"/>
      <c r="E52" s="1092"/>
      <c r="F52" s="1091">
        <f t="shared" si="3"/>
        <v>0</v>
      </c>
      <c r="G52" s="1093"/>
      <c r="H52" s="295"/>
      <c r="I52" s="243">
        <f t="shared" si="2"/>
        <v>626.36000000000081</v>
      </c>
    </row>
    <row r="53" spans="2:9" ht="15.75" thickBot="1" x14ac:dyDescent="0.3">
      <c r="B53" s="3"/>
      <c r="C53" s="36"/>
      <c r="D53" s="150"/>
      <c r="E53" s="310"/>
      <c r="F53" s="150">
        <f t="shared" si="3"/>
        <v>0</v>
      </c>
      <c r="G53" s="207"/>
      <c r="H53" s="75"/>
      <c r="I53" s="243">
        <f t="shared" si="2"/>
        <v>626.36000000000081</v>
      </c>
    </row>
    <row r="54" spans="2:9" x14ac:dyDescent="0.25">
      <c r="C54" s="53">
        <f>SUM(C9:C53)</f>
        <v>146</v>
      </c>
      <c r="D54" s="124">
        <f>SUM(D9:D53)</f>
        <v>2429.0100000000002</v>
      </c>
      <c r="E54" s="165"/>
      <c r="F54" s="124">
        <f>SUM(F9:F53)</f>
        <v>2429.0100000000002</v>
      </c>
      <c r="G54" s="159"/>
      <c r="H54" s="159"/>
    </row>
    <row r="55" spans="2:9" x14ac:dyDescent="0.25">
      <c r="C55" s="110"/>
    </row>
    <row r="56" spans="2:9" ht="15.75" thickBot="1" x14ac:dyDescent="0.3">
      <c r="B56" s="47"/>
    </row>
    <row r="57" spans="2:9" ht="15.75" thickBot="1" x14ac:dyDescent="0.3">
      <c r="B57" s="91"/>
      <c r="D57" s="45" t="s">
        <v>4</v>
      </c>
      <c r="E57" s="56">
        <f>F5-C54+F4+F6+F7</f>
        <v>35</v>
      </c>
    </row>
    <row r="58" spans="2:9" ht="15.75" thickBot="1" x14ac:dyDescent="0.3">
      <c r="B58" s="125"/>
    </row>
    <row r="59" spans="2:9" ht="15.75" thickBot="1" x14ac:dyDescent="0.3">
      <c r="B59" s="91"/>
      <c r="C59" s="1229" t="s">
        <v>11</v>
      </c>
      <c r="D59" s="1230"/>
      <c r="E59" s="57">
        <f>E5-F54+E4+E6+E7</f>
        <v>626.3599999999999</v>
      </c>
    </row>
  </sheetData>
  <mergeCells count="3">
    <mergeCell ref="A1:G1"/>
    <mergeCell ref="A5:A6"/>
    <mergeCell ref="C59:D59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J60"/>
  <sheetViews>
    <sheetView workbookViewId="0">
      <selection activeCell="D12" sqref="D1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10" ht="40.5" x14ac:dyDescent="0.55000000000000004">
      <c r="A1" s="1231"/>
      <c r="B1" s="1231"/>
      <c r="C1" s="1231"/>
      <c r="D1" s="1231"/>
      <c r="E1" s="1231"/>
      <c r="F1" s="1231"/>
      <c r="G1" s="1231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.75" thickTop="1" x14ac:dyDescent="0.25">
      <c r="A4" s="226"/>
      <c r="B4" s="276"/>
      <c r="C4" s="299"/>
      <c r="D4" s="234"/>
      <c r="E4" s="286"/>
      <c r="F4" s="229"/>
      <c r="G4" s="73"/>
    </row>
    <row r="5" spans="1:10" ht="15.75" customHeight="1" x14ac:dyDescent="0.25">
      <c r="A5" s="1224"/>
      <c r="B5" s="1257" t="s">
        <v>86</v>
      </c>
      <c r="C5" s="235"/>
      <c r="D5" s="234"/>
      <c r="E5" s="286"/>
      <c r="F5" s="229"/>
      <c r="G5" s="246">
        <f>F55</f>
        <v>0</v>
      </c>
      <c r="H5" s="7">
        <f>E5-G5+E4+E6+E7</f>
        <v>0</v>
      </c>
    </row>
    <row r="6" spans="1:10" ht="15" customHeight="1" x14ac:dyDescent="0.25">
      <c r="A6" s="1224"/>
      <c r="B6" s="1257"/>
      <c r="C6" s="235"/>
      <c r="D6" s="258"/>
      <c r="E6" s="243"/>
      <c r="F6" s="239"/>
      <c r="G6" s="226"/>
    </row>
    <row r="7" spans="1:10" ht="15.75" thickBot="1" x14ac:dyDescent="0.3">
      <c r="A7" s="226"/>
      <c r="B7" s="229"/>
      <c r="C7" s="235"/>
      <c r="D7" s="258"/>
      <c r="E7" s="259"/>
      <c r="F7" s="229"/>
    </row>
    <row r="8" spans="1:10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0" ht="15.75" thickTop="1" x14ac:dyDescent="0.25">
      <c r="A9" s="55" t="s">
        <v>32</v>
      </c>
      <c r="B9" s="183">
        <f>F4+F5+F6+F7-C9</f>
        <v>0</v>
      </c>
      <c r="C9" s="53"/>
      <c r="D9" s="248"/>
      <c r="E9" s="631"/>
      <c r="F9" s="248">
        <f t="shared" ref="F9:F54" si="0">D9</f>
        <v>0</v>
      </c>
      <c r="G9" s="249"/>
      <c r="H9" s="250"/>
      <c r="I9" s="243">
        <f>E6+E5+E4-F9+E7</f>
        <v>0</v>
      </c>
    </row>
    <row r="10" spans="1:10" x14ac:dyDescent="0.25">
      <c r="A10" s="77"/>
      <c r="B10" s="183">
        <f t="shared" ref="B10:B53" si="1">B9-C10</f>
        <v>0</v>
      </c>
      <c r="C10" s="53"/>
      <c r="D10" s="248"/>
      <c r="E10" s="631"/>
      <c r="F10" s="248">
        <f t="shared" si="0"/>
        <v>0</v>
      </c>
      <c r="G10" s="249"/>
      <c r="H10" s="250"/>
      <c r="I10" s="243">
        <f t="shared" ref="I10:I54" si="2">I9-F10</f>
        <v>0</v>
      </c>
    </row>
    <row r="11" spans="1:10" x14ac:dyDescent="0.25">
      <c r="A11" s="12"/>
      <c r="B11" s="183">
        <f t="shared" si="1"/>
        <v>0</v>
      </c>
      <c r="C11" s="53"/>
      <c r="D11" s="248"/>
      <c r="E11" s="631"/>
      <c r="F11" s="248">
        <f t="shared" si="0"/>
        <v>0</v>
      </c>
      <c r="G11" s="249"/>
      <c r="H11" s="250"/>
      <c r="I11" s="243">
        <f t="shared" si="2"/>
        <v>0</v>
      </c>
    </row>
    <row r="12" spans="1:10" x14ac:dyDescent="0.25">
      <c r="A12" s="55" t="s">
        <v>33</v>
      </c>
      <c r="B12" s="183">
        <f t="shared" si="1"/>
        <v>0</v>
      </c>
      <c r="C12" s="53"/>
      <c r="D12" s="248"/>
      <c r="E12" s="631"/>
      <c r="F12" s="248">
        <f t="shared" si="0"/>
        <v>0</v>
      </c>
      <c r="G12" s="249"/>
      <c r="H12" s="250"/>
      <c r="I12" s="243">
        <f t="shared" si="2"/>
        <v>0</v>
      </c>
    </row>
    <row r="13" spans="1:10" x14ac:dyDescent="0.25">
      <c r="A13" s="77"/>
      <c r="B13" s="183">
        <f t="shared" si="1"/>
        <v>0</v>
      </c>
      <c r="C13" s="53"/>
      <c r="D13" s="248"/>
      <c r="E13" s="631"/>
      <c r="F13" s="248">
        <f t="shared" si="0"/>
        <v>0</v>
      </c>
      <c r="G13" s="249"/>
      <c r="H13" s="250"/>
      <c r="I13" s="243">
        <f t="shared" si="2"/>
        <v>0</v>
      </c>
    </row>
    <row r="14" spans="1:10" x14ac:dyDescent="0.25">
      <c r="A14" s="12"/>
      <c r="B14" s="183">
        <f t="shared" si="1"/>
        <v>0</v>
      </c>
      <c r="C14" s="53"/>
      <c r="D14" s="248"/>
      <c r="E14" s="631"/>
      <c r="F14" s="248">
        <f t="shared" si="0"/>
        <v>0</v>
      </c>
      <c r="G14" s="249"/>
      <c r="H14" s="250"/>
      <c r="I14" s="243">
        <f t="shared" si="2"/>
        <v>0</v>
      </c>
      <c r="J14" s="226"/>
    </row>
    <row r="15" spans="1:10" x14ac:dyDescent="0.25">
      <c r="B15" s="183">
        <f t="shared" si="1"/>
        <v>0</v>
      </c>
      <c r="C15" s="53"/>
      <c r="D15" s="248"/>
      <c r="E15" s="631"/>
      <c r="F15" s="248">
        <f t="shared" si="0"/>
        <v>0</v>
      </c>
      <c r="G15" s="249"/>
      <c r="H15" s="250"/>
      <c r="I15" s="243">
        <f t="shared" si="2"/>
        <v>0</v>
      </c>
      <c r="J15" s="226"/>
    </row>
    <row r="16" spans="1:10" x14ac:dyDescent="0.25">
      <c r="B16" s="183">
        <f t="shared" si="1"/>
        <v>0</v>
      </c>
      <c r="C16" s="53"/>
      <c r="D16" s="248"/>
      <c r="E16" s="631"/>
      <c r="F16" s="248">
        <f t="shared" si="0"/>
        <v>0</v>
      </c>
      <c r="G16" s="249"/>
      <c r="H16" s="250"/>
      <c r="I16" s="243">
        <f t="shared" si="2"/>
        <v>0</v>
      </c>
      <c r="J16" s="226"/>
    </row>
    <row r="17" spans="2:10" x14ac:dyDescent="0.25">
      <c r="B17" s="183">
        <f t="shared" si="1"/>
        <v>0</v>
      </c>
      <c r="C17" s="53"/>
      <c r="D17" s="248"/>
      <c r="E17" s="631"/>
      <c r="F17" s="248">
        <f t="shared" si="0"/>
        <v>0</v>
      </c>
      <c r="G17" s="249"/>
      <c r="H17" s="250"/>
      <c r="I17" s="243">
        <f t="shared" si="2"/>
        <v>0</v>
      </c>
      <c r="J17" s="226"/>
    </row>
    <row r="18" spans="2:10" x14ac:dyDescent="0.25">
      <c r="B18" s="183">
        <f t="shared" si="1"/>
        <v>0</v>
      </c>
      <c r="C18" s="53"/>
      <c r="D18" s="248"/>
      <c r="E18" s="631"/>
      <c r="F18" s="248">
        <f t="shared" si="0"/>
        <v>0</v>
      </c>
      <c r="G18" s="249"/>
      <c r="H18" s="250"/>
      <c r="I18" s="243">
        <f t="shared" si="2"/>
        <v>0</v>
      </c>
      <c r="J18" s="226"/>
    </row>
    <row r="19" spans="2:10" x14ac:dyDescent="0.25">
      <c r="B19" s="183">
        <f t="shared" si="1"/>
        <v>0</v>
      </c>
      <c r="C19" s="53"/>
      <c r="D19" s="248"/>
      <c r="E19" s="631"/>
      <c r="F19" s="248">
        <f t="shared" si="0"/>
        <v>0</v>
      </c>
      <c r="G19" s="249"/>
      <c r="H19" s="250"/>
      <c r="I19" s="243">
        <f t="shared" si="2"/>
        <v>0</v>
      </c>
      <c r="J19" s="226"/>
    </row>
    <row r="20" spans="2:10" x14ac:dyDescent="0.25">
      <c r="B20" s="183">
        <f t="shared" si="1"/>
        <v>0</v>
      </c>
      <c r="C20" s="53"/>
      <c r="D20" s="248"/>
      <c r="E20" s="631"/>
      <c r="F20" s="248">
        <f t="shared" si="0"/>
        <v>0</v>
      </c>
      <c r="G20" s="249"/>
      <c r="H20" s="250"/>
      <c r="I20" s="243">
        <f t="shared" si="2"/>
        <v>0</v>
      </c>
      <c r="J20" s="226"/>
    </row>
    <row r="21" spans="2:10" x14ac:dyDescent="0.25">
      <c r="B21" s="183">
        <f t="shared" si="1"/>
        <v>0</v>
      </c>
      <c r="C21" s="53"/>
      <c r="D21" s="248"/>
      <c r="E21" s="631"/>
      <c r="F21" s="248">
        <f t="shared" si="0"/>
        <v>0</v>
      </c>
      <c r="G21" s="249"/>
      <c r="H21" s="250"/>
      <c r="I21" s="243">
        <f t="shared" si="2"/>
        <v>0</v>
      </c>
      <c r="J21" s="226"/>
    </row>
    <row r="22" spans="2:10" x14ac:dyDescent="0.25">
      <c r="B22" s="183">
        <f t="shared" si="1"/>
        <v>0</v>
      </c>
      <c r="C22" s="53"/>
      <c r="D22" s="248"/>
      <c r="E22" s="631"/>
      <c r="F22" s="248">
        <f t="shared" si="0"/>
        <v>0</v>
      </c>
      <c r="G22" s="249"/>
      <c r="H22" s="250"/>
      <c r="I22" s="243">
        <f t="shared" si="2"/>
        <v>0</v>
      </c>
      <c r="J22" s="226"/>
    </row>
    <row r="23" spans="2:10" x14ac:dyDescent="0.25">
      <c r="B23" s="183">
        <f t="shared" si="1"/>
        <v>0</v>
      </c>
      <c r="C23" s="53"/>
      <c r="D23" s="248"/>
      <c r="E23" s="631"/>
      <c r="F23" s="248">
        <f t="shared" si="0"/>
        <v>0</v>
      </c>
      <c r="G23" s="249"/>
      <c r="H23" s="250"/>
      <c r="I23" s="243">
        <f t="shared" si="2"/>
        <v>0</v>
      </c>
      <c r="J23" s="226"/>
    </row>
    <row r="24" spans="2:10" x14ac:dyDescent="0.25">
      <c r="B24" s="183">
        <f t="shared" si="1"/>
        <v>0</v>
      </c>
      <c r="C24" s="53"/>
      <c r="D24" s="248"/>
      <c r="E24" s="631"/>
      <c r="F24" s="248">
        <f t="shared" si="0"/>
        <v>0</v>
      </c>
      <c r="G24" s="249"/>
      <c r="H24" s="250"/>
      <c r="I24" s="243">
        <f t="shared" si="2"/>
        <v>0</v>
      </c>
    </row>
    <row r="25" spans="2:10" x14ac:dyDescent="0.25">
      <c r="B25" s="183">
        <f t="shared" si="1"/>
        <v>0</v>
      </c>
      <c r="C25" s="53"/>
      <c r="D25" s="248"/>
      <c r="E25" s="631"/>
      <c r="F25" s="248">
        <f t="shared" si="0"/>
        <v>0</v>
      </c>
      <c r="G25" s="249"/>
      <c r="H25" s="250"/>
      <c r="I25" s="243">
        <f t="shared" si="2"/>
        <v>0</v>
      </c>
    </row>
    <row r="26" spans="2:10" x14ac:dyDescent="0.25">
      <c r="B26" s="183">
        <f t="shared" si="1"/>
        <v>0</v>
      </c>
      <c r="C26" s="53"/>
      <c r="D26" s="248"/>
      <c r="E26" s="631"/>
      <c r="F26" s="248">
        <f t="shared" si="0"/>
        <v>0</v>
      </c>
      <c r="G26" s="249"/>
      <c r="H26" s="250"/>
      <c r="I26" s="243">
        <f t="shared" si="2"/>
        <v>0</v>
      </c>
    </row>
    <row r="27" spans="2:10" x14ac:dyDescent="0.25">
      <c r="B27" s="183">
        <f t="shared" si="1"/>
        <v>0</v>
      </c>
      <c r="C27" s="53"/>
      <c r="D27" s="248"/>
      <c r="E27" s="631"/>
      <c r="F27" s="248">
        <f t="shared" si="0"/>
        <v>0</v>
      </c>
      <c r="G27" s="249"/>
      <c r="H27" s="250"/>
      <c r="I27" s="243">
        <f t="shared" si="2"/>
        <v>0</v>
      </c>
    </row>
    <row r="28" spans="2:10" x14ac:dyDescent="0.25">
      <c r="B28" s="183">
        <f t="shared" si="1"/>
        <v>0</v>
      </c>
      <c r="C28" s="53"/>
      <c r="D28" s="248"/>
      <c r="E28" s="631"/>
      <c r="F28" s="248">
        <f t="shared" si="0"/>
        <v>0</v>
      </c>
      <c r="G28" s="249"/>
      <c r="H28" s="250"/>
      <c r="I28" s="243">
        <f t="shared" si="2"/>
        <v>0</v>
      </c>
    </row>
    <row r="29" spans="2:10" x14ac:dyDescent="0.25">
      <c r="B29" s="183">
        <f t="shared" si="1"/>
        <v>0</v>
      </c>
      <c r="C29" s="53"/>
      <c r="D29" s="248"/>
      <c r="E29" s="631"/>
      <c r="F29" s="248">
        <f t="shared" si="0"/>
        <v>0</v>
      </c>
      <c r="G29" s="249"/>
      <c r="H29" s="250"/>
      <c r="I29" s="243">
        <f t="shared" si="2"/>
        <v>0</v>
      </c>
    </row>
    <row r="30" spans="2:10" x14ac:dyDescent="0.25">
      <c r="B30" s="183">
        <f t="shared" si="1"/>
        <v>0</v>
      </c>
      <c r="C30" s="53"/>
      <c r="D30" s="248"/>
      <c r="E30" s="631"/>
      <c r="F30" s="248">
        <f t="shared" si="0"/>
        <v>0</v>
      </c>
      <c r="G30" s="249"/>
      <c r="H30" s="250"/>
      <c r="I30" s="243">
        <f t="shared" si="2"/>
        <v>0</v>
      </c>
    </row>
    <row r="31" spans="2:10" x14ac:dyDescent="0.25">
      <c r="B31" s="183">
        <f t="shared" si="1"/>
        <v>0</v>
      </c>
      <c r="C31" s="15"/>
      <c r="D31" s="248"/>
      <c r="E31" s="631"/>
      <c r="F31" s="248">
        <f t="shared" si="0"/>
        <v>0</v>
      </c>
      <c r="G31" s="249"/>
      <c r="H31" s="250"/>
      <c r="I31" s="243">
        <f t="shared" si="2"/>
        <v>0</v>
      </c>
    </row>
    <row r="32" spans="2:10" x14ac:dyDescent="0.25">
      <c r="B32" s="183">
        <f t="shared" si="1"/>
        <v>0</v>
      </c>
      <c r="C32" s="15"/>
      <c r="D32" s="248"/>
      <c r="E32" s="631"/>
      <c r="F32" s="248">
        <f t="shared" si="0"/>
        <v>0</v>
      </c>
      <c r="G32" s="249"/>
      <c r="H32" s="250"/>
      <c r="I32" s="243">
        <f t="shared" si="2"/>
        <v>0</v>
      </c>
    </row>
    <row r="33" spans="2:9" x14ac:dyDescent="0.25">
      <c r="B33" s="183">
        <f t="shared" si="1"/>
        <v>0</v>
      </c>
      <c r="C33" s="15"/>
      <c r="D33" s="248"/>
      <c r="E33" s="631"/>
      <c r="F33" s="248">
        <f t="shared" si="0"/>
        <v>0</v>
      </c>
      <c r="G33" s="249"/>
      <c r="H33" s="250"/>
      <c r="I33" s="243">
        <f t="shared" si="2"/>
        <v>0</v>
      </c>
    </row>
    <row r="34" spans="2:9" x14ac:dyDescent="0.25">
      <c r="B34" s="183">
        <f t="shared" si="1"/>
        <v>0</v>
      </c>
      <c r="C34" s="15"/>
      <c r="D34" s="248"/>
      <c r="E34" s="631"/>
      <c r="F34" s="248">
        <f t="shared" si="0"/>
        <v>0</v>
      </c>
      <c r="G34" s="249"/>
      <c r="H34" s="250"/>
      <c r="I34" s="243">
        <f t="shared" si="2"/>
        <v>0</v>
      </c>
    </row>
    <row r="35" spans="2:9" x14ac:dyDescent="0.25">
      <c r="B35" s="183">
        <f t="shared" si="1"/>
        <v>0</v>
      </c>
      <c r="C35" s="15"/>
      <c r="D35" s="248"/>
      <c r="E35" s="631"/>
      <c r="F35" s="248">
        <f t="shared" si="0"/>
        <v>0</v>
      </c>
      <c r="G35" s="249"/>
      <c r="H35" s="250"/>
      <c r="I35" s="243">
        <f t="shared" si="2"/>
        <v>0</v>
      </c>
    </row>
    <row r="36" spans="2:9" x14ac:dyDescent="0.25">
      <c r="B36" s="183">
        <f t="shared" si="1"/>
        <v>0</v>
      </c>
      <c r="C36" s="15"/>
      <c r="D36" s="248"/>
      <c r="E36" s="631"/>
      <c r="F36" s="248">
        <f t="shared" si="0"/>
        <v>0</v>
      </c>
      <c r="G36" s="249"/>
      <c r="H36" s="250"/>
      <c r="I36" s="243">
        <f t="shared" si="2"/>
        <v>0</v>
      </c>
    </row>
    <row r="37" spans="2:9" x14ac:dyDescent="0.25">
      <c r="B37" s="183">
        <f t="shared" si="1"/>
        <v>0</v>
      </c>
      <c r="C37" s="15"/>
      <c r="D37" s="248"/>
      <c r="E37" s="631"/>
      <c r="F37" s="248">
        <f t="shared" si="0"/>
        <v>0</v>
      </c>
      <c r="G37" s="249"/>
      <c r="H37" s="250"/>
      <c r="I37" s="243">
        <f t="shared" si="2"/>
        <v>0</v>
      </c>
    </row>
    <row r="38" spans="2:9" x14ac:dyDescent="0.25">
      <c r="B38" s="183">
        <f t="shared" si="1"/>
        <v>0</v>
      </c>
      <c r="C38" s="15"/>
      <c r="D38" s="248"/>
      <c r="E38" s="631"/>
      <c r="F38" s="248">
        <f t="shared" si="0"/>
        <v>0</v>
      </c>
      <c r="G38" s="249"/>
      <c r="H38" s="250"/>
      <c r="I38" s="243">
        <f t="shared" si="2"/>
        <v>0</v>
      </c>
    </row>
    <row r="39" spans="2:9" x14ac:dyDescent="0.25">
      <c r="B39" s="183">
        <f t="shared" si="1"/>
        <v>0</v>
      </c>
      <c r="C39" s="15"/>
      <c r="D39" s="248"/>
      <c r="E39" s="631"/>
      <c r="F39" s="248">
        <f t="shared" si="0"/>
        <v>0</v>
      </c>
      <c r="G39" s="249"/>
      <c r="H39" s="250"/>
      <c r="I39" s="243">
        <f t="shared" si="2"/>
        <v>0</v>
      </c>
    </row>
    <row r="40" spans="2:9" x14ac:dyDescent="0.25">
      <c r="B40" s="183">
        <f t="shared" si="1"/>
        <v>0</v>
      </c>
      <c r="C40" s="15"/>
      <c r="D40" s="248"/>
      <c r="E40" s="631"/>
      <c r="F40" s="248">
        <f t="shared" si="0"/>
        <v>0</v>
      </c>
      <c r="G40" s="249"/>
      <c r="H40" s="250"/>
      <c r="I40" s="243">
        <f t="shared" si="2"/>
        <v>0</v>
      </c>
    </row>
    <row r="41" spans="2:9" x14ac:dyDescent="0.25">
      <c r="B41" s="183">
        <f t="shared" si="1"/>
        <v>0</v>
      </c>
      <c r="C41" s="15"/>
      <c r="D41" s="248"/>
      <c r="E41" s="631"/>
      <c r="F41" s="248">
        <f t="shared" si="0"/>
        <v>0</v>
      </c>
      <c r="G41" s="249"/>
      <c r="H41" s="250"/>
      <c r="I41" s="243">
        <f t="shared" si="2"/>
        <v>0</v>
      </c>
    </row>
    <row r="42" spans="2:9" x14ac:dyDescent="0.25">
      <c r="B42" s="183">
        <f t="shared" si="1"/>
        <v>0</v>
      </c>
      <c r="C42" s="15"/>
      <c r="D42" s="248"/>
      <c r="E42" s="631"/>
      <c r="F42" s="248">
        <f t="shared" si="0"/>
        <v>0</v>
      </c>
      <c r="G42" s="249"/>
      <c r="H42" s="250"/>
      <c r="I42" s="243">
        <f t="shared" si="2"/>
        <v>0</v>
      </c>
    </row>
    <row r="43" spans="2:9" x14ac:dyDescent="0.25">
      <c r="B43" s="183">
        <f t="shared" si="1"/>
        <v>0</v>
      </c>
      <c r="C43" s="15"/>
      <c r="D43" s="248"/>
      <c r="E43" s="631"/>
      <c r="F43" s="248">
        <f t="shared" si="0"/>
        <v>0</v>
      </c>
      <c r="G43" s="249"/>
      <c r="H43" s="250"/>
      <c r="I43" s="243">
        <f t="shared" si="2"/>
        <v>0</v>
      </c>
    </row>
    <row r="44" spans="2:9" x14ac:dyDescent="0.25">
      <c r="B44" s="183">
        <f t="shared" si="1"/>
        <v>0</v>
      </c>
      <c r="C44" s="15"/>
      <c r="D44" s="69"/>
      <c r="E44" s="301"/>
      <c r="F44" s="69">
        <f t="shared" si="0"/>
        <v>0</v>
      </c>
      <c r="G44" s="70"/>
      <c r="H44" s="71"/>
      <c r="I44" s="243">
        <f t="shared" si="2"/>
        <v>0</v>
      </c>
    </row>
    <row r="45" spans="2:9" x14ac:dyDescent="0.25">
      <c r="B45" s="183">
        <f t="shared" si="1"/>
        <v>0</v>
      </c>
      <c r="C45" s="15"/>
      <c r="D45" s="69"/>
      <c r="E45" s="301"/>
      <c r="F45" s="69">
        <f t="shared" si="0"/>
        <v>0</v>
      </c>
      <c r="G45" s="70"/>
      <c r="H45" s="71"/>
      <c r="I45" s="243">
        <f t="shared" si="2"/>
        <v>0</v>
      </c>
    </row>
    <row r="46" spans="2:9" x14ac:dyDescent="0.25">
      <c r="B46" s="183">
        <f t="shared" si="1"/>
        <v>0</v>
      </c>
      <c r="C46" s="15"/>
      <c r="D46" s="69"/>
      <c r="E46" s="301"/>
      <c r="F46" s="69">
        <f t="shared" si="0"/>
        <v>0</v>
      </c>
      <c r="G46" s="70"/>
      <c r="H46" s="71"/>
      <c r="I46" s="243">
        <f t="shared" si="2"/>
        <v>0</v>
      </c>
    </row>
    <row r="47" spans="2:9" x14ac:dyDescent="0.25">
      <c r="B47" s="183">
        <f t="shared" si="1"/>
        <v>0</v>
      </c>
      <c r="C47" s="15"/>
      <c r="D47" s="69"/>
      <c r="E47" s="301"/>
      <c r="F47" s="69">
        <f t="shared" si="0"/>
        <v>0</v>
      </c>
      <c r="G47" s="70"/>
      <c r="H47" s="71"/>
      <c r="I47" s="243">
        <f t="shared" si="2"/>
        <v>0</v>
      </c>
    </row>
    <row r="48" spans="2:9" x14ac:dyDescent="0.25">
      <c r="B48" s="183">
        <f t="shared" si="1"/>
        <v>0</v>
      </c>
      <c r="C48" s="15"/>
      <c r="D48" s="69"/>
      <c r="E48" s="301"/>
      <c r="F48" s="69">
        <f t="shared" si="0"/>
        <v>0</v>
      </c>
      <c r="G48" s="70"/>
      <c r="H48" s="71"/>
      <c r="I48" s="243">
        <f t="shared" si="2"/>
        <v>0</v>
      </c>
    </row>
    <row r="49" spans="2:9" x14ac:dyDescent="0.25">
      <c r="B49" s="183">
        <f t="shared" si="1"/>
        <v>0</v>
      </c>
      <c r="C49" s="15"/>
      <c r="D49" s="69"/>
      <c r="E49" s="301"/>
      <c r="F49" s="69">
        <f t="shared" si="0"/>
        <v>0</v>
      </c>
      <c r="G49" s="70"/>
      <c r="H49" s="71"/>
      <c r="I49" s="243">
        <f t="shared" si="2"/>
        <v>0</v>
      </c>
    </row>
    <row r="50" spans="2:9" x14ac:dyDescent="0.25">
      <c r="B50" s="183">
        <f t="shared" si="1"/>
        <v>0</v>
      </c>
      <c r="C50" s="15"/>
      <c r="D50" s="69"/>
      <c r="E50" s="301"/>
      <c r="F50" s="69">
        <f t="shared" si="0"/>
        <v>0</v>
      </c>
      <c r="G50" s="70"/>
      <c r="H50" s="71"/>
      <c r="I50" s="243">
        <f t="shared" si="2"/>
        <v>0</v>
      </c>
    </row>
    <row r="51" spans="2:9" x14ac:dyDescent="0.25">
      <c r="B51" s="183">
        <f t="shared" si="1"/>
        <v>0</v>
      </c>
      <c r="C51" s="15"/>
      <c r="D51" s="69"/>
      <c r="E51" s="301"/>
      <c r="F51" s="69">
        <f t="shared" si="0"/>
        <v>0</v>
      </c>
      <c r="G51" s="70"/>
      <c r="H51" s="71"/>
      <c r="I51" s="243">
        <f t="shared" si="2"/>
        <v>0</v>
      </c>
    </row>
    <row r="52" spans="2:9" x14ac:dyDescent="0.25">
      <c r="B52" s="183">
        <f t="shared" si="1"/>
        <v>0</v>
      </c>
      <c r="C52" s="15"/>
      <c r="D52" s="69"/>
      <c r="E52" s="301"/>
      <c r="F52" s="69">
        <f t="shared" si="0"/>
        <v>0</v>
      </c>
      <c r="G52" s="70"/>
      <c r="H52" s="71"/>
      <c r="I52" s="243">
        <f t="shared" si="2"/>
        <v>0</v>
      </c>
    </row>
    <row r="53" spans="2:9" x14ac:dyDescent="0.25">
      <c r="B53" s="183">
        <f t="shared" si="1"/>
        <v>0</v>
      </c>
      <c r="C53" s="15"/>
      <c r="D53" s="69"/>
      <c r="E53" s="301"/>
      <c r="F53" s="69">
        <f t="shared" si="0"/>
        <v>0</v>
      </c>
      <c r="G53" s="70"/>
      <c r="H53" s="71"/>
      <c r="I53" s="243">
        <f t="shared" si="2"/>
        <v>0</v>
      </c>
    </row>
    <row r="54" spans="2:9" ht="15.75" thickBot="1" x14ac:dyDescent="0.3">
      <c r="B54" s="3"/>
      <c r="C54" s="36"/>
      <c r="D54" s="150"/>
      <c r="E54" s="310"/>
      <c r="F54" s="150">
        <f t="shared" si="0"/>
        <v>0</v>
      </c>
      <c r="G54" s="207"/>
      <c r="H54" s="75"/>
      <c r="I54" s="243">
        <f t="shared" si="2"/>
        <v>0</v>
      </c>
    </row>
    <row r="55" spans="2:9" x14ac:dyDescent="0.25">
      <c r="C55" s="53">
        <f>SUM(C9:C54)</f>
        <v>0</v>
      </c>
      <c r="D55" s="124">
        <f>SUM(D9:D54)</f>
        <v>0</v>
      </c>
      <c r="E55" s="165"/>
      <c r="F55" s="124">
        <f>SUM(F9:F54)</f>
        <v>0</v>
      </c>
      <c r="G55" s="159"/>
      <c r="H55" s="159"/>
    </row>
    <row r="56" spans="2:9" x14ac:dyDescent="0.25">
      <c r="C56" s="110"/>
    </row>
    <row r="57" spans="2:9" ht="15.75" thickBot="1" x14ac:dyDescent="0.3">
      <c r="B57" s="47"/>
    </row>
    <row r="58" spans="2:9" ht="15.75" thickBot="1" x14ac:dyDescent="0.3">
      <c r="B58" s="91"/>
      <c r="D58" s="45" t="s">
        <v>4</v>
      </c>
      <c r="E58" s="56">
        <f>F5-C55+F4+F6+F7</f>
        <v>0</v>
      </c>
    </row>
    <row r="59" spans="2:9" ht="15.75" thickBot="1" x14ac:dyDescent="0.3">
      <c r="B59" s="125"/>
    </row>
    <row r="60" spans="2:9" ht="15.75" thickBot="1" x14ac:dyDescent="0.3">
      <c r="B60" s="91"/>
      <c r="C60" s="1229" t="s">
        <v>11</v>
      </c>
      <c r="D60" s="1230"/>
      <c r="E60" s="57">
        <f>E5-F55+E4+E6+E7</f>
        <v>0</v>
      </c>
    </row>
  </sheetData>
  <mergeCells count="4">
    <mergeCell ref="A1:G1"/>
    <mergeCell ref="A5:A6"/>
    <mergeCell ref="C60:D60"/>
    <mergeCell ref="B5:B6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I61"/>
  <sheetViews>
    <sheetView workbookViewId="0">
      <pane ySplit="9" topLeftCell="A38" activePane="bottomLeft" state="frozen"/>
      <selection pane="bottomLeft" activeCell="D6" sqref="D6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231" t="s">
        <v>308</v>
      </c>
      <c r="B1" s="1231"/>
      <c r="C1" s="1231"/>
      <c r="D1" s="1231"/>
      <c r="E1" s="1231"/>
      <c r="F1" s="1231"/>
      <c r="G1" s="1231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customHeight="1" thickTop="1" x14ac:dyDescent="0.25">
      <c r="A4" s="1224"/>
      <c r="B4" s="1258" t="s">
        <v>95</v>
      </c>
      <c r="C4" s="235"/>
      <c r="D4" s="234"/>
      <c r="E4" s="286"/>
      <c r="F4" s="229"/>
      <c r="G4" s="246">
        <f>F56</f>
        <v>0</v>
      </c>
      <c r="H4" s="7">
        <f>E4-G4+E5+E6+E7+E8</f>
        <v>1309.6500000000001</v>
      </c>
    </row>
    <row r="5" spans="1:9" ht="15" customHeight="1" x14ac:dyDescent="0.25">
      <c r="A5" s="1224"/>
      <c r="B5" s="1259"/>
      <c r="C5" s="235">
        <v>70</v>
      </c>
      <c r="D5" s="258">
        <v>44819</v>
      </c>
      <c r="E5" s="243">
        <v>1309.6500000000001</v>
      </c>
      <c r="F5" s="239">
        <v>51</v>
      </c>
      <c r="G5" s="226"/>
    </row>
    <row r="6" spans="1:9" ht="15" customHeight="1" x14ac:dyDescent="0.25">
      <c r="A6" s="808" t="s">
        <v>52</v>
      </c>
      <c r="B6" s="1259"/>
      <c r="C6" s="235"/>
      <c r="D6" s="258"/>
      <c r="E6" s="243"/>
      <c r="F6" s="239"/>
      <c r="G6" s="226"/>
    </row>
    <row r="7" spans="1:9" ht="15.75" x14ac:dyDescent="0.25">
      <c r="A7" s="808"/>
      <c r="B7" s="813"/>
      <c r="C7" s="235"/>
      <c r="D7" s="258"/>
      <c r="E7" s="243"/>
      <c r="F7" s="239"/>
      <c r="G7" s="226"/>
    </row>
    <row r="8" spans="1:9" ht="16.5" thickBot="1" x14ac:dyDescent="0.3">
      <c r="A8" s="808"/>
      <c r="B8" s="813"/>
      <c r="C8" s="235"/>
      <c r="D8" s="258"/>
      <c r="E8" s="243"/>
      <c r="F8" s="239"/>
      <c r="G8" s="226"/>
    </row>
    <row r="9" spans="1:9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55" t="s">
        <v>32</v>
      </c>
      <c r="B10" s="532">
        <f>F4+F5-C10+F6+F7+F8</f>
        <v>51</v>
      </c>
      <c r="C10" s="53"/>
      <c r="D10" s="248"/>
      <c r="E10" s="631"/>
      <c r="F10" s="248">
        <f t="shared" ref="F10:F55" si="0">D10</f>
        <v>0</v>
      </c>
      <c r="G10" s="249"/>
      <c r="H10" s="250"/>
      <c r="I10" s="243">
        <f>E5+E4-F10+E6+E7+E8</f>
        <v>1309.6500000000001</v>
      </c>
    </row>
    <row r="11" spans="1:9" x14ac:dyDescent="0.25">
      <c r="A11" s="77"/>
      <c r="B11" s="183">
        <f t="shared" ref="B11:B54" si="1">B10-C11</f>
        <v>51</v>
      </c>
      <c r="C11" s="53"/>
      <c r="D11" s="248"/>
      <c r="E11" s="631"/>
      <c r="F11" s="248">
        <f t="shared" si="0"/>
        <v>0</v>
      </c>
      <c r="G11" s="249"/>
      <c r="H11" s="250"/>
      <c r="I11" s="243">
        <f>I10-F11</f>
        <v>1309.6500000000001</v>
      </c>
    </row>
    <row r="12" spans="1:9" x14ac:dyDescent="0.25">
      <c r="A12" s="12"/>
      <c r="B12" s="183">
        <f t="shared" si="1"/>
        <v>51</v>
      </c>
      <c r="C12" s="15"/>
      <c r="D12" s="248"/>
      <c r="E12" s="631"/>
      <c r="F12" s="248">
        <f t="shared" si="0"/>
        <v>0</v>
      </c>
      <c r="G12" s="249"/>
      <c r="H12" s="250"/>
      <c r="I12" s="243">
        <f t="shared" ref="I12:I55" si="2">I11-F12</f>
        <v>1309.6500000000001</v>
      </c>
    </row>
    <row r="13" spans="1:9" x14ac:dyDescent="0.25">
      <c r="A13" s="55" t="s">
        <v>33</v>
      </c>
      <c r="B13" s="183">
        <f t="shared" si="1"/>
        <v>51</v>
      </c>
      <c r="C13" s="15"/>
      <c r="D13" s="248"/>
      <c r="E13" s="631"/>
      <c r="F13" s="248">
        <f t="shared" si="0"/>
        <v>0</v>
      </c>
      <c r="G13" s="249"/>
      <c r="H13" s="250"/>
      <c r="I13" s="243">
        <f t="shared" si="2"/>
        <v>1309.6500000000001</v>
      </c>
    </row>
    <row r="14" spans="1:9" x14ac:dyDescent="0.25">
      <c r="A14" s="77"/>
      <c r="B14" s="183">
        <f t="shared" si="1"/>
        <v>51</v>
      </c>
      <c r="C14" s="15"/>
      <c r="D14" s="248"/>
      <c r="E14" s="631"/>
      <c r="F14" s="248">
        <f t="shared" si="0"/>
        <v>0</v>
      </c>
      <c r="G14" s="249"/>
      <c r="H14" s="250"/>
      <c r="I14" s="243">
        <f t="shared" si="2"/>
        <v>1309.6500000000001</v>
      </c>
    </row>
    <row r="15" spans="1:9" x14ac:dyDescent="0.25">
      <c r="A15" s="12"/>
      <c r="B15" s="183">
        <f t="shared" si="1"/>
        <v>51</v>
      </c>
      <c r="C15" s="15"/>
      <c r="D15" s="248"/>
      <c r="E15" s="631"/>
      <c r="F15" s="248">
        <f t="shared" si="0"/>
        <v>0</v>
      </c>
      <c r="G15" s="249"/>
      <c r="H15" s="250"/>
      <c r="I15" s="243">
        <f t="shared" si="2"/>
        <v>1309.6500000000001</v>
      </c>
    </row>
    <row r="16" spans="1:9" x14ac:dyDescent="0.25">
      <c r="B16" s="183">
        <f t="shared" si="1"/>
        <v>51</v>
      </c>
      <c r="C16" s="15"/>
      <c r="D16" s="248"/>
      <c r="E16" s="631"/>
      <c r="F16" s="248">
        <f t="shared" si="0"/>
        <v>0</v>
      </c>
      <c r="G16" s="249"/>
      <c r="H16" s="250"/>
      <c r="I16" s="243">
        <f t="shared" si="2"/>
        <v>1309.6500000000001</v>
      </c>
    </row>
    <row r="17" spans="2:9" x14ac:dyDescent="0.25">
      <c r="B17" s="183">
        <f t="shared" si="1"/>
        <v>51</v>
      </c>
      <c r="C17" s="15"/>
      <c r="D17" s="248"/>
      <c r="E17" s="631"/>
      <c r="F17" s="248">
        <f t="shared" si="0"/>
        <v>0</v>
      </c>
      <c r="G17" s="249"/>
      <c r="H17" s="250"/>
      <c r="I17" s="243">
        <f t="shared" si="2"/>
        <v>1309.6500000000001</v>
      </c>
    </row>
    <row r="18" spans="2:9" x14ac:dyDescent="0.25">
      <c r="B18" s="183">
        <f t="shared" si="1"/>
        <v>51</v>
      </c>
      <c r="C18" s="15"/>
      <c r="D18" s="248"/>
      <c r="E18" s="631"/>
      <c r="F18" s="248">
        <f t="shared" si="0"/>
        <v>0</v>
      </c>
      <c r="G18" s="249"/>
      <c r="H18" s="250"/>
      <c r="I18" s="243">
        <f t="shared" si="2"/>
        <v>1309.6500000000001</v>
      </c>
    </row>
    <row r="19" spans="2:9" x14ac:dyDescent="0.25">
      <c r="B19" s="183">
        <f t="shared" si="1"/>
        <v>51</v>
      </c>
      <c r="C19" s="53"/>
      <c r="D19" s="248"/>
      <c r="E19" s="631"/>
      <c r="F19" s="248">
        <f t="shared" si="0"/>
        <v>0</v>
      </c>
      <c r="G19" s="249"/>
      <c r="H19" s="250"/>
      <c r="I19" s="243">
        <f t="shared" si="2"/>
        <v>1309.6500000000001</v>
      </c>
    </row>
    <row r="20" spans="2:9" x14ac:dyDescent="0.25">
      <c r="B20" s="183">
        <f t="shared" si="1"/>
        <v>51</v>
      </c>
      <c r="C20" s="15"/>
      <c r="D20" s="248"/>
      <c r="E20" s="631"/>
      <c r="F20" s="248">
        <f t="shared" si="0"/>
        <v>0</v>
      </c>
      <c r="G20" s="249"/>
      <c r="H20" s="250"/>
      <c r="I20" s="243">
        <f t="shared" si="2"/>
        <v>1309.6500000000001</v>
      </c>
    </row>
    <row r="21" spans="2:9" x14ac:dyDescent="0.25">
      <c r="B21" s="183">
        <f t="shared" si="1"/>
        <v>51</v>
      </c>
      <c r="C21" s="15"/>
      <c r="D21" s="248"/>
      <c r="E21" s="631"/>
      <c r="F21" s="248">
        <f t="shared" si="0"/>
        <v>0</v>
      </c>
      <c r="G21" s="249"/>
      <c r="H21" s="250"/>
      <c r="I21" s="243">
        <f t="shared" si="2"/>
        <v>1309.6500000000001</v>
      </c>
    </row>
    <row r="22" spans="2:9" x14ac:dyDescent="0.25">
      <c r="B22" s="183">
        <f t="shared" si="1"/>
        <v>51</v>
      </c>
      <c r="C22" s="15"/>
      <c r="D22" s="248"/>
      <c r="E22" s="631"/>
      <c r="F22" s="248">
        <f t="shared" si="0"/>
        <v>0</v>
      </c>
      <c r="G22" s="249"/>
      <c r="H22" s="250"/>
      <c r="I22" s="243">
        <f t="shared" si="2"/>
        <v>1309.6500000000001</v>
      </c>
    </row>
    <row r="23" spans="2:9" x14ac:dyDescent="0.25">
      <c r="B23" s="183">
        <f t="shared" si="1"/>
        <v>51</v>
      </c>
      <c r="C23" s="15"/>
      <c r="D23" s="248"/>
      <c r="E23" s="631"/>
      <c r="F23" s="248">
        <f t="shared" si="0"/>
        <v>0</v>
      </c>
      <c r="G23" s="249"/>
      <c r="H23" s="250"/>
      <c r="I23" s="243">
        <f t="shared" si="2"/>
        <v>1309.6500000000001</v>
      </c>
    </row>
    <row r="24" spans="2:9" x14ac:dyDescent="0.25">
      <c r="B24" s="183">
        <f t="shared" si="1"/>
        <v>51</v>
      </c>
      <c r="C24" s="15"/>
      <c r="D24" s="248"/>
      <c r="E24" s="631"/>
      <c r="F24" s="248">
        <f t="shared" si="0"/>
        <v>0</v>
      </c>
      <c r="G24" s="249"/>
      <c r="H24" s="250"/>
      <c r="I24" s="243">
        <f t="shared" si="2"/>
        <v>1309.6500000000001</v>
      </c>
    </row>
    <row r="25" spans="2:9" x14ac:dyDescent="0.25">
      <c r="B25" s="183">
        <f t="shared" si="1"/>
        <v>51</v>
      </c>
      <c r="C25" s="15"/>
      <c r="D25" s="248"/>
      <c r="E25" s="631"/>
      <c r="F25" s="248">
        <f t="shared" si="0"/>
        <v>0</v>
      </c>
      <c r="G25" s="249"/>
      <c r="H25" s="250"/>
      <c r="I25" s="243">
        <f t="shared" si="2"/>
        <v>1309.6500000000001</v>
      </c>
    </row>
    <row r="26" spans="2:9" x14ac:dyDescent="0.25">
      <c r="B26" s="183">
        <f t="shared" si="1"/>
        <v>51</v>
      </c>
      <c r="C26" s="15"/>
      <c r="D26" s="248"/>
      <c r="E26" s="631"/>
      <c r="F26" s="248">
        <f t="shared" si="0"/>
        <v>0</v>
      </c>
      <c r="G26" s="249"/>
      <c r="H26" s="250"/>
      <c r="I26" s="243">
        <f t="shared" si="2"/>
        <v>1309.6500000000001</v>
      </c>
    </row>
    <row r="27" spans="2:9" x14ac:dyDescent="0.25">
      <c r="B27" s="183">
        <f t="shared" si="1"/>
        <v>51</v>
      </c>
      <c r="C27" s="15"/>
      <c r="D27" s="248"/>
      <c r="E27" s="631"/>
      <c r="F27" s="248">
        <f t="shared" si="0"/>
        <v>0</v>
      </c>
      <c r="G27" s="249"/>
      <c r="H27" s="250"/>
      <c r="I27" s="243">
        <f t="shared" si="2"/>
        <v>1309.6500000000001</v>
      </c>
    </row>
    <row r="28" spans="2:9" x14ac:dyDescent="0.25">
      <c r="B28" s="183">
        <f t="shared" si="1"/>
        <v>51</v>
      </c>
      <c r="C28" s="15"/>
      <c r="D28" s="248"/>
      <c r="E28" s="631"/>
      <c r="F28" s="248">
        <f t="shared" si="0"/>
        <v>0</v>
      </c>
      <c r="G28" s="249"/>
      <c r="H28" s="250"/>
      <c r="I28" s="243">
        <f t="shared" si="2"/>
        <v>1309.6500000000001</v>
      </c>
    </row>
    <row r="29" spans="2:9" x14ac:dyDescent="0.25">
      <c r="B29" s="183">
        <f t="shared" si="1"/>
        <v>51</v>
      </c>
      <c r="C29" s="15"/>
      <c r="D29" s="248"/>
      <c r="E29" s="631"/>
      <c r="F29" s="248">
        <f t="shared" si="0"/>
        <v>0</v>
      </c>
      <c r="G29" s="249"/>
      <c r="H29" s="250"/>
      <c r="I29" s="243">
        <f t="shared" si="2"/>
        <v>1309.6500000000001</v>
      </c>
    </row>
    <row r="30" spans="2:9" x14ac:dyDescent="0.25">
      <c r="B30" s="183">
        <f t="shared" si="1"/>
        <v>51</v>
      </c>
      <c r="C30" s="15"/>
      <c r="D30" s="248"/>
      <c r="E30" s="631"/>
      <c r="F30" s="248">
        <f t="shared" si="0"/>
        <v>0</v>
      </c>
      <c r="G30" s="249"/>
      <c r="H30" s="250"/>
      <c r="I30" s="243">
        <f t="shared" si="2"/>
        <v>1309.6500000000001</v>
      </c>
    </row>
    <row r="31" spans="2:9" x14ac:dyDescent="0.25">
      <c r="B31" s="183">
        <f t="shared" si="1"/>
        <v>51</v>
      </c>
      <c r="C31" s="15"/>
      <c r="D31" s="248"/>
      <c r="E31" s="631"/>
      <c r="F31" s="248">
        <f t="shared" si="0"/>
        <v>0</v>
      </c>
      <c r="G31" s="249"/>
      <c r="H31" s="250"/>
      <c r="I31" s="243">
        <f t="shared" si="2"/>
        <v>1309.6500000000001</v>
      </c>
    </row>
    <row r="32" spans="2:9" x14ac:dyDescent="0.25">
      <c r="B32" s="183">
        <f t="shared" si="1"/>
        <v>51</v>
      </c>
      <c r="C32" s="15"/>
      <c r="D32" s="248"/>
      <c r="E32" s="631"/>
      <c r="F32" s="248">
        <f t="shared" si="0"/>
        <v>0</v>
      </c>
      <c r="G32" s="249"/>
      <c r="H32" s="250"/>
      <c r="I32" s="243">
        <f t="shared" si="2"/>
        <v>1309.6500000000001</v>
      </c>
    </row>
    <row r="33" spans="2:9" x14ac:dyDescent="0.25">
      <c r="B33" s="183">
        <f t="shared" si="1"/>
        <v>51</v>
      </c>
      <c r="C33" s="15"/>
      <c r="D33" s="248"/>
      <c r="E33" s="631"/>
      <c r="F33" s="248">
        <f t="shared" si="0"/>
        <v>0</v>
      </c>
      <c r="G33" s="249"/>
      <c r="H33" s="250"/>
      <c r="I33" s="243">
        <f t="shared" si="2"/>
        <v>1309.6500000000001</v>
      </c>
    </row>
    <row r="34" spans="2:9" x14ac:dyDescent="0.25">
      <c r="B34" s="183">
        <f t="shared" si="1"/>
        <v>51</v>
      </c>
      <c r="C34" s="15"/>
      <c r="D34" s="248"/>
      <c r="E34" s="631"/>
      <c r="F34" s="248">
        <f t="shared" si="0"/>
        <v>0</v>
      </c>
      <c r="G34" s="249"/>
      <c r="H34" s="250"/>
      <c r="I34" s="243">
        <f t="shared" si="2"/>
        <v>1309.6500000000001</v>
      </c>
    </row>
    <row r="35" spans="2:9" x14ac:dyDescent="0.25">
      <c r="B35" s="183">
        <f t="shared" si="1"/>
        <v>51</v>
      </c>
      <c r="C35" s="15"/>
      <c r="D35" s="248"/>
      <c r="E35" s="631"/>
      <c r="F35" s="248">
        <f t="shared" si="0"/>
        <v>0</v>
      </c>
      <c r="G35" s="249"/>
      <c r="H35" s="250"/>
      <c r="I35" s="243">
        <f t="shared" si="2"/>
        <v>1309.6500000000001</v>
      </c>
    </row>
    <row r="36" spans="2:9" x14ac:dyDescent="0.25">
      <c r="B36" s="183">
        <f t="shared" si="1"/>
        <v>51</v>
      </c>
      <c r="C36" s="15"/>
      <c r="D36" s="248"/>
      <c r="E36" s="631"/>
      <c r="F36" s="248">
        <f t="shared" si="0"/>
        <v>0</v>
      </c>
      <c r="G36" s="249"/>
      <c r="H36" s="250"/>
      <c r="I36" s="243">
        <f t="shared" si="2"/>
        <v>1309.6500000000001</v>
      </c>
    </row>
    <row r="37" spans="2:9" x14ac:dyDescent="0.25">
      <c r="B37" s="183">
        <f t="shared" si="1"/>
        <v>51</v>
      </c>
      <c r="C37" s="15"/>
      <c r="D37" s="248"/>
      <c r="E37" s="631"/>
      <c r="F37" s="248">
        <f t="shared" si="0"/>
        <v>0</v>
      </c>
      <c r="G37" s="249"/>
      <c r="H37" s="250"/>
      <c r="I37" s="243">
        <f t="shared" si="2"/>
        <v>1309.6500000000001</v>
      </c>
    </row>
    <row r="38" spans="2:9" x14ac:dyDescent="0.25">
      <c r="B38" s="183">
        <f t="shared" si="1"/>
        <v>51</v>
      </c>
      <c r="C38" s="15"/>
      <c r="D38" s="69"/>
      <c r="E38" s="301"/>
      <c r="F38" s="69">
        <f t="shared" si="0"/>
        <v>0</v>
      </c>
      <c r="G38" s="70"/>
      <c r="H38" s="71"/>
      <c r="I38" s="243">
        <f t="shared" si="2"/>
        <v>1309.6500000000001</v>
      </c>
    </row>
    <row r="39" spans="2:9" x14ac:dyDescent="0.25">
      <c r="B39" s="183">
        <f t="shared" si="1"/>
        <v>51</v>
      </c>
      <c r="C39" s="15"/>
      <c r="D39" s="69"/>
      <c r="E39" s="301"/>
      <c r="F39" s="69">
        <f t="shared" si="0"/>
        <v>0</v>
      </c>
      <c r="G39" s="70"/>
      <c r="H39" s="71"/>
      <c r="I39" s="243">
        <f t="shared" si="2"/>
        <v>1309.6500000000001</v>
      </c>
    </row>
    <row r="40" spans="2:9" x14ac:dyDescent="0.25">
      <c r="B40" s="183">
        <f t="shared" si="1"/>
        <v>51</v>
      </c>
      <c r="C40" s="15"/>
      <c r="D40" s="69"/>
      <c r="E40" s="301"/>
      <c r="F40" s="69">
        <f t="shared" si="0"/>
        <v>0</v>
      </c>
      <c r="G40" s="70"/>
      <c r="H40" s="71"/>
      <c r="I40" s="243">
        <f t="shared" si="2"/>
        <v>1309.6500000000001</v>
      </c>
    </row>
    <row r="41" spans="2:9" x14ac:dyDescent="0.25">
      <c r="B41" s="183">
        <f t="shared" si="1"/>
        <v>51</v>
      </c>
      <c r="C41" s="15"/>
      <c r="D41" s="69"/>
      <c r="E41" s="301"/>
      <c r="F41" s="69">
        <f t="shared" si="0"/>
        <v>0</v>
      </c>
      <c r="G41" s="70"/>
      <c r="H41" s="71"/>
      <c r="I41" s="243">
        <f t="shared" si="2"/>
        <v>1309.6500000000001</v>
      </c>
    </row>
    <row r="42" spans="2:9" x14ac:dyDescent="0.25">
      <c r="B42" s="183">
        <f t="shared" si="1"/>
        <v>51</v>
      </c>
      <c r="C42" s="15"/>
      <c r="D42" s="69"/>
      <c r="E42" s="301"/>
      <c r="F42" s="69">
        <f t="shared" si="0"/>
        <v>0</v>
      </c>
      <c r="G42" s="70"/>
      <c r="H42" s="71"/>
      <c r="I42" s="243">
        <f t="shared" si="2"/>
        <v>1309.6500000000001</v>
      </c>
    </row>
    <row r="43" spans="2:9" x14ac:dyDescent="0.25">
      <c r="B43" s="183">
        <f t="shared" si="1"/>
        <v>51</v>
      </c>
      <c r="C43" s="15"/>
      <c r="D43" s="69"/>
      <c r="E43" s="301"/>
      <c r="F43" s="69">
        <f t="shared" si="0"/>
        <v>0</v>
      </c>
      <c r="G43" s="70"/>
      <c r="H43" s="71"/>
      <c r="I43" s="243">
        <f t="shared" si="2"/>
        <v>1309.6500000000001</v>
      </c>
    </row>
    <row r="44" spans="2:9" x14ac:dyDescent="0.25">
      <c r="B44" s="183">
        <f t="shared" si="1"/>
        <v>51</v>
      </c>
      <c r="C44" s="15"/>
      <c r="D44" s="69"/>
      <c r="E44" s="301"/>
      <c r="F44" s="69">
        <f t="shared" si="0"/>
        <v>0</v>
      </c>
      <c r="G44" s="70"/>
      <c r="H44" s="71"/>
      <c r="I44" s="243">
        <f t="shared" si="2"/>
        <v>1309.6500000000001</v>
      </c>
    </row>
    <row r="45" spans="2:9" x14ac:dyDescent="0.25">
      <c r="B45" s="183">
        <f t="shared" si="1"/>
        <v>51</v>
      </c>
      <c r="C45" s="15"/>
      <c r="D45" s="69"/>
      <c r="E45" s="301"/>
      <c r="F45" s="69">
        <f t="shared" si="0"/>
        <v>0</v>
      </c>
      <c r="G45" s="70"/>
      <c r="H45" s="71"/>
      <c r="I45" s="243">
        <f t="shared" si="2"/>
        <v>1309.6500000000001</v>
      </c>
    </row>
    <row r="46" spans="2:9" x14ac:dyDescent="0.25">
      <c r="B46" s="183">
        <f t="shared" si="1"/>
        <v>51</v>
      </c>
      <c r="C46" s="15"/>
      <c r="D46" s="69"/>
      <c r="E46" s="301"/>
      <c r="F46" s="69">
        <f t="shared" si="0"/>
        <v>0</v>
      </c>
      <c r="G46" s="70"/>
      <c r="H46" s="71"/>
      <c r="I46" s="243">
        <f t="shared" si="2"/>
        <v>1309.6500000000001</v>
      </c>
    </row>
    <row r="47" spans="2:9" x14ac:dyDescent="0.25">
      <c r="B47" s="183">
        <f t="shared" si="1"/>
        <v>51</v>
      </c>
      <c r="C47" s="15"/>
      <c r="D47" s="69"/>
      <c r="E47" s="301"/>
      <c r="F47" s="69">
        <f t="shared" si="0"/>
        <v>0</v>
      </c>
      <c r="G47" s="70"/>
      <c r="H47" s="71"/>
      <c r="I47" s="243">
        <f t="shared" si="2"/>
        <v>1309.6500000000001</v>
      </c>
    </row>
    <row r="48" spans="2:9" x14ac:dyDescent="0.25">
      <c r="B48" s="183">
        <f t="shared" si="1"/>
        <v>51</v>
      </c>
      <c r="C48" s="15"/>
      <c r="D48" s="69"/>
      <c r="E48" s="301"/>
      <c r="F48" s="69">
        <f t="shared" si="0"/>
        <v>0</v>
      </c>
      <c r="G48" s="70"/>
      <c r="H48" s="71"/>
      <c r="I48" s="243">
        <f t="shared" si="2"/>
        <v>1309.6500000000001</v>
      </c>
    </row>
    <row r="49" spans="2:9" x14ac:dyDescent="0.25">
      <c r="B49" s="183">
        <f t="shared" si="1"/>
        <v>51</v>
      </c>
      <c r="C49" s="15"/>
      <c r="D49" s="69"/>
      <c r="E49" s="301"/>
      <c r="F49" s="69">
        <f t="shared" si="0"/>
        <v>0</v>
      </c>
      <c r="G49" s="70"/>
      <c r="H49" s="71"/>
      <c r="I49" s="243">
        <f t="shared" si="2"/>
        <v>1309.6500000000001</v>
      </c>
    </row>
    <row r="50" spans="2:9" x14ac:dyDescent="0.25">
      <c r="B50" s="183">
        <f t="shared" si="1"/>
        <v>51</v>
      </c>
      <c r="C50" s="15"/>
      <c r="D50" s="69"/>
      <c r="E50" s="301"/>
      <c r="F50" s="69">
        <f t="shared" si="0"/>
        <v>0</v>
      </c>
      <c r="G50" s="70"/>
      <c r="H50" s="71"/>
      <c r="I50" s="243">
        <f t="shared" si="2"/>
        <v>1309.6500000000001</v>
      </c>
    </row>
    <row r="51" spans="2:9" x14ac:dyDescent="0.25">
      <c r="B51" s="183">
        <f t="shared" si="1"/>
        <v>51</v>
      </c>
      <c r="C51" s="15"/>
      <c r="D51" s="69"/>
      <c r="E51" s="301"/>
      <c r="F51" s="69">
        <f t="shared" si="0"/>
        <v>0</v>
      </c>
      <c r="G51" s="70"/>
      <c r="H51" s="71"/>
      <c r="I51" s="243">
        <f t="shared" si="2"/>
        <v>1309.6500000000001</v>
      </c>
    </row>
    <row r="52" spans="2:9" x14ac:dyDescent="0.25">
      <c r="B52" s="183">
        <f t="shared" si="1"/>
        <v>51</v>
      </c>
      <c r="C52" s="15"/>
      <c r="D52" s="69"/>
      <c r="E52" s="301"/>
      <c r="F52" s="69">
        <f t="shared" si="0"/>
        <v>0</v>
      </c>
      <c r="G52" s="70"/>
      <c r="H52" s="71"/>
      <c r="I52" s="243">
        <f t="shared" si="2"/>
        <v>1309.6500000000001</v>
      </c>
    </row>
    <row r="53" spans="2:9" x14ac:dyDescent="0.25">
      <c r="B53" s="183">
        <f t="shared" si="1"/>
        <v>51</v>
      </c>
      <c r="C53" s="15"/>
      <c r="D53" s="69"/>
      <c r="E53" s="301"/>
      <c r="F53" s="69">
        <f t="shared" si="0"/>
        <v>0</v>
      </c>
      <c r="G53" s="70"/>
      <c r="H53" s="71"/>
      <c r="I53" s="243">
        <f t="shared" si="2"/>
        <v>1309.6500000000001</v>
      </c>
    </row>
    <row r="54" spans="2:9" x14ac:dyDescent="0.25">
      <c r="B54" s="183">
        <f t="shared" si="1"/>
        <v>51</v>
      </c>
      <c r="C54" s="15"/>
      <c r="D54" s="69"/>
      <c r="E54" s="301"/>
      <c r="F54" s="69">
        <f t="shared" si="0"/>
        <v>0</v>
      </c>
      <c r="G54" s="70"/>
      <c r="H54" s="71"/>
      <c r="I54" s="243">
        <f t="shared" si="2"/>
        <v>1309.6500000000001</v>
      </c>
    </row>
    <row r="55" spans="2:9" ht="15.75" thickBot="1" x14ac:dyDescent="0.3">
      <c r="B55" s="3"/>
      <c r="C55" s="36"/>
      <c r="D55" s="150"/>
      <c r="E55" s="310"/>
      <c r="F55" s="150">
        <f t="shared" si="0"/>
        <v>0</v>
      </c>
      <c r="G55" s="207"/>
      <c r="H55" s="75"/>
      <c r="I55" s="243">
        <f t="shared" si="2"/>
        <v>1309.6500000000001</v>
      </c>
    </row>
    <row r="56" spans="2:9" x14ac:dyDescent="0.25">
      <c r="C56" s="53">
        <f>SUM(C10:C55)</f>
        <v>0</v>
      </c>
      <c r="D56" s="124">
        <f>SUM(D10:D55)</f>
        <v>0</v>
      </c>
      <c r="E56" s="165"/>
      <c r="F56" s="124">
        <f>SUM(F10:F55)</f>
        <v>0</v>
      </c>
      <c r="G56" s="159"/>
      <c r="H56" s="159"/>
    </row>
    <row r="57" spans="2:9" x14ac:dyDescent="0.25">
      <c r="C57" s="110"/>
    </row>
    <row r="58" spans="2:9" ht="15.75" thickBot="1" x14ac:dyDescent="0.3">
      <c r="B58" s="47"/>
    </row>
    <row r="59" spans="2:9" ht="15.75" thickBot="1" x14ac:dyDescent="0.3">
      <c r="B59" s="91"/>
      <c r="D59" s="45" t="s">
        <v>4</v>
      </c>
      <c r="E59" s="56" t="e">
        <f>F4-C56+#REF!+F5+#REF!</f>
        <v>#REF!</v>
      </c>
    </row>
    <row r="60" spans="2:9" ht="15.75" thickBot="1" x14ac:dyDescent="0.3">
      <c r="B60" s="125"/>
    </row>
    <row r="61" spans="2:9" ht="15.75" thickBot="1" x14ac:dyDescent="0.3">
      <c r="B61" s="91"/>
      <c r="C61" s="1229" t="s">
        <v>11</v>
      </c>
      <c r="D61" s="1230"/>
      <c r="E61" s="57" t="e">
        <f>E4-F56+#REF!+E5+#REF!</f>
        <v>#REF!</v>
      </c>
    </row>
  </sheetData>
  <mergeCells count="4">
    <mergeCell ref="A1:G1"/>
    <mergeCell ref="A4:A5"/>
    <mergeCell ref="B4:B6"/>
    <mergeCell ref="C61:D61"/>
  </mergeCell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L56"/>
  <sheetViews>
    <sheetView topLeftCell="B1" workbookViewId="0">
      <selection activeCell="F17" sqref="F16:F1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2" ht="45.75" customHeight="1" x14ac:dyDescent="0.65">
      <c r="A1" s="1231"/>
      <c r="B1" s="1231"/>
      <c r="C1" s="1231"/>
      <c r="D1" s="1231"/>
      <c r="E1" s="1231"/>
      <c r="F1" s="1231"/>
      <c r="G1" s="1231"/>
      <c r="H1" s="99">
        <v>1</v>
      </c>
    </row>
    <row r="2" spans="1:12" ht="15.75" thickBot="1" x14ac:dyDescent="0.3"/>
    <row r="3" spans="1:12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2" ht="17.25" thickTop="1" thickBot="1" x14ac:dyDescent="0.3">
      <c r="A4" s="75"/>
      <c r="B4" s="144"/>
      <c r="C4" s="17"/>
      <c r="D4" s="246"/>
      <c r="E4" s="312"/>
      <c r="F4" s="290"/>
    </row>
    <row r="5" spans="1:12" ht="15" customHeight="1" x14ac:dyDescent="0.25">
      <c r="A5" s="1260"/>
      <c r="B5" s="1262" t="s">
        <v>78</v>
      </c>
      <c r="C5" s="407"/>
      <c r="D5" s="288"/>
      <c r="E5" s="289"/>
      <c r="F5" s="290"/>
      <c r="G5" s="147">
        <f>F53</f>
        <v>0</v>
      </c>
      <c r="H5" s="58">
        <f>E4+E5+E6-G5</f>
        <v>0</v>
      </c>
    </row>
    <row r="6" spans="1:12" ht="16.5" thickBot="1" x14ac:dyDescent="0.3">
      <c r="A6" s="1261"/>
      <c r="B6" s="1263"/>
      <c r="C6" s="409"/>
      <c r="D6" s="408"/>
      <c r="E6" s="313"/>
      <c r="F6" s="292"/>
    </row>
    <row r="7" spans="1:12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19" t="s">
        <v>3</v>
      </c>
      <c r="J7" s="220" t="s">
        <v>4</v>
      </c>
    </row>
    <row r="8" spans="1:12" ht="15.75" thickTop="1" x14ac:dyDescent="0.25">
      <c r="A8" s="80" t="s">
        <v>32</v>
      </c>
      <c r="B8" s="83"/>
      <c r="C8" s="247"/>
      <c r="D8" s="279">
        <v>0</v>
      </c>
      <c r="E8" s="93"/>
      <c r="F8" s="248">
        <f t="shared" ref="F8:F51" si="0">D8</f>
        <v>0</v>
      </c>
      <c r="G8" s="249"/>
      <c r="H8" s="250"/>
      <c r="I8" s="221">
        <f>E5+E4-F8+E6</f>
        <v>0</v>
      </c>
      <c r="J8" s="222">
        <f>F4+F5+F6-C8</f>
        <v>0</v>
      </c>
      <c r="K8" s="60">
        <f>H8*F8</f>
        <v>0</v>
      </c>
    </row>
    <row r="9" spans="1:12" x14ac:dyDescent="0.25">
      <c r="A9" s="195"/>
      <c r="B9" s="83"/>
      <c r="C9" s="247"/>
      <c r="D9" s="279">
        <v>0</v>
      </c>
      <c r="E9" s="93"/>
      <c r="F9" s="69">
        <f t="shared" si="0"/>
        <v>0</v>
      </c>
      <c r="G9" s="249"/>
      <c r="H9" s="250"/>
      <c r="I9" s="221">
        <f>I8-F9</f>
        <v>0</v>
      </c>
      <c r="J9" s="222">
        <f>J8-C9</f>
        <v>0</v>
      </c>
      <c r="K9" s="60">
        <f t="shared" ref="K9:K54" si="1">H9*F9</f>
        <v>0</v>
      </c>
    </row>
    <row r="10" spans="1:12" x14ac:dyDescent="0.25">
      <c r="A10" s="183"/>
      <c r="B10" s="83"/>
      <c r="C10" s="247"/>
      <c r="D10" s="279">
        <v>0</v>
      </c>
      <c r="E10" s="79"/>
      <c r="F10" s="69">
        <f t="shared" si="0"/>
        <v>0</v>
      </c>
      <c r="G10" s="249"/>
      <c r="H10" s="250"/>
      <c r="I10" s="277">
        <f t="shared" ref="I10:I19" si="2">I9-F10</f>
        <v>0</v>
      </c>
      <c r="J10" s="278">
        <f t="shared" ref="J10:J51" si="3">J9-C10</f>
        <v>0</v>
      </c>
      <c r="K10" s="281">
        <f t="shared" si="1"/>
        <v>0</v>
      </c>
      <c r="L10" s="226"/>
    </row>
    <row r="11" spans="1:12" x14ac:dyDescent="0.25">
      <c r="A11" s="82" t="s">
        <v>33</v>
      </c>
      <c r="B11" s="83"/>
      <c r="C11" s="247"/>
      <c r="D11" s="279">
        <f t="shared" ref="D11:D13" si="4">C11*B11</f>
        <v>0</v>
      </c>
      <c r="E11" s="79"/>
      <c r="F11" s="69">
        <f t="shared" si="0"/>
        <v>0</v>
      </c>
      <c r="G11" s="249"/>
      <c r="H11" s="250"/>
      <c r="I11" s="277">
        <f t="shared" si="2"/>
        <v>0</v>
      </c>
      <c r="J11" s="278">
        <f t="shared" si="3"/>
        <v>0</v>
      </c>
      <c r="K11" s="281">
        <f t="shared" si="1"/>
        <v>0</v>
      </c>
      <c r="L11" s="226"/>
    </row>
    <row r="12" spans="1:12" x14ac:dyDescent="0.25">
      <c r="A12" s="73"/>
      <c r="B12" s="83"/>
      <c r="C12" s="247"/>
      <c r="D12" s="279">
        <f t="shared" si="4"/>
        <v>0</v>
      </c>
      <c r="E12" s="79"/>
      <c r="F12" s="69">
        <f t="shared" si="0"/>
        <v>0</v>
      </c>
      <c r="G12" s="249"/>
      <c r="H12" s="250"/>
      <c r="I12" s="277">
        <f t="shared" si="2"/>
        <v>0</v>
      </c>
      <c r="J12" s="278">
        <f t="shared" si="3"/>
        <v>0</v>
      </c>
      <c r="K12" s="281">
        <f t="shared" si="1"/>
        <v>0</v>
      </c>
      <c r="L12" s="226"/>
    </row>
    <row r="13" spans="1:12" x14ac:dyDescent="0.25">
      <c r="A13" s="73"/>
      <c r="B13" s="83"/>
      <c r="C13" s="247"/>
      <c r="D13" s="279">
        <f t="shared" si="4"/>
        <v>0</v>
      </c>
      <c r="E13" s="79"/>
      <c r="F13" s="69">
        <f t="shared" si="0"/>
        <v>0</v>
      </c>
      <c r="G13" s="249"/>
      <c r="H13" s="250"/>
      <c r="I13" s="277">
        <f t="shared" si="2"/>
        <v>0</v>
      </c>
      <c r="J13" s="278">
        <f t="shared" si="3"/>
        <v>0</v>
      </c>
      <c r="K13" s="281">
        <f t="shared" si="1"/>
        <v>0</v>
      </c>
      <c r="L13" s="226"/>
    </row>
    <row r="14" spans="1:12" x14ac:dyDescent="0.25">
      <c r="B14" s="83"/>
      <c r="C14" s="247"/>
      <c r="D14" s="279">
        <f>C14*B14</f>
        <v>0</v>
      </c>
      <c r="E14" s="280"/>
      <c r="F14" s="248">
        <f t="shared" si="0"/>
        <v>0</v>
      </c>
      <c r="G14" s="249"/>
      <c r="H14" s="250"/>
      <c r="I14" s="277">
        <f t="shared" si="2"/>
        <v>0</v>
      </c>
      <c r="J14" s="278">
        <f t="shared" si="3"/>
        <v>0</v>
      </c>
      <c r="K14" s="281">
        <f t="shared" si="1"/>
        <v>0</v>
      </c>
      <c r="L14" s="226"/>
    </row>
    <row r="15" spans="1:12" x14ac:dyDescent="0.25">
      <c r="B15" s="83"/>
      <c r="C15" s="247"/>
      <c r="D15" s="279">
        <f t="shared" ref="D15:D51" si="5">C15*B15</f>
        <v>0</v>
      </c>
      <c r="E15" s="84"/>
      <c r="F15" s="69">
        <f t="shared" si="0"/>
        <v>0</v>
      </c>
      <c r="G15" s="249"/>
      <c r="H15" s="250"/>
      <c r="I15" s="277">
        <f t="shared" si="2"/>
        <v>0</v>
      </c>
      <c r="J15" s="278">
        <f t="shared" si="3"/>
        <v>0</v>
      </c>
      <c r="K15" s="281">
        <f t="shared" si="1"/>
        <v>0</v>
      </c>
      <c r="L15" s="226"/>
    </row>
    <row r="16" spans="1:12" x14ac:dyDescent="0.25">
      <c r="A16" s="81"/>
      <c r="B16" s="83"/>
      <c r="C16" s="247"/>
      <c r="D16" s="279">
        <f t="shared" si="5"/>
        <v>0</v>
      </c>
      <c r="E16" s="84"/>
      <c r="F16" s="69">
        <f t="shared" si="0"/>
        <v>0</v>
      </c>
      <c r="G16" s="249"/>
      <c r="H16" s="250"/>
      <c r="I16" s="277">
        <f t="shared" si="2"/>
        <v>0</v>
      </c>
      <c r="J16" s="278">
        <f t="shared" si="3"/>
        <v>0</v>
      </c>
      <c r="K16" s="281">
        <f t="shared" si="1"/>
        <v>0</v>
      </c>
    </row>
    <row r="17" spans="1:11" x14ac:dyDescent="0.25">
      <c r="A17" s="83"/>
      <c r="B17" s="83"/>
      <c r="C17" s="247"/>
      <c r="D17" s="279">
        <f t="shared" si="5"/>
        <v>0</v>
      </c>
      <c r="E17" s="84"/>
      <c r="F17" s="69">
        <f t="shared" si="0"/>
        <v>0</v>
      </c>
      <c r="G17" s="249"/>
      <c r="H17" s="250"/>
      <c r="I17" s="277">
        <f t="shared" si="2"/>
        <v>0</v>
      </c>
      <c r="J17" s="278">
        <f t="shared" si="3"/>
        <v>0</v>
      </c>
      <c r="K17" s="281">
        <f t="shared" si="1"/>
        <v>0</v>
      </c>
    </row>
    <row r="18" spans="1:11" x14ac:dyDescent="0.25">
      <c r="A18" s="2"/>
      <c r="B18" s="83"/>
      <c r="C18" s="247"/>
      <c r="D18" s="279">
        <f t="shared" si="5"/>
        <v>0</v>
      </c>
      <c r="E18" s="84"/>
      <c r="F18" s="69">
        <f t="shared" si="0"/>
        <v>0</v>
      </c>
      <c r="G18" s="249"/>
      <c r="H18" s="250"/>
      <c r="I18" s="277">
        <f t="shared" si="2"/>
        <v>0</v>
      </c>
      <c r="J18" s="278">
        <f t="shared" si="3"/>
        <v>0</v>
      </c>
      <c r="K18" s="281">
        <f t="shared" si="1"/>
        <v>0</v>
      </c>
    </row>
    <row r="19" spans="1:11" x14ac:dyDescent="0.25">
      <c r="A19" s="2"/>
      <c r="B19" s="83"/>
      <c r="C19" s="247"/>
      <c r="D19" s="279">
        <f t="shared" si="5"/>
        <v>0</v>
      </c>
      <c r="E19" s="84"/>
      <c r="F19" s="69">
        <f t="shared" si="0"/>
        <v>0</v>
      </c>
      <c r="G19" s="249"/>
      <c r="H19" s="250"/>
      <c r="I19" s="277">
        <f t="shared" si="2"/>
        <v>0</v>
      </c>
      <c r="J19" s="278">
        <f t="shared" si="3"/>
        <v>0</v>
      </c>
      <c r="K19" s="60">
        <f t="shared" si="1"/>
        <v>0</v>
      </c>
    </row>
    <row r="20" spans="1:11" x14ac:dyDescent="0.25">
      <c r="A20" s="2"/>
      <c r="B20" s="83"/>
      <c r="C20" s="247"/>
      <c r="D20" s="279">
        <f t="shared" si="5"/>
        <v>0</v>
      </c>
      <c r="E20" s="79"/>
      <c r="F20" s="69">
        <f t="shared" si="0"/>
        <v>0</v>
      </c>
      <c r="G20" s="249"/>
      <c r="H20" s="250"/>
      <c r="I20" s="277">
        <f>I19-F20</f>
        <v>0</v>
      </c>
      <c r="J20" s="278">
        <f t="shared" si="3"/>
        <v>0</v>
      </c>
      <c r="K20" s="60">
        <f t="shared" si="1"/>
        <v>0</v>
      </c>
    </row>
    <row r="21" spans="1:11" x14ac:dyDescent="0.25">
      <c r="A21" s="2"/>
      <c r="B21" s="83"/>
      <c r="C21" s="247"/>
      <c r="D21" s="279">
        <f t="shared" si="5"/>
        <v>0</v>
      </c>
      <c r="E21" s="79"/>
      <c r="F21" s="69">
        <f t="shared" si="0"/>
        <v>0</v>
      </c>
      <c r="G21" s="249"/>
      <c r="H21" s="250"/>
      <c r="I21" s="277">
        <f t="shared" ref="I21:I51" si="6">I20-F21</f>
        <v>0</v>
      </c>
      <c r="J21" s="278">
        <f t="shared" si="3"/>
        <v>0</v>
      </c>
      <c r="K21" s="60">
        <f t="shared" si="1"/>
        <v>0</v>
      </c>
    </row>
    <row r="22" spans="1:11" x14ac:dyDescent="0.25">
      <c r="A22" s="2"/>
      <c r="B22" s="83"/>
      <c r="C22" s="247"/>
      <c r="D22" s="279">
        <f t="shared" si="5"/>
        <v>0</v>
      </c>
      <c r="E22" s="79"/>
      <c r="F22" s="69">
        <f t="shared" si="0"/>
        <v>0</v>
      </c>
      <c r="G22" s="249"/>
      <c r="H22" s="250"/>
      <c r="I22" s="277">
        <f t="shared" si="6"/>
        <v>0</v>
      </c>
      <c r="J22" s="278">
        <f t="shared" si="3"/>
        <v>0</v>
      </c>
      <c r="K22" s="60">
        <f t="shared" si="1"/>
        <v>0</v>
      </c>
    </row>
    <row r="23" spans="1:11" x14ac:dyDescent="0.25">
      <c r="A23" s="2"/>
      <c r="B23" s="83"/>
      <c r="C23" s="247"/>
      <c r="D23" s="279">
        <f t="shared" si="5"/>
        <v>0</v>
      </c>
      <c r="E23" s="79"/>
      <c r="F23" s="69">
        <f t="shared" si="0"/>
        <v>0</v>
      </c>
      <c r="G23" s="249"/>
      <c r="H23" s="250"/>
      <c r="I23" s="277">
        <f t="shared" si="6"/>
        <v>0</v>
      </c>
      <c r="J23" s="278">
        <f t="shared" si="3"/>
        <v>0</v>
      </c>
      <c r="K23" s="60">
        <f t="shared" si="1"/>
        <v>0</v>
      </c>
    </row>
    <row r="24" spans="1:11" x14ac:dyDescent="0.25">
      <c r="A24" s="2"/>
      <c r="B24" s="83"/>
      <c r="C24" s="247"/>
      <c r="D24" s="279">
        <f t="shared" si="5"/>
        <v>0</v>
      </c>
      <c r="E24" s="93"/>
      <c r="F24" s="69">
        <f t="shared" si="0"/>
        <v>0</v>
      </c>
      <c r="G24" s="249"/>
      <c r="H24" s="250"/>
      <c r="I24" s="277">
        <f t="shared" si="6"/>
        <v>0</v>
      </c>
      <c r="J24" s="278">
        <f t="shared" si="3"/>
        <v>0</v>
      </c>
      <c r="K24" s="60">
        <f t="shared" si="1"/>
        <v>0</v>
      </c>
    </row>
    <row r="25" spans="1:11" x14ac:dyDescent="0.25">
      <c r="A25" s="2"/>
      <c r="B25" s="83"/>
      <c r="C25" s="247"/>
      <c r="D25" s="279">
        <f t="shared" si="5"/>
        <v>0</v>
      </c>
      <c r="E25" s="311"/>
      <c r="F25" s="69">
        <f t="shared" si="0"/>
        <v>0</v>
      </c>
      <c r="G25" s="249"/>
      <c r="H25" s="250"/>
      <c r="I25" s="277">
        <f t="shared" si="6"/>
        <v>0</v>
      </c>
      <c r="J25" s="278">
        <f t="shared" si="3"/>
        <v>0</v>
      </c>
      <c r="K25" s="60">
        <f t="shared" si="1"/>
        <v>0</v>
      </c>
    </row>
    <row r="26" spans="1:11" x14ac:dyDescent="0.25">
      <c r="A26" s="2"/>
      <c r="B26" s="83"/>
      <c r="C26" s="247"/>
      <c r="D26" s="279">
        <f t="shared" si="5"/>
        <v>0</v>
      </c>
      <c r="E26" s="311"/>
      <c r="F26" s="69">
        <f t="shared" si="0"/>
        <v>0</v>
      </c>
      <c r="G26" s="249"/>
      <c r="H26" s="250"/>
      <c r="I26" s="277">
        <f t="shared" si="6"/>
        <v>0</v>
      </c>
      <c r="J26" s="278">
        <f t="shared" si="3"/>
        <v>0</v>
      </c>
      <c r="K26" s="60">
        <f t="shared" si="1"/>
        <v>0</v>
      </c>
    </row>
    <row r="27" spans="1:11" x14ac:dyDescent="0.25">
      <c r="A27" s="176"/>
      <c r="B27" s="83"/>
      <c r="C27" s="247"/>
      <c r="D27" s="279">
        <f t="shared" si="5"/>
        <v>0</v>
      </c>
      <c r="E27" s="311"/>
      <c r="F27" s="69">
        <f t="shared" si="0"/>
        <v>0</v>
      </c>
      <c r="G27" s="249"/>
      <c r="H27" s="250"/>
      <c r="I27" s="277">
        <f t="shared" si="6"/>
        <v>0</v>
      </c>
      <c r="J27" s="278">
        <f t="shared" si="3"/>
        <v>0</v>
      </c>
      <c r="K27" s="60">
        <f t="shared" si="1"/>
        <v>0</v>
      </c>
    </row>
    <row r="28" spans="1:11" x14ac:dyDescent="0.25">
      <c r="A28" s="176"/>
      <c r="B28" s="83"/>
      <c r="C28" s="247"/>
      <c r="D28" s="279">
        <f t="shared" si="5"/>
        <v>0</v>
      </c>
      <c r="E28" s="300"/>
      <c r="F28" s="69">
        <f t="shared" si="0"/>
        <v>0</v>
      </c>
      <c r="G28" s="249"/>
      <c r="H28" s="250"/>
      <c r="I28" s="277">
        <f t="shared" si="6"/>
        <v>0</v>
      </c>
      <c r="J28" s="278">
        <f t="shared" si="3"/>
        <v>0</v>
      </c>
      <c r="K28" s="60">
        <f t="shared" si="1"/>
        <v>0</v>
      </c>
    </row>
    <row r="29" spans="1:11" x14ac:dyDescent="0.25">
      <c r="A29" s="176"/>
      <c r="B29" s="83"/>
      <c r="C29" s="247"/>
      <c r="D29" s="279">
        <f t="shared" si="5"/>
        <v>0</v>
      </c>
      <c r="E29" s="300"/>
      <c r="F29" s="69">
        <f t="shared" si="0"/>
        <v>0</v>
      </c>
      <c r="G29" s="249"/>
      <c r="H29" s="250"/>
      <c r="I29" s="277">
        <f t="shared" si="6"/>
        <v>0</v>
      </c>
      <c r="J29" s="278">
        <f t="shared" si="3"/>
        <v>0</v>
      </c>
      <c r="K29" s="60">
        <f t="shared" si="1"/>
        <v>0</v>
      </c>
    </row>
    <row r="30" spans="1:11" x14ac:dyDescent="0.25">
      <c r="A30" s="176"/>
      <c r="B30" s="83"/>
      <c r="C30" s="247"/>
      <c r="D30" s="279">
        <f t="shared" si="5"/>
        <v>0</v>
      </c>
      <c r="E30" s="300"/>
      <c r="F30" s="69">
        <f t="shared" si="0"/>
        <v>0</v>
      </c>
      <c r="G30" s="249"/>
      <c r="H30" s="250"/>
      <c r="I30" s="277">
        <f t="shared" si="6"/>
        <v>0</v>
      </c>
      <c r="J30" s="278">
        <f t="shared" si="3"/>
        <v>0</v>
      </c>
      <c r="K30" s="60">
        <f t="shared" si="1"/>
        <v>0</v>
      </c>
    </row>
    <row r="31" spans="1:11" x14ac:dyDescent="0.25">
      <c r="A31" s="176"/>
      <c r="B31" s="83"/>
      <c r="C31" s="247"/>
      <c r="D31" s="279">
        <f t="shared" si="5"/>
        <v>0</v>
      </c>
      <c r="E31" s="300"/>
      <c r="F31" s="69">
        <f t="shared" si="0"/>
        <v>0</v>
      </c>
      <c r="G31" s="249"/>
      <c r="H31" s="250"/>
      <c r="I31" s="277">
        <f t="shared" si="6"/>
        <v>0</v>
      </c>
      <c r="J31" s="278">
        <f t="shared" si="3"/>
        <v>0</v>
      </c>
      <c r="K31" s="60">
        <f t="shared" si="1"/>
        <v>0</v>
      </c>
    </row>
    <row r="32" spans="1:11" x14ac:dyDescent="0.25">
      <c r="A32" s="2"/>
      <c r="B32" s="83"/>
      <c r="C32" s="247"/>
      <c r="D32" s="279">
        <f t="shared" si="5"/>
        <v>0</v>
      </c>
      <c r="E32" s="304"/>
      <c r="F32" s="248">
        <f t="shared" si="0"/>
        <v>0</v>
      </c>
      <c r="G32" s="249"/>
      <c r="H32" s="250"/>
      <c r="I32" s="277">
        <f t="shared" si="6"/>
        <v>0</v>
      </c>
      <c r="J32" s="278">
        <f t="shared" si="3"/>
        <v>0</v>
      </c>
      <c r="K32" s="60">
        <f t="shared" si="1"/>
        <v>0</v>
      </c>
    </row>
    <row r="33" spans="1:11" x14ac:dyDescent="0.25">
      <c r="A33" s="2"/>
      <c r="B33" s="83"/>
      <c r="C33" s="247"/>
      <c r="D33" s="279">
        <f t="shared" si="5"/>
        <v>0</v>
      </c>
      <c r="E33" s="301"/>
      <c r="F33" s="69">
        <f t="shared" si="0"/>
        <v>0</v>
      </c>
      <c r="G33" s="249"/>
      <c r="H33" s="250"/>
      <c r="I33" s="221">
        <f t="shared" si="6"/>
        <v>0</v>
      </c>
      <c r="J33" s="222">
        <f t="shared" si="3"/>
        <v>0</v>
      </c>
      <c r="K33" s="60">
        <f t="shared" si="1"/>
        <v>0</v>
      </c>
    </row>
    <row r="34" spans="1:11" x14ac:dyDescent="0.25">
      <c r="A34" s="2"/>
      <c r="B34" s="83"/>
      <c r="C34" s="247"/>
      <c r="D34" s="279">
        <f t="shared" si="5"/>
        <v>0</v>
      </c>
      <c r="E34" s="301"/>
      <c r="F34" s="69">
        <f t="shared" si="0"/>
        <v>0</v>
      </c>
      <c r="G34" s="249"/>
      <c r="H34" s="250"/>
      <c r="I34" s="221">
        <f t="shared" si="6"/>
        <v>0</v>
      </c>
      <c r="J34" s="222">
        <f t="shared" si="3"/>
        <v>0</v>
      </c>
      <c r="K34" s="60">
        <f t="shared" si="1"/>
        <v>0</v>
      </c>
    </row>
    <row r="35" spans="1:11" x14ac:dyDescent="0.25">
      <c r="A35" s="2"/>
      <c r="B35" s="83"/>
      <c r="C35" s="247"/>
      <c r="D35" s="279">
        <f t="shared" si="5"/>
        <v>0</v>
      </c>
      <c r="E35" s="301"/>
      <c r="F35" s="69">
        <f t="shared" si="0"/>
        <v>0</v>
      </c>
      <c r="G35" s="249"/>
      <c r="H35" s="250"/>
      <c r="I35" s="277">
        <f t="shared" si="6"/>
        <v>0</v>
      </c>
      <c r="J35" s="278">
        <f t="shared" si="3"/>
        <v>0</v>
      </c>
      <c r="K35" s="60">
        <f t="shared" si="1"/>
        <v>0</v>
      </c>
    </row>
    <row r="36" spans="1:11" x14ac:dyDescent="0.25">
      <c r="A36" s="2"/>
      <c r="B36" s="83"/>
      <c r="C36" s="247"/>
      <c r="D36" s="175">
        <f t="shared" si="5"/>
        <v>0</v>
      </c>
      <c r="E36" s="301"/>
      <c r="F36" s="69">
        <f t="shared" si="0"/>
        <v>0</v>
      </c>
      <c r="G36" s="249"/>
      <c r="H36" s="250"/>
      <c r="I36" s="277">
        <f t="shared" si="6"/>
        <v>0</v>
      </c>
      <c r="J36" s="278">
        <f t="shared" si="3"/>
        <v>0</v>
      </c>
      <c r="K36" s="60">
        <f t="shared" si="1"/>
        <v>0</v>
      </c>
    </row>
    <row r="37" spans="1:11" x14ac:dyDescent="0.25">
      <c r="A37" s="2"/>
      <c r="B37" s="83"/>
      <c r="C37" s="247"/>
      <c r="D37" s="175">
        <f t="shared" si="5"/>
        <v>0</v>
      </c>
      <c r="E37" s="301"/>
      <c r="F37" s="69">
        <f t="shared" si="0"/>
        <v>0</v>
      </c>
      <c r="G37" s="249"/>
      <c r="H37" s="250"/>
      <c r="I37" s="277">
        <f t="shared" si="6"/>
        <v>0</v>
      </c>
      <c r="J37" s="278">
        <f t="shared" si="3"/>
        <v>0</v>
      </c>
      <c r="K37" s="60">
        <f t="shared" si="1"/>
        <v>0</v>
      </c>
    </row>
    <row r="38" spans="1:11" x14ac:dyDescent="0.25">
      <c r="A38" s="2"/>
      <c r="B38" s="83"/>
      <c r="C38" s="247"/>
      <c r="D38" s="175">
        <f t="shared" si="5"/>
        <v>0</v>
      </c>
      <c r="E38" s="300"/>
      <c r="F38" s="69">
        <f t="shared" si="0"/>
        <v>0</v>
      </c>
      <c r="G38" s="249"/>
      <c r="H38" s="250"/>
      <c r="I38" s="277">
        <f t="shared" si="6"/>
        <v>0</v>
      </c>
      <c r="J38" s="278">
        <f t="shared" si="3"/>
        <v>0</v>
      </c>
      <c r="K38" s="60">
        <f t="shared" si="1"/>
        <v>0</v>
      </c>
    </row>
    <row r="39" spans="1:11" x14ac:dyDescent="0.25">
      <c r="A39" s="2"/>
      <c r="B39" s="83"/>
      <c r="C39" s="247"/>
      <c r="D39" s="175">
        <f t="shared" si="5"/>
        <v>0</v>
      </c>
      <c r="E39" s="301"/>
      <c r="F39" s="69">
        <f t="shared" si="0"/>
        <v>0</v>
      </c>
      <c r="G39" s="249"/>
      <c r="H39" s="250"/>
      <c r="I39" s="277">
        <f t="shared" si="6"/>
        <v>0</v>
      </c>
      <c r="J39" s="278">
        <f t="shared" si="3"/>
        <v>0</v>
      </c>
      <c r="K39" s="60">
        <f t="shared" si="1"/>
        <v>0</v>
      </c>
    </row>
    <row r="40" spans="1:11" x14ac:dyDescent="0.25">
      <c r="A40" s="2"/>
      <c r="B40" s="83"/>
      <c r="C40" s="247"/>
      <c r="D40" s="175">
        <f t="shared" si="5"/>
        <v>0</v>
      </c>
      <c r="E40" s="301"/>
      <c r="F40" s="69">
        <f t="shared" si="0"/>
        <v>0</v>
      </c>
      <c r="G40" s="249"/>
      <c r="H40" s="250"/>
      <c r="I40" s="277">
        <f t="shared" si="6"/>
        <v>0</v>
      </c>
      <c r="J40" s="278">
        <f t="shared" si="3"/>
        <v>0</v>
      </c>
      <c r="K40" s="60">
        <f t="shared" si="1"/>
        <v>0</v>
      </c>
    </row>
    <row r="41" spans="1:11" x14ac:dyDescent="0.25">
      <c r="A41" s="2"/>
      <c r="B41" s="83"/>
      <c r="C41" s="247"/>
      <c r="D41" s="175">
        <f t="shared" si="5"/>
        <v>0</v>
      </c>
      <c r="E41" s="301"/>
      <c r="F41" s="69">
        <f t="shared" si="0"/>
        <v>0</v>
      </c>
      <c r="G41" s="249"/>
      <c r="H41" s="250"/>
      <c r="I41" s="221">
        <f t="shared" si="6"/>
        <v>0</v>
      </c>
      <c r="J41" s="222">
        <f t="shared" si="3"/>
        <v>0</v>
      </c>
      <c r="K41" s="60">
        <f t="shared" si="1"/>
        <v>0</v>
      </c>
    </row>
    <row r="42" spans="1:11" x14ac:dyDescent="0.25">
      <c r="A42" s="2"/>
      <c r="B42" s="83"/>
      <c r="C42" s="247"/>
      <c r="D42" s="175">
        <f t="shared" si="5"/>
        <v>0</v>
      </c>
      <c r="E42" s="301"/>
      <c r="F42" s="69">
        <f t="shared" si="0"/>
        <v>0</v>
      </c>
      <c r="G42" s="249"/>
      <c r="H42" s="250"/>
      <c r="I42" s="221">
        <f t="shared" si="6"/>
        <v>0</v>
      </c>
      <c r="J42" s="222">
        <f t="shared" si="3"/>
        <v>0</v>
      </c>
      <c r="K42" s="60">
        <f t="shared" si="1"/>
        <v>0</v>
      </c>
    </row>
    <row r="43" spans="1:11" x14ac:dyDescent="0.25">
      <c r="A43" s="2"/>
      <c r="B43" s="83"/>
      <c r="C43" s="247"/>
      <c r="D43" s="175">
        <f t="shared" si="5"/>
        <v>0</v>
      </c>
      <c r="E43" s="301"/>
      <c r="F43" s="69">
        <f t="shared" si="0"/>
        <v>0</v>
      </c>
      <c r="G43" s="249"/>
      <c r="H43" s="250"/>
      <c r="I43" s="221">
        <f t="shared" si="6"/>
        <v>0</v>
      </c>
      <c r="J43" s="222">
        <f t="shared" si="3"/>
        <v>0</v>
      </c>
      <c r="K43" s="60">
        <f t="shared" si="1"/>
        <v>0</v>
      </c>
    </row>
    <row r="44" spans="1:11" x14ac:dyDescent="0.25">
      <c r="A44" s="2"/>
      <c r="B44" s="83"/>
      <c r="C44" s="247"/>
      <c r="D44" s="175">
        <f t="shared" si="5"/>
        <v>0</v>
      </c>
      <c r="E44" s="301"/>
      <c r="F44" s="69">
        <f t="shared" si="0"/>
        <v>0</v>
      </c>
      <c r="G44" s="249"/>
      <c r="H44" s="250"/>
      <c r="I44" s="221">
        <f t="shared" si="6"/>
        <v>0</v>
      </c>
      <c r="J44" s="222">
        <f t="shared" si="3"/>
        <v>0</v>
      </c>
      <c r="K44" s="60">
        <f t="shared" si="1"/>
        <v>0</v>
      </c>
    </row>
    <row r="45" spans="1:11" x14ac:dyDescent="0.25">
      <c r="A45" s="2"/>
      <c r="B45" s="83"/>
      <c r="C45" s="247"/>
      <c r="D45" s="175">
        <f t="shared" si="5"/>
        <v>0</v>
      </c>
      <c r="E45" s="301"/>
      <c r="F45" s="69">
        <f t="shared" si="0"/>
        <v>0</v>
      </c>
      <c r="G45" s="249"/>
      <c r="H45" s="250"/>
      <c r="I45" s="221">
        <f t="shared" si="6"/>
        <v>0</v>
      </c>
      <c r="J45" s="222">
        <f t="shared" si="3"/>
        <v>0</v>
      </c>
      <c r="K45" s="60">
        <f t="shared" si="1"/>
        <v>0</v>
      </c>
    </row>
    <row r="46" spans="1:11" x14ac:dyDescent="0.25">
      <c r="A46" s="2"/>
      <c r="B46" s="83"/>
      <c r="C46" s="247"/>
      <c r="D46" s="175">
        <f t="shared" si="5"/>
        <v>0</v>
      </c>
      <c r="E46" s="301"/>
      <c r="F46" s="69">
        <f t="shared" si="0"/>
        <v>0</v>
      </c>
      <c r="G46" s="249"/>
      <c r="H46" s="250"/>
      <c r="I46" s="221">
        <f t="shared" si="6"/>
        <v>0</v>
      </c>
      <c r="J46" s="222">
        <f t="shared" si="3"/>
        <v>0</v>
      </c>
      <c r="K46" s="60">
        <f t="shared" si="1"/>
        <v>0</v>
      </c>
    </row>
    <row r="47" spans="1:11" x14ac:dyDescent="0.25">
      <c r="A47" s="2"/>
      <c r="B47" s="83"/>
      <c r="C47" s="247"/>
      <c r="D47" s="175">
        <f t="shared" si="5"/>
        <v>0</v>
      </c>
      <c r="E47" s="301"/>
      <c r="F47" s="69">
        <f t="shared" si="0"/>
        <v>0</v>
      </c>
      <c r="G47" s="249"/>
      <c r="H47" s="250"/>
      <c r="I47" s="221">
        <f t="shared" si="6"/>
        <v>0</v>
      </c>
      <c r="J47" s="222">
        <f t="shared" si="3"/>
        <v>0</v>
      </c>
      <c r="K47" s="60">
        <f t="shared" si="1"/>
        <v>0</v>
      </c>
    </row>
    <row r="48" spans="1:11" x14ac:dyDescent="0.25">
      <c r="A48" s="2"/>
      <c r="B48" s="83"/>
      <c r="C48" s="247"/>
      <c r="D48" s="175">
        <f t="shared" si="5"/>
        <v>0</v>
      </c>
      <c r="E48" s="301"/>
      <c r="F48" s="69">
        <f t="shared" si="0"/>
        <v>0</v>
      </c>
      <c r="G48" s="249"/>
      <c r="H48" s="250"/>
      <c r="I48" s="221">
        <f t="shared" si="6"/>
        <v>0</v>
      </c>
      <c r="J48" s="222">
        <f t="shared" si="3"/>
        <v>0</v>
      </c>
      <c r="K48" s="60">
        <f t="shared" si="1"/>
        <v>0</v>
      </c>
    </row>
    <row r="49" spans="1:11" x14ac:dyDescent="0.25">
      <c r="A49" s="2"/>
      <c r="B49" s="83"/>
      <c r="C49" s="247"/>
      <c r="D49" s="175">
        <f t="shared" si="5"/>
        <v>0</v>
      </c>
      <c r="E49" s="301"/>
      <c r="F49" s="69">
        <f t="shared" si="0"/>
        <v>0</v>
      </c>
      <c r="G49" s="249"/>
      <c r="H49" s="250"/>
      <c r="I49" s="221">
        <f t="shared" si="6"/>
        <v>0</v>
      </c>
      <c r="J49" s="222">
        <f t="shared" si="3"/>
        <v>0</v>
      </c>
      <c r="K49" s="60">
        <f t="shared" si="1"/>
        <v>0</v>
      </c>
    </row>
    <row r="50" spans="1:11" x14ac:dyDescent="0.25">
      <c r="A50" s="2"/>
      <c r="B50" s="83"/>
      <c r="C50" s="247"/>
      <c r="D50" s="175">
        <f t="shared" si="5"/>
        <v>0</v>
      </c>
      <c r="E50" s="301"/>
      <c r="F50" s="69">
        <f t="shared" si="0"/>
        <v>0</v>
      </c>
      <c r="G50" s="249"/>
      <c r="H50" s="250"/>
      <c r="I50" s="221">
        <f t="shared" si="6"/>
        <v>0</v>
      </c>
      <c r="J50" s="222">
        <f t="shared" si="3"/>
        <v>0</v>
      </c>
      <c r="K50" s="60">
        <f t="shared" si="1"/>
        <v>0</v>
      </c>
    </row>
    <row r="51" spans="1:11" x14ac:dyDescent="0.25">
      <c r="A51" s="2"/>
      <c r="B51" s="83"/>
      <c r="C51" s="247"/>
      <c r="D51" s="175">
        <f t="shared" si="5"/>
        <v>0</v>
      </c>
      <c r="E51" s="301"/>
      <c r="F51" s="69">
        <f t="shared" si="0"/>
        <v>0</v>
      </c>
      <c r="G51" s="249"/>
      <c r="H51" s="250"/>
      <c r="I51" s="221">
        <f t="shared" si="6"/>
        <v>0</v>
      </c>
      <c r="J51" s="222">
        <f t="shared" si="3"/>
        <v>0</v>
      </c>
      <c r="K51" s="60">
        <f t="shared" si="1"/>
        <v>0</v>
      </c>
    </row>
    <row r="52" spans="1:11" ht="15.75" thickBot="1" x14ac:dyDescent="0.3">
      <c r="A52" s="4"/>
      <c r="B52" s="83">
        <v>15</v>
      </c>
      <c r="C52" s="37"/>
      <c r="D52" s="186">
        <f>C52*B33</f>
        <v>0</v>
      </c>
      <c r="E52" s="310"/>
      <c r="F52" s="150">
        <f t="shared" ref="F52" si="7">D52</f>
        <v>0</v>
      </c>
      <c r="G52" s="139"/>
      <c r="H52" s="71"/>
      <c r="K52" s="60">
        <f t="shared" si="1"/>
        <v>0</v>
      </c>
    </row>
    <row r="53" spans="1:11" ht="16.5" thickTop="1" thickBot="1" x14ac:dyDescent="0.3">
      <c r="C53" s="90">
        <f>SUM(C8:C52)</f>
        <v>0</v>
      </c>
      <c r="D53" s="48">
        <f>SUM(D10:D52)</f>
        <v>0</v>
      </c>
      <c r="E53" s="38"/>
      <c r="F53" s="5">
        <f>SUM(F8:F52)</f>
        <v>0</v>
      </c>
      <c r="K53" s="60">
        <f t="shared" si="1"/>
        <v>0</v>
      </c>
    </row>
    <row r="54" spans="1:11" ht="15.75" thickBot="1" x14ac:dyDescent="0.3">
      <c r="A54" s="51"/>
      <c r="D54" s="113" t="s">
        <v>4</v>
      </c>
      <c r="E54" s="68">
        <f>F4+F5+F6-+C53</f>
        <v>0</v>
      </c>
      <c r="K54" s="60">
        <f t="shared" si="1"/>
        <v>0</v>
      </c>
    </row>
    <row r="55" spans="1:11" ht="15.75" thickBot="1" x14ac:dyDescent="0.3">
      <c r="A55" s="119"/>
    </row>
    <row r="56" spans="1:11" ht="16.5" thickTop="1" thickBot="1" x14ac:dyDescent="0.3">
      <c r="A56" s="47"/>
      <c r="C56" s="1264" t="s">
        <v>11</v>
      </c>
      <c r="D56" s="1265"/>
      <c r="E56" s="145">
        <f>E5+E4+E6+-F53</f>
        <v>0</v>
      </c>
    </row>
  </sheetData>
  <mergeCells count="4">
    <mergeCell ref="A1:G1"/>
    <mergeCell ref="A5:A6"/>
    <mergeCell ref="B5:B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M83"/>
  <sheetViews>
    <sheetView workbookViewId="0">
      <selection activeCell="K14" sqref="K14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</cols>
  <sheetData>
    <row r="1" spans="1:13" ht="40.5" x14ac:dyDescent="0.55000000000000004">
      <c r="A1" s="1227" t="s">
        <v>130</v>
      </c>
      <c r="B1" s="1227"/>
      <c r="C1" s="1227"/>
      <c r="D1" s="1227"/>
      <c r="E1" s="1227"/>
      <c r="F1" s="1227"/>
      <c r="G1" s="1227"/>
      <c r="H1" s="11">
        <v>1</v>
      </c>
    </row>
    <row r="2" spans="1:13" ht="15.75" thickBot="1" x14ac:dyDescent="0.3">
      <c r="C2" s="12"/>
      <c r="D2" s="12"/>
      <c r="F2" s="12"/>
    </row>
    <row r="3" spans="1:1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3" ht="15.75" thickTop="1" x14ac:dyDescent="0.25">
      <c r="A4" s="12"/>
      <c r="B4" s="12"/>
      <c r="C4" s="494">
        <v>57</v>
      </c>
      <c r="D4" s="234">
        <v>44710</v>
      </c>
      <c r="E4" s="251">
        <v>1499.1</v>
      </c>
      <c r="F4" s="239">
        <v>2</v>
      </c>
      <c r="G4" s="155"/>
      <c r="H4" s="155"/>
    </row>
    <row r="5" spans="1:13" ht="15" customHeight="1" x14ac:dyDescent="0.25">
      <c r="A5" s="236" t="s">
        <v>96</v>
      </c>
      <c r="B5" s="1228" t="s">
        <v>98</v>
      </c>
      <c r="C5" s="494">
        <v>57</v>
      </c>
      <c r="D5" s="234">
        <v>44712</v>
      </c>
      <c r="E5" s="1042">
        <v>2060</v>
      </c>
      <c r="F5" s="1051">
        <v>2</v>
      </c>
      <c r="G5" s="1052"/>
      <c r="H5" s="1053"/>
      <c r="I5" s="1054" t="s">
        <v>268</v>
      </c>
      <c r="J5" s="1053"/>
      <c r="K5" s="1053"/>
      <c r="L5" s="1053"/>
      <c r="M5" s="1053"/>
    </row>
    <row r="6" spans="1:13" x14ac:dyDescent="0.25">
      <c r="A6" s="511" t="s">
        <v>97</v>
      </c>
      <c r="B6" s="1228"/>
      <c r="C6" s="299">
        <v>57</v>
      </c>
      <c r="D6" s="234">
        <v>44714</v>
      </c>
      <c r="E6" s="243">
        <v>2060.5</v>
      </c>
      <c r="F6" s="239">
        <v>2</v>
      </c>
      <c r="G6" s="246">
        <f>F78</f>
        <v>5565.1</v>
      </c>
      <c r="H6" s="7">
        <f>E6-G6+E7+E5-G5</f>
        <v>560.89999999999964</v>
      </c>
    </row>
    <row r="7" spans="1:13" ht="15.75" thickBot="1" x14ac:dyDescent="0.3">
      <c r="A7" s="226"/>
      <c r="B7" s="256"/>
      <c r="C7" s="506">
        <v>57</v>
      </c>
      <c r="D7" s="234">
        <v>44714</v>
      </c>
      <c r="E7" s="59">
        <v>2005.5</v>
      </c>
      <c r="F7" s="62">
        <v>2</v>
      </c>
      <c r="G7" s="226"/>
    </row>
    <row r="8" spans="1:13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3" ht="15.75" thickTop="1" x14ac:dyDescent="0.25">
      <c r="A9" s="80" t="s">
        <v>32</v>
      </c>
      <c r="B9" s="83">
        <f>F6-C9+F5+F7+F4</f>
        <v>6</v>
      </c>
      <c r="C9" s="247">
        <v>2</v>
      </c>
      <c r="D9" s="248">
        <v>1499.1</v>
      </c>
      <c r="E9" s="273">
        <v>44711</v>
      </c>
      <c r="F9" s="248">
        <f t="shared" ref="F9:F10" si="0">D9</f>
        <v>1499.1</v>
      </c>
      <c r="G9" s="249" t="s">
        <v>109</v>
      </c>
      <c r="H9" s="250">
        <v>58</v>
      </c>
      <c r="I9" s="259">
        <f>E6-F9+E5+E7+E4</f>
        <v>6126</v>
      </c>
    </row>
    <row r="10" spans="1:13" x14ac:dyDescent="0.25">
      <c r="A10" s="195"/>
      <c r="B10" s="83">
        <f>B9-C10</f>
        <v>4</v>
      </c>
      <c r="C10" s="15">
        <v>2</v>
      </c>
      <c r="D10" s="248">
        <v>2005.5</v>
      </c>
      <c r="E10" s="273">
        <v>44715</v>
      </c>
      <c r="F10" s="248">
        <f t="shared" si="0"/>
        <v>2005.5</v>
      </c>
      <c r="G10" s="249" t="s">
        <v>110</v>
      </c>
      <c r="H10" s="250">
        <v>58</v>
      </c>
      <c r="I10" s="259">
        <f>I9-F10</f>
        <v>4120.5</v>
      </c>
    </row>
    <row r="11" spans="1:13" x14ac:dyDescent="0.25">
      <c r="A11" s="183"/>
      <c r="B11" s="83">
        <f t="shared" ref="B11:B54" si="1">B10-C11</f>
        <v>2</v>
      </c>
      <c r="C11" s="15">
        <v>2</v>
      </c>
      <c r="D11" s="248">
        <v>2060.5</v>
      </c>
      <c r="E11" s="273">
        <v>44715</v>
      </c>
      <c r="F11" s="248">
        <f>D11</f>
        <v>2060.5</v>
      </c>
      <c r="G11" s="249" t="s">
        <v>111</v>
      </c>
      <c r="H11" s="250">
        <v>58</v>
      </c>
      <c r="I11" s="259">
        <f t="shared" ref="I11:I74" si="2">I10-F11</f>
        <v>2060</v>
      </c>
    </row>
    <row r="12" spans="1:13" x14ac:dyDescent="0.25">
      <c r="A12" s="183"/>
      <c r="B12" s="83">
        <f t="shared" si="1"/>
        <v>2</v>
      </c>
      <c r="C12" s="15"/>
      <c r="D12" s="248"/>
      <c r="E12" s="273"/>
      <c r="F12" s="248">
        <f>D12</f>
        <v>0</v>
      </c>
      <c r="G12" s="249"/>
      <c r="H12" s="250"/>
      <c r="I12" s="259">
        <f t="shared" si="2"/>
        <v>2060</v>
      </c>
    </row>
    <row r="13" spans="1:13" x14ac:dyDescent="0.25">
      <c r="A13" s="82" t="s">
        <v>33</v>
      </c>
      <c r="B13" s="83">
        <f t="shared" si="1"/>
        <v>2</v>
      </c>
      <c r="C13" s="15"/>
      <c r="D13" s="937"/>
      <c r="E13" s="938"/>
      <c r="F13" s="937">
        <f t="shared" ref="F13:F73" si="3">D13</f>
        <v>0</v>
      </c>
      <c r="G13" s="939"/>
      <c r="H13" s="930"/>
      <c r="I13" s="138">
        <f t="shared" si="2"/>
        <v>2060</v>
      </c>
    </row>
    <row r="14" spans="1:13" x14ac:dyDescent="0.25">
      <c r="A14" s="73"/>
      <c r="B14" s="83">
        <f t="shared" si="1"/>
        <v>2</v>
      </c>
      <c r="C14" s="15"/>
      <c r="D14" s="937"/>
      <c r="E14" s="938"/>
      <c r="F14" s="937">
        <f t="shared" si="3"/>
        <v>0</v>
      </c>
      <c r="G14" s="939"/>
      <c r="H14" s="930"/>
      <c r="I14" s="138">
        <f t="shared" si="2"/>
        <v>2060</v>
      </c>
    </row>
    <row r="15" spans="1:13" x14ac:dyDescent="0.25">
      <c r="A15" s="73"/>
      <c r="B15" s="83">
        <f t="shared" si="1"/>
        <v>2</v>
      </c>
      <c r="C15" s="15"/>
      <c r="D15" s="937"/>
      <c r="E15" s="938"/>
      <c r="F15" s="937">
        <f t="shared" si="3"/>
        <v>0</v>
      </c>
      <c r="G15" s="939"/>
      <c r="H15" s="930"/>
      <c r="I15" s="138">
        <f t="shared" si="2"/>
        <v>2060</v>
      </c>
    </row>
    <row r="16" spans="1:13" x14ac:dyDescent="0.25">
      <c r="B16" s="83">
        <f t="shared" si="1"/>
        <v>2</v>
      </c>
      <c r="C16" s="15"/>
      <c r="D16" s="937"/>
      <c r="E16" s="938"/>
      <c r="F16" s="937">
        <f t="shared" si="3"/>
        <v>0</v>
      </c>
      <c r="G16" s="939"/>
      <c r="H16" s="930"/>
      <c r="I16" s="138">
        <f t="shared" si="2"/>
        <v>2060</v>
      </c>
    </row>
    <row r="17" spans="1:9" x14ac:dyDescent="0.25">
      <c r="B17" s="83">
        <f t="shared" si="1"/>
        <v>2</v>
      </c>
      <c r="C17" s="15"/>
      <c r="D17" s="937"/>
      <c r="E17" s="938"/>
      <c r="F17" s="937">
        <f t="shared" si="3"/>
        <v>0</v>
      </c>
      <c r="G17" s="939"/>
      <c r="H17" s="930"/>
      <c r="I17" s="138">
        <f t="shared" si="2"/>
        <v>2060</v>
      </c>
    </row>
    <row r="18" spans="1:9" x14ac:dyDescent="0.25">
      <c r="A18" s="122"/>
      <c r="B18" s="83">
        <f t="shared" si="1"/>
        <v>2</v>
      </c>
      <c r="C18" s="15"/>
      <c r="D18" s="248"/>
      <c r="E18" s="273"/>
      <c r="F18" s="248">
        <f t="shared" si="3"/>
        <v>0</v>
      </c>
      <c r="G18" s="249"/>
      <c r="H18" s="250"/>
      <c r="I18" s="259">
        <f t="shared" si="2"/>
        <v>2060</v>
      </c>
    </row>
    <row r="19" spans="1:9" x14ac:dyDescent="0.25">
      <c r="A19" s="122"/>
      <c r="B19" s="83">
        <f t="shared" si="1"/>
        <v>2</v>
      </c>
      <c r="C19" s="15"/>
      <c r="D19" s="248"/>
      <c r="E19" s="273"/>
      <c r="F19" s="248">
        <f t="shared" si="3"/>
        <v>0</v>
      </c>
      <c r="G19" s="249"/>
      <c r="H19" s="250"/>
      <c r="I19" s="259">
        <f t="shared" si="2"/>
        <v>2060</v>
      </c>
    </row>
    <row r="20" spans="1:9" x14ac:dyDescent="0.25">
      <c r="A20" s="122"/>
      <c r="B20" s="83">
        <f t="shared" si="1"/>
        <v>2</v>
      </c>
      <c r="C20" s="15"/>
      <c r="D20" s="248"/>
      <c r="E20" s="273"/>
      <c r="F20" s="248">
        <f t="shared" si="3"/>
        <v>0</v>
      </c>
      <c r="G20" s="249"/>
      <c r="H20" s="250"/>
      <c r="I20" s="259">
        <f t="shared" si="2"/>
        <v>2060</v>
      </c>
    </row>
    <row r="21" spans="1:9" x14ac:dyDescent="0.25">
      <c r="A21" s="122"/>
      <c r="B21" s="83">
        <f t="shared" si="1"/>
        <v>2</v>
      </c>
      <c r="C21" s="15"/>
      <c r="D21" s="248"/>
      <c r="E21" s="273"/>
      <c r="F21" s="248">
        <f t="shared" si="3"/>
        <v>0</v>
      </c>
      <c r="G21" s="249"/>
      <c r="H21" s="250"/>
      <c r="I21" s="259">
        <f t="shared" si="2"/>
        <v>2060</v>
      </c>
    </row>
    <row r="22" spans="1:9" x14ac:dyDescent="0.25">
      <c r="A22" s="122"/>
      <c r="B22" s="265">
        <f t="shared" si="1"/>
        <v>2</v>
      </c>
      <c r="C22" s="15"/>
      <c r="D22" s="248"/>
      <c r="E22" s="273"/>
      <c r="F22" s="248">
        <f t="shared" si="3"/>
        <v>0</v>
      </c>
      <c r="G22" s="249"/>
      <c r="H22" s="250"/>
      <c r="I22" s="259">
        <f t="shared" si="2"/>
        <v>2060</v>
      </c>
    </row>
    <row r="23" spans="1:9" x14ac:dyDescent="0.25">
      <c r="A23" s="123"/>
      <c r="B23" s="265">
        <f t="shared" si="1"/>
        <v>2</v>
      </c>
      <c r="C23" s="15"/>
      <c r="D23" s="248"/>
      <c r="E23" s="273"/>
      <c r="F23" s="248">
        <f t="shared" si="3"/>
        <v>0</v>
      </c>
      <c r="G23" s="249"/>
      <c r="H23" s="250"/>
      <c r="I23" s="259">
        <f t="shared" si="2"/>
        <v>2060</v>
      </c>
    </row>
    <row r="24" spans="1:9" x14ac:dyDescent="0.25">
      <c r="A24" s="122"/>
      <c r="B24" s="265">
        <f t="shared" si="1"/>
        <v>2</v>
      </c>
      <c r="C24" s="15"/>
      <c r="D24" s="248"/>
      <c r="E24" s="273"/>
      <c r="F24" s="248">
        <f t="shared" si="3"/>
        <v>0</v>
      </c>
      <c r="G24" s="249"/>
      <c r="H24" s="250"/>
      <c r="I24" s="259">
        <f t="shared" si="2"/>
        <v>2060</v>
      </c>
    </row>
    <row r="25" spans="1:9" x14ac:dyDescent="0.25">
      <c r="A25" s="122"/>
      <c r="B25" s="265">
        <f t="shared" si="1"/>
        <v>2</v>
      </c>
      <c r="C25" s="15"/>
      <c r="D25" s="248"/>
      <c r="E25" s="273"/>
      <c r="F25" s="248">
        <f t="shared" si="3"/>
        <v>0</v>
      </c>
      <c r="G25" s="249"/>
      <c r="H25" s="250"/>
      <c r="I25" s="259">
        <f t="shared" si="2"/>
        <v>2060</v>
      </c>
    </row>
    <row r="26" spans="1:9" x14ac:dyDescent="0.25">
      <c r="A26" s="122"/>
      <c r="B26" s="183">
        <f t="shared" si="1"/>
        <v>2</v>
      </c>
      <c r="C26" s="15"/>
      <c r="D26" s="248"/>
      <c r="E26" s="273"/>
      <c r="F26" s="248">
        <f t="shared" si="3"/>
        <v>0</v>
      </c>
      <c r="G26" s="249"/>
      <c r="H26" s="250"/>
      <c r="I26" s="259">
        <f t="shared" si="2"/>
        <v>2060</v>
      </c>
    </row>
    <row r="27" spans="1:9" x14ac:dyDescent="0.25">
      <c r="A27" s="122"/>
      <c r="B27" s="265">
        <f t="shared" si="1"/>
        <v>2</v>
      </c>
      <c r="C27" s="15"/>
      <c r="D27" s="248"/>
      <c r="E27" s="273"/>
      <c r="F27" s="248">
        <f t="shared" si="3"/>
        <v>0</v>
      </c>
      <c r="G27" s="249"/>
      <c r="H27" s="250"/>
      <c r="I27" s="259">
        <f t="shared" si="2"/>
        <v>2060</v>
      </c>
    </row>
    <row r="28" spans="1:9" x14ac:dyDescent="0.25">
      <c r="A28" s="122"/>
      <c r="B28" s="183">
        <f t="shared" si="1"/>
        <v>2</v>
      </c>
      <c r="C28" s="15"/>
      <c r="D28" s="248"/>
      <c r="E28" s="273"/>
      <c r="F28" s="248">
        <f t="shared" si="3"/>
        <v>0</v>
      </c>
      <c r="G28" s="249"/>
      <c r="H28" s="250"/>
      <c r="I28" s="259">
        <f t="shared" si="2"/>
        <v>2060</v>
      </c>
    </row>
    <row r="29" spans="1:9" x14ac:dyDescent="0.25">
      <c r="A29" s="122"/>
      <c r="B29" s="265">
        <f t="shared" si="1"/>
        <v>2</v>
      </c>
      <c r="C29" s="15"/>
      <c r="D29" s="248"/>
      <c r="E29" s="273"/>
      <c r="F29" s="248">
        <f t="shared" si="3"/>
        <v>0</v>
      </c>
      <c r="G29" s="249"/>
      <c r="H29" s="250"/>
      <c r="I29" s="259">
        <f t="shared" si="2"/>
        <v>2060</v>
      </c>
    </row>
    <row r="30" spans="1:9" x14ac:dyDescent="0.25">
      <c r="A30" s="122"/>
      <c r="B30" s="265">
        <f t="shared" si="1"/>
        <v>2</v>
      </c>
      <c r="C30" s="15"/>
      <c r="D30" s="248"/>
      <c r="E30" s="273"/>
      <c r="F30" s="248">
        <f t="shared" si="3"/>
        <v>0</v>
      </c>
      <c r="G30" s="249"/>
      <c r="H30" s="250"/>
      <c r="I30" s="259">
        <f t="shared" si="2"/>
        <v>2060</v>
      </c>
    </row>
    <row r="31" spans="1:9" x14ac:dyDescent="0.25">
      <c r="A31" s="122"/>
      <c r="B31" s="265">
        <f t="shared" si="1"/>
        <v>2</v>
      </c>
      <c r="C31" s="15"/>
      <c r="D31" s="248"/>
      <c r="E31" s="273"/>
      <c r="F31" s="248">
        <f t="shared" si="3"/>
        <v>0</v>
      </c>
      <c r="G31" s="249"/>
      <c r="H31" s="250"/>
      <c r="I31" s="259">
        <f t="shared" si="2"/>
        <v>2060</v>
      </c>
    </row>
    <row r="32" spans="1:9" x14ac:dyDescent="0.25">
      <c r="A32" s="122"/>
      <c r="B32" s="265">
        <f t="shared" si="1"/>
        <v>2</v>
      </c>
      <c r="C32" s="15"/>
      <c r="D32" s="248"/>
      <c r="E32" s="273"/>
      <c r="F32" s="248">
        <f t="shared" si="3"/>
        <v>0</v>
      </c>
      <c r="G32" s="249"/>
      <c r="H32" s="250"/>
      <c r="I32" s="259">
        <f t="shared" si="2"/>
        <v>2060</v>
      </c>
    </row>
    <row r="33" spans="1:9" x14ac:dyDescent="0.25">
      <c r="A33" s="122"/>
      <c r="B33" s="265">
        <f t="shared" si="1"/>
        <v>2</v>
      </c>
      <c r="C33" s="15"/>
      <c r="D33" s="248"/>
      <c r="E33" s="273"/>
      <c r="F33" s="248">
        <f t="shared" si="3"/>
        <v>0</v>
      </c>
      <c r="G33" s="249"/>
      <c r="H33" s="250"/>
      <c r="I33" s="259">
        <f t="shared" si="2"/>
        <v>2060</v>
      </c>
    </row>
    <row r="34" spans="1:9" x14ac:dyDescent="0.25">
      <c r="A34" s="122"/>
      <c r="B34" s="265">
        <f t="shared" si="1"/>
        <v>2</v>
      </c>
      <c r="C34" s="15"/>
      <c r="D34" s="248"/>
      <c r="E34" s="273"/>
      <c r="F34" s="248">
        <f t="shared" si="3"/>
        <v>0</v>
      </c>
      <c r="G34" s="249"/>
      <c r="H34" s="250"/>
      <c r="I34" s="259">
        <f t="shared" si="2"/>
        <v>2060</v>
      </c>
    </row>
    <row r="35" spans="1:9" x14ac:dyDescent="0.25">
      <c r="A35" s="122"/>
      <c r="B35" s="265">
        <f t="shared" si="1"/>
        <v>2</v>
      </c>
      <c r="C35" s="15"/>
      <c r="D35" s="248"/>
      <c r="E35" s="273"/>
      <c r="F35" s="248">
        <f t="shared" si="3"/>
        <v>0</v>
      </c>
      <c r="G35" s="249"/>
      <c r="H35" s="250"/>
      <c r="I35" s="259">
        <f t="shared" si="2"/>
        <v>2060</v>
      </c>
    </row>
    <row r="36" spans="1:9" x14ac:dyDescent="0.25">
      <c r="A36" s="122" t="s">
        <v>22</v>
      </c>
      <c r="B36" s="265">
        <f t="shared" si="1"/>
        <v>2</v>
      </c>
      <c r="C36" s="15"/>
      <c r="D36" s="248"/>
      <c r="E36" s="273"/>
      <c r="F36" s="248">
        <f t="shared" si="3"/>
        <v>0</v>
      </c>
      <c r="G36" s="249"/>
      <c r="H36" s="250"/>
      <c r="I36" s="259">
        <f t="shared" si="2"/>
        <v>2060</v>
      </c>
    </row>
    <row r="37" spans="1:9" x14ac:dyDescent="0.25">
      <c r="A37" s="123"/>
      <c r="B37" s="265">
        <f t="shared" si="1"/>
        <v>2</v>
      </c>
      <c r="C37" s="15"/>
      <c r="D37" s="248"/>
      <c r="E37" s="273"/>
      <c r="F37" s="248">
        <f t="shared" si="3"/>
        <v>0</v>
      </c>
      <c r="G37" s="249"/>
      <c r="H37" s="250"/>
      <c r="I37" s="259">
        <f t="shared" si="2"/>
        <v>2060</v>
      </c>
    </row>
    <row r="38" spans="1:9" x14ac:dyDescent="0.25">
      <c r="A38" s="122"/>
      <c r="B38" s="265">
        <f t="shared" si="1"/>
        <v>2</v>
      </c>
      <c r="C38" s="15"/>
      <c r="D38" s="248"/>
      <c r="E38" s="273"/>
      <c r="F38" s="248">
        <f t="shared" si="3"/>
        <v>0</v>
      </c>
      <c r="G38" s="249"/>
      <c r="H38" s="250"/>
      <c r="I38" s="259">
        <f t="shared" si="2"/>
        <v>2060</v>
      </c>
    </row>
    <row r="39" spans="1:9" x14ac:dyDescent="0.25">
      <c r="A39" s="122"/>
      <c r="B39" s="83">
        <f t="shared" si="1"/>
        <v>2</v>
      </c>
      <c r="C39" s="15"/>
      <c r="D39" s="248"/>
      <c r="E39" s="273"/>
      <c r="F39" s="248">
        <f t="shared" si="3"/>
        <v>0</v>
      </c>
      <c r="G39" s="249"/>
      <c r="H39" s="250"/>
      <c r="I39" s="259">
        <f t="shared" si="2"/>
        <v>2060</v>
      </c>
    </row>
    <row r="40" spans="1:9" x14ac:dyDescent="0.25">
      <c r="A40" s="122"/>
      <c r="B40" s="83">
        <f t="shared" si="1"/>
        <v>2</v>
      </c>
      <c r="C40" s="15"/>
      <c r="D40" s="248"/>
      <c r="E40" s="273"/>
      <c r="F40" s="248">
        <f t="shared" si="3"/>
        <v>0</v>
      </c>
      <c r="G40" s="249"/>
      <c r="H40" s="250"/>
      <c r="I40" s="259">
        <f t="shared" si="2"/>
        <v>2060</v>
      </c>
    </row>
    <row r="41" spans="1:9" x14ac:dyDescent="0.25">
      <c r="A41" s="122"/>
      <c r="B41" s="83">
        <f t="shared" si="1"/>
        <v>2</v>
      </c>
      <c r="C41" s="15"/>
      <c r="D41" s="248"/>
      <c r="E41" s="273"/>
      <c r="F41" s="248">
        <f t="shared" si="3"/>
        <v>0</v>
      </c>
      <c r="G41" s="249"/>
      <c r="H41" s="250"/>
      <c r="I41" s="259">
        <f t="shared" si="2"/>
        <v>2060</v>
      </c>
    </row>
    <row r="42" spans="1:9" x14ac:dyDescent="0.25">
      <c r="A42" s="122"/>
      <c r="B42" s="83">
        <f t="shared" si="1"/>
        <v>2</v>
      </c>
      <c r="C42" s="15"/>
      <c r="D42" s="248"/>
      <c r="E42" s="273"/>
      <c r="F42" s="248">
        <f t="shared" si="3"/>
        <v>0</v>
      </c>
      <c r="G42" s="249"/>
      <c r="H42" s="250"/>
      <c r="I42" s="259">
        <f t="shared" si="2"/>
        <v>2060</v>
      </c>
    </row>
    <row r="43" spans="1:9" x14ac:dyDescent="0.25">
      <c r="A43" s="122"/>
      <c r="B43" s="83">
        <f t="shared" si="1"/>
        <v>2</v>
      </c>
      <c r="C43" s="15"/>
      <c r="D43" s="248"/>
      <c r="E43" s="273"/>
      <c r="F43" s="248">
        <f t="shared" si="3"/>
        <v>0</v>
      </c>
      <c r="G43" s="249"/>
      <c r="H43" s="250"/>
      <c r="I43" s="259">
        <f t="shared" si="2"/>
        <v>2060</v>
      </c>
    </row>
    <row r="44" spans="1:9" x14ac:dyDescent="0.25">
      <c r="A44" s="122"/>
      <c r="B44" s="83">
        <f t="shared" si="1"/>
        <v>2</v>
      </c>
      <c r="C44" s="15"/>
      <c r="D44" s="248"/>
      <c r="E44" s="273"/>
      <c r="F44" s="248">
        <f t="shared" si="3"/>
        <v>0</v>
      </c>
      <c r="G44" s="249"/>
      <c r="H44" s="250"/>
      <c r="I44" s="259">
        <f t="shared" si="2"/>
        <v>2060</v>
      </c>
    </row>
    <row r="45" spans="1:9" x14ac:dyDescent="0.25">
      <c r="A45" s="122"/>
      <c r="B45" s="83">
        <f t="shared" si="1"/>
        <v>2</v>
      </c>
      <c r="C45" s="15"/>
      <c r="D45" s="248"/>
      <c r="E45" s="273"/>
      <c r="F45" s="248">
        <f t="shared" si="3"/>
        <v>0</v>
      </c>
      <c r="G45" s="249"/>
      <c r="H45" s="250"/>
      <c r="I45" s="259">
        <f t="shared" si="2"/>
        <v>2060</v>
      </c>
    </row>
    <row r="46" spans="1:9" x14ac:dyDescent="0.25">
      <c r="A46" s="122"/>
      <c r="B46" s="83">
        <f t="shared" si="1"/>
        <v>2</v>
      </c>
      <c r="C46" s="15"/>
      <c r="D46" s="248"/>
      <c r="E46" s="273"/>
      <c r="F46" s="248">
        <f t="shared" si="3"/>
        <v>0</v>
      </c>
      <c r="G46" s="249"/>
      <c r="H46" s="250"/>
      <c r="I46" s="259">
        <f t="shared" si="2"/>
        <v>2060</v>
      </c>
    </row>
    <row r="47" spans="1:9" x14ac:dyDescent="0.25">
      <c r="A47" s="122"/>
      <c r="B47" s="83">
        <f t="shared" si="1"/>
        <v>2</v>
      </c>
      <c r="C47" s="15"/>
      <c r="D47" s="248"/>
      <c r="E47" s="273"/>
      <c r="F47" s="248">
        <f t="shared" si="3"/>
        <v>0</v>
      </c>
      <c r="G47" s="249"/>
      <c r="H47" s="250"/>
      <c r="I47" s="259">
        <f t="shared" si="2"/>
        <v>2060</v>
      </c>
    </row>
    <row r="48" spans="1:9" x14ac:dyDescent="0.25">
      <c r="A48" s="122"/>
      <c r="B48" s="83">
        <f t="shared" si="1"/>
        <v>2</v>
      </c>
      <c r="C48" s="15"/>
      <c r="D48" s="248"/>
      <c r="E48" s="273"/>
      <c r="F48" s="248">
        <f t="shared" si="3"/>
        <v>0</v>
      </c>
      <c r="G48" s="249"/>
      <c r="H48" s="250"/>
      <c r="I48" s="259">
        <f t="shared" si="2"/>
        <v>2060</v>
      </c>
    </row>
    <row r="49" spans="1:9" x14ac:dyDescent="0.25">
      <c r="A49" s="122"/>
      <c r="B49" s="83">
        <f t="shared" si="1"/>
        <v>2</v>
      </c>
      <c r="C49" s="15"/>
      <c r="D49" s="248"/>
      <c r="E49" s="273"/>
      <c r="F49" s="248">
        <f t="shared" si="3"/>
        <v>0</v>
      </c>
      <c r="G49" s="249"/>
      <c r="H49" s="250"/>
      <c r="I49" s="259">
        <f t="shared" si="2"/>
        <v>2060</v>
      </c>
    </row>
    <row r="50" spans="1:9" x14ac:dyDescent="0.25">
      <c r="A50" s="122"/>
      <c r="B50" s="83">
        <f t="shared" si="1"/>
        <v>2</v>
      </c>
      <c r="C50" s="15"/>
      <c r="D50" s="248"/>
      <c r="E50" s="273"/>
      <c r="F50" s="248">
        <f t="shared" si="3"/>
        <v>0</v>
      </c>
      <c r="G50" s="249"/>
      <c r="H50" s="250"/>
      <c r="I50" s="259">
        <f t="shared" si="2"/>
        <v>2060</v>
      </c>
    </row>
    <row r="51" spans="1:9" x14ac:dyDescent="0.25">
      <c r="A51" s="122"/>
      <c r="B51" s="83">
        <f t="shared" si="1"/>
        <v>2</v>
      </c>
      <c r="C51" s="15"/>
      <c r="D51" s="248"/>
      <c r="E51" s="273"/>
      <c r="F51" s="248">
        <f t="shared" si="3"/>
        <v>0</v>
      </c>
      <c r="G51" s="249"/>
      <c r="H51" s="250"/>
      <c r="I51" s="259">
        <f t="shared" si="2"/>
        <v>2060</v>
      </c>
    </row>
    <row r="52" spans="1:9" x14ac:dyDescent="0.25">
      <c r="A52" s="122"/>
      <c r="B52" s="83">
        <f t="shared" si="1"/>
        <v>2</v>
      </c>
      <c r="C52" s="15"/>
      <c r="D52" s="248"/>
      <c r="E52" s="273"/>
      <c r="F52" s="248">
        <f t="shared" si="3"/>
        <v>0</v>
      </c>
      <c r="G52" s="249"/>
      <c r="H52" s="250"/>
      <c r="I52" s="259">
        <f t="shared" si="2"/>
        <v>2060</v>
      </c>
    </row>
    <row r="53" spans="1:9" x14ac:dyDescent="0.25">
      <c r="A53" s="122"/>
      <c r="B53" s="83">
        <f t="shared" si="1"/>
        <v>2</v>
      </c>
      <c r="C53" s="15"/>
      <c r="D53" s="248"/>
      <c r="E53" s="273"/>
      <c r="F53" s="248">
        <f t="shared" si="3"/>
        <v>0</v>
      </c>
      <c r="G53" s="249"/>
      <c r="H53" s="250"/>
      <c r="I53" s="259">
        <f t="shared" si="2"/>
        <v>2060</v>
      </c>
    </row>
    <row r="54" spans="1:9" x14ac:dyDescent="0.25">
      <c r="A54" s="122"/>
      <c r="B54" s="83">
        <f t="shared" si="1"/>
        <v>2</v>
      </c>
      <c r="C54" s="15"/>
      <c r="D54" s="248"/>
      <c r="E54" s="273"/>
      <c r="F54" s="248">
        <f t="shared" si="3"/>
        <v>0</v>
      </c>
      <c r="G54" s="249"/>
      <c r="H54" s="250"/>
      <c r="I54" s="259">
        <f t="shared" si="2"/>
        <v>2060</v>
      </c>
    </row>
    <row r="55" spans="1:9" x14ac:dyDescent="0.25">
      <c r="A55" s="122"/>
      <c r="B55" s="12">
        <f>B54-C55</f>
        <v>2</v>
      </c>
      <c r="C55" s="15"/>
      <c r="D55" s="248"/>
      <c r="E55" s="273"/>
      <c r="F55" s="248">
        <f t="shared" si="3"/>
        <v>0</v>
      </c>
      <c r="G55" s="249"/>
      <c r="H55" s="250"/>
      <c r="I55" s="259">
        <f t="shared" si="2"/>
        <v>2060</v>
      </c>
    </row>
    <row r="56" spans="1:9" x14ac:dyDescent="0.25">
      <c r="A56" s="122"/>
      <c r="B56" s="12">
        <f t="shared" ref="B56:B75" si="4">B55-C56</f>
        <v>2</v>
      </c>
      <c r="C56" s="15"/>
      <c r="D56" s="248"/>
      <c r="E56" s="273"/>
      <c r="F56" s="248">
        <f t="shared" si="3"/>
        <v>0</v>
      </c>
      <c r="G56" s="249"/>
      <c r="H56" s="250"/>
      <c r="I56" s="259">
        <f t="shared" si="2"/>
        <v>2060</v>
      </c>
    </row>
    <row r="57" spans="1:9" x14ac:dyDescent="0.25">
      <c r="A57" s="122"/>
      <c r="B57" s="12">
        <f t="shared" si="4"/>
        <v>2</v>
      </c>
      <c r="C57" s="15"/>
      <c r="D57" s="248"/>
      <c r="E57" s="273"/>
      <c r="F57" s="248">
        <f t="shared" si="3"/>
        <v>0</v>
      </c>
      <c r="G57" s="249"/>
      <c r="H57" s="250"/>
      <c r="I57" s="259">
        <f t="shared" si="2"/>
        <v>2060</v>
      </c>
    </row>
    <row r="58" spans="1:9" x14ac:dyDescent="0.25">
      <c r="A58" s="122"/>
      <c r="B58" s="12">
        <f t="shared" si="4"/>
        <v>2</v>
      </c>
      <c r="C58" s="15"/>
      <c r="D58" s="248"/>
      <c r="E58" s="273"/>
      <c r="F58" s="248">
        <f t="shared" si="3"/>
        <v>0</v>
      </c>
      <c r="G58" s="249"/>
      <c r="H58" s="250"/>
      <c r="I58" s="259">
        <f t="shared" si="2"/>
        <v>2060</v>
      </c>
    </row>
    <row r="59" spans="1:9" x14ac:dyDescent="0.25">
      <c r="A59" s="122"/>
      <c r="B59" s="12">
        <f t="shared" si="4"/>
        <v>2</v>
      </c>
      <c r="C59" s="15"/>
      <c r="D59" s="248"/>
      <c r="E59" s="273"/>
      <c r="F59" s="248">
        <f t="shared" si="3"/>
        <v>0</v>
      </c>
      <c r="G59" s="249"/>
      <c r="H59" s="250"/>
      <c r="I59" s="259">
        <f t="shared" si="2"/>
        <v>2060</v>
      </c>
    </row>
    <row r="60" spans="1:9" x14ac:dyDescent="0.25">
      <c r="A60" s="122"/>
      <c r="B60" s="12">
        <f t="shared" si="4"/>
        <v>2</v>
      </c>
      <c r="C60" s="15"/>
      <c r="D60" s="248"/>
      <c r="E60" s="273"/>
      <c r="F60" s="248">
        <f t="shared" si="3"/>
        <v>0</v>
      </c>
      <c r="G60" s="249"/>
      <c r="H60" s="250"/>
      <c r="I60" s="259">
        <f t="shared" si="2"/>
        <v>2060</v>
      </c>
    </row>
    <row r="61" spans="1:9" x14ac:dyDescent="0.25">
      <c r="A61" s="122"/>
      <c r="B61" s="12">
        <f t="shared" si="4"/>
        <v>2</v>
      </c>
      <c r="C61" s="15"/>
      <c r="D61" s="248"/>
      <c r="E61" s="273"/>
      <c r="F61" s="248">
        <f t="shared" si="3"/>
        <v>0</v>
      </c>
      <c r="G61" s="249"/>
      <c r="H61" s="250"/>
      <c r="I61" s="259">
        <f t="shared" si="2"/>
        <v>2060</v>
      </c>
    </row>
    <row r="62" spans="1:9" x14ac:dyDescent="0.25">
      <c r="A62" s="122"/>
      <c r="B62" s="12">
        <f t="shared" si="4"/>
        <v>2</v>
      </c>
      <c r="C62" s="15"/>
      <c r="D62" s="248"/>
      <c r="E62" s="273"/>
      <c r="F62" s="248">
        <f t="shared" si="3"/>
        <v>0</v>
      </c>
      <c r="G62" s="249"/>
      <c r="H62" s="250"/>
      <c r="I62" s="259">
        <f t="shared" si="2"/>
        <v>2060</v>
      </c>
    </row>
    <row r="63" spans="1:9" x14ac:dyDescent="0.25">
      <c r="A63" s="122"/>
      <c r="B63" s="12">
        <f t="shared" si="4"/>
        <v>2</v>
      </c>
      <c r="C63" s="15"/>
      <c r="D63" s="248"/>
      <c r="E63" s="273"/>
      <c r="F63" s="248">
        <f t="shared" si="3"/>
        <v>0</v>
      </c>
      <c r="G63" s="249"/>
      <c r="H63" s="250"/>
      <c r="I63" s="259">
        <f t="shared" si="2"/>
        <v>2060</v>
      </c>
    </row>
    <row r="64" spans="1:9" x14ac:dyDescent="0.25">
      <c r="A64" s="122"/>
      <c r="B64" s="12">
        <f t="shared" si="4"/>
        <v>2</v>
      </c>
      <c r="C64" s="15"/>
      <c r="D64" s="248"/>
      <c r="E64" s="273"/>
      <c r="F64" s="248">
        <f t="shared" si="3"/>
        <v>0</v>
      </c>
      <c r="G64" s="249"/>
      <c r="H64" s="250"/>
      <c r="I64" s="259">
        <f t="shared" si="2"/>
        <v>2060</v>
      </c>
    </row>
    <row r="65" spans="1:9" x14ac:dyDescent="0.25">
      <c r="A65" s="122"/>
      <c r="B65" s="12">
        <f t="shared" si="4"/>
        <v>2</v>
      </c>
      <c r="C65" s="15"/>
      <c r="D65" s="248"/>
      <c r="E65" s="273"/>
      <c r="F65" s="248">
        <f t="shared" si="3"/>
        <v>0</v>
      </c>
      <c r="G65" s="249"/>
      <c r="H65" s="250"/>
      <c r="I65" s="259">
        <f t="shared" si="2"/>
        <v>2060</v>
      </c>
    </row>
    <row r="66" spans="1:9" x14ac:dyDescent="0.25">
      <c r="A66" s="122"/>
      <c r="B66" s="12">
        <f t="shared" si="4"/>
        <v>2</v>
      </c>
      <c r="C66" s="15"/>
      <c r="D66" s="248"/>
      <c r="E66" s="273"/>
      <c r="F66" s="248">
        <f t="shared" si="3"/>
        <v>0</v>
      </c>
      <c r="G66" s="249"/>
      <c r="H66" s="250"/>
      <c r="I66" s="259">
        <f t="shared" si="2"/>
        <v>2060</v>
      </c>
    </row>
    <row r="67" spans="1:9" x14ac:dyDescent="0.25">
      <c r="A67" s="122"/>
      <c r="B67" s="12">
        <f t="shared" si="4"/>
        <v>2</v>
      </c>
      <c r="C67" s="15"/>
      <c r="D67" s="69"/>
      <c r="E67" s="203"/>
      <c r="F67" s="69">
        <f t="shared" si="3"/>
        <v>0</v>
      </c>
      <c r="G67" s="70"/>
      <c r="H67" s="71"/>
      <c r="I67" s="105">
        <f t="shared" si="2"/>
        <v>2060</v>
      </c>
    </row>
    <row r="68" spans="1:9" x14ac:dyDescent="0.25">
      <c r="A68" s="122"/>
      <c r="B68" s="12">
        <f t="shared" si="4"/>
        <v>2</v>
      </c>
      <c r="C68" s="15"/>
      <c r="D68" s="59"/>
      <c r="E68" s="210"/>
      <c r="F68" s="69">
        <f t="shared" si="3"/>
        <v>0</v>
      </c>
      <c r="G68" s="70"/>
      <c r="H68" s="71"/>
      <c r="I68" s="105">
        <f t="shared" si="2"/>
        <v>2060</v>
      </c>
    </row>
    <row r="69" spans="1:9" x14ac:dyDescent="0.25">
      <c r="A69" s="122"/>
      <c r="B69" s="12">
        <f t="shared" si="4"/>
        <v>2</v>
      </c>
      <c r="C69" s="15"/>
      <c r="D69" s="59"/>
      <c r="E69" s="210"/>
      <c r="F69" s="69">
        <f t="shared" si="3"/>
        <v>0</v>
      </c>
      <c r="G69" s="70"/>
      <c r="H69" s="71"/>
      <c r="I69" s="105">
        <f t="shared" si="2"/>
        <v>2060</v>
      </c>
    </row>
    <row r="70" spans="1:9" x14ac:dyDescent="0.25">
      <c r="A70" s="122"/>
      <c r="B70" s="12">
        <f t="shared" si="4"/>
        <v>2</v>
      </c>
      <c r="C70" s="15"/>
      <c r="D70" s="59"/>
      <c r="E70" s="210"/>
      <c r="F70" s="69">
        <f t="shared" si="3"/>
        <v>0</v>
      </c>
      <c r="G70" s="70"/>
      <c r="H70" s="71"/>
      <c r="I70" s="105">
        <f t="shared" si="2"/>
        <v>2060</v>
      </c>
    </row>
    <row r="71" spans="1:9" x14ac:dyDescent="0.25">
      <c r="A71" s="122"/>
      <c r="B71" s="12">
        <f t="shared" si="4"/>
        <v>2</v>
      </c>
      <c r="C71" s="15"/>
      <c r="D71" s="59"/>
      <c r="E71" s="210"/>
      <c r="F71" s="69">
        <f t="shared" si="3"/>
        <v>0</v>
      </c>
      <c r="G71" s="70"/>
      <c r="H71" s="71"/>
      <c r="I71" s="105">
        <f t="shared" si="2"/>
        <v>2060</v>
      </c>
    </row>
    <row r="72" spans="1:9" x14ac:dyDescent="0.25">
      <c r="A72" s="122"/>
      <c r="B72" s="12">
        <f t="shared" si="4"/>
        <v>2</v>
      </c>
      <c r="C72" s="15"/>
      <c r="D72" s="59"/>
      <c r="E72" s="210"/>
      <c r="F72" s="69">
        <f t="shared" si="3"/>
        <v>0</v>
      </c>
      <c r="G72" s="70"/>
      <c r="H72" s="71"/>
      <c r="I72" s="105">
        <f t="shared" si="2"/>
        <v>2060</v>
      </c>
    </row>
    <row r="73" spans="1:9" x14ac:dyDescent="0.25">
      <c r="A73" s="122"/>
      <c r="B73" s="12">
        <f t="shared" si="4"/>
        <v>2</v>
      </c>
      <c r="C73" s="15"/>
      <c r="D73" s="59"/>
      <c r="E73" s="210"/>
      <c r="F73" s="69">
        <f t="shared" si="3"/>
        <v>0</v>
      </c>
      <c r="G73" s="70"/>
      <c r="H73" s="71"/>
      <c r="I73" s="105">
        <f t="shared" si="2"/>
        <v>2060</v>
      </c>
    </row>
    <row r="74" spans="1:9" x14ac:dyDescent="0.25">
      <c r="A74" s="122"/>
      <c r="B74" s="12">
        <f t="shared" si="4"/>
        <v>2</v>
      </c>
      <c r="C74" s="15"/>
      <c r="D74" s="59"/>
      <c r="E74" s="210"/>
      <c r="F74" s="69">
        <f>D74</f>
        <v>0</v>
      </c>
      <c r="G74" s="70"/>
      <c r="H74" s="71"/>
      <c r="I74" s="105">
        <f t="shared" si="2"/>
        <v>2060</v>
      </c>
    </row>
    <row r="75" spans="1:9" x14ac:dyDescent="0.25">
      <c r="A75" s="122"/>
      <c r="B75" s="12">
        <f t="shared" si="4"/>
        <v>2</v>
      </c>
      <c r="C75" s="15"/>
      <c r="D75" s="59"/>
      <c r="E75" s="210"/>
      <c r="F75" s="69">
        <f>D75</f>
        <v>0</v>
      </c>
      <c r="G75" s="70"/>
      <c r="H75" s="71"/>
      <c r="I75" s="105">
        <f t="shared" ref="I75:I76" si="5">I74-F75</f>
        <v>2060</v>
      </c>
    </row>
    <row r="76" spans="1:9" x14ac:dyDescent="0.25">
      <c r="A76" s="122"/>
      <c r="C76" s="15"/>
      <c r="D76" s="59"/>
      <c r="E76" s="210"/>
      <c r="F76" s="69">
        <f>D76</f>
        <v>0</v>
      </c>
      <c r="G76" s="70"/>
      <c r="H76" s="71"/>
      <c r="I76" s="105">
        <f t="shared" si="5"/>
        <v>2060</v>
      </c>
    </row>
    <row r="77" spans="1:9" ht="15.75" thickBot="1" x14ac:dyDescent="0.3">
      <c r="A77" s="122"/>
      <c r="B77" s="16"/>
      <c r="C77" s="52"/>
      <c r="D77" s="107"/>
      <c r="E77" s="197"/>
      <c r="F77" s="103"/>
      <c r="G77" s="104"/>
      <c r="H77" s="60"/>
    </row>
    <row r="78" spans="1:9" x14ac:dyDescent="0.25">
      <c r="C78" s="53">
        <f>SUM(C9:C77)</f>
        <v>6</v>
      </c>
      <c r="D78" s="6">
        <f>SUM(D9:D77)</f>
        <v>5565.1</v>
      </c>
      <c r="F78" s="6">
        <f>SUM(F9:F77)</f>
        <v>5565.1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1229" t="s">
        <v>11</v>
      </c>
      <c r="D83" s="1230"/>
      <c r="E83" s="57">
        <f>E5+E6-F78+E7</f>
        <v>560.89999999999964</v>
      </c>
      <c r="F83" s="73"/>
    </row>
  </sheetData>
  <sortState ref="C4:F7">
    <sortCondition ref="D4:D7"/>
  </sortState>
  <mergeCells count="3">
    <mergeCell ref="A1:G1"/>
    <mergeCell ref="B5:B6"/>
    <mergeCell ref="C83:D83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55"/>
  <sheetViews>
    <sheetView workbookViewId="0">
      <selection activeCell="A2" sqref="A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220"/>
      <c r="B1" s="1220"/>
      <c r="C1" s="1220"/>
      <c r="D1" s="1220"/>
      <c r="E1" s="1220"/>
      <c r="F1" s="1220"/>
      <c r="G1" s="1220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448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5.75" customHeight="1" thickTop="1" x14ac:dyDescent="0.25">
      <c r="A4" s="228"/>
      <c r="B4" s="1266"/>
      <c r="C4" s="417"/>
      <c r="D4" s="246"/>
      <c r="E4" s="312"/>
      <c r="F4" s="290"/>
      <c r="G4" s="226"/>
    </row>
    <row r="5" spans="1:10" ht="15" customHeight="1" x14ac:dyDescent="0.25">
      <c r="A5" s="1260"/>
      <c r="B5" s="1267"/>
      <c r="C5" s="460"/>
      <c r="D5" s="288"/>
      <c r="E5" s="289"/>
      <c r="F5" s="290"/>
      <c r="G5" s="282">
        <f>F52</f>
        <v>0</v>
      </c>
      <c r="H5" s="58">
        <f>E4+E5+E6-G5</f>
        <v>0</v>
      </c>
    </row>
    <row r="6" spans="1:10" ht="16.5" thickBot="1" x14ac:dyDescent="0.3">
      <c r="A6" s="1261"/>
      <c r="B6" s="1268"/>
      <c r="C6" s="461"/>
      <c r="D6" s="408"/>
      <c r="E6" s="313"/>
      <c r="F6" s="292"/>
      <c r="G6" s="226"/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19" t="s">
        <v>3</v>
      </c>
      <c r="J7" s="220" t="s">
        <v>4</v>
      </c>
    </row>
    <row r="8" spans="1:10" ht="15.75" thickTop="1" x14ac:dyDescent="0.25">
      <c r="A8" s="80" t="s">
        <v>32</v>
      </c>
      <c r="B8" s="83"/>
      <c r="C8" s="15"/>
      <c r="D8" s="279">
        <v>0</v>
      </c>
      <c r="E8" s="518"/>
      <c r="F8" s="69">
        <f t="shared" ref="F8:F51" si="0">D8</f>
        <v>0</v>
      </c>
      <c r="G8" s="249"/>
      <c r="H8" s="250"/>
      <c r="I8" s="277">
        <f>E5+E4-F8+E6</f>
        <v>0</v>
      </c>
      <c r="J8" s="278">
        <f>F4+F5+F6-C8</f>
        <v>0</v>
      </c>
    </row>
    <row r="9" spans="1:10" x14ac:dyDescent="0.25">
      <c r="A9" s="195"/>
      <c r="B9" s="83"/>
      <c r="C9" s="15"/>
      <c r="D9" s="279">
        <v>0</v>
      </c>
      <c r="E9" s="518"/>
      <c r="F9" s="69">
        <f t="shared" si="0"/>
        <v>0</v>
      </c>
      <c r="G9" s="249"/>
      <c r="H9" s="250"/>
      <c r="I9" s="277">
        <f>I8-F9</f>
        <v>0</v>
      </c>
      <c r="J9" s="278">
        <f>J8-C9</f>
        <v>0</v>
      </c>
    </row>
    <row r="10" spans="1:10" x14ac:dyDescent="0.25">
      <c r="A10" s="183"/>
      <c r="B10" s="83"/>
      <c r="C10" s="15"/>
      <c r="D10" s="279">
        <v>0</v>
      </c>
      <c r="E10" s="135"/>
      <c r="F10" s="69">
        <f t="shared" si="0"/>
        <v>0</v>
      </c>
      <c r="G10" s="249"/>
      <c r="H10" s="250"/>
      <c r="I10" s="277">
        <f t="shared" ref="I10:I19" si="1">I9-F10</f>
        <v>0</v>
      </c>
      <c r="J10" s="278">
        <f t="shared" ref="J10:J50" si="2">J9-C10</f>
        <v>0</v>
      </c>
    </row>
    <row r="11" spans="1:10" x14ac:dyDescent="0.25">
      <c r="A11" s="82" t="s">
        <v>33</v>
      </c>
      <c r="B11" s="83"/>
      <c r="C11" s="15"/>
      <c r="D11" s="279">
        <v>0</v>
      </c>
      <c r="E11" s="135"/>
      <c r="F11" s="248">
        <f t="shared" si="0"/>
        <v>0</v>
      </c>
      <c r="G11" s="249"/>
      <c r="H11" s="250"/>
      <c r="I11" s="277">
        <f t="shared" si="1"/>
        <v>0</v>
      </c>
      <c r="J11" s="278">
        <f t="shared" si="2"/>
        <v>0</v>
      </c>
    </row>
    <row r="12" spans="1:10" x14ac:dyDescent="0.25">
      <c r="A12" s="73"/>
      <c r="B12" s="83"/>
      <c r="C12" s="15"/>
      <c r="D12" s="279">
        <v>0</v>
      </c>
      <c r="E12" s="135"/>
      <c r="F12" s="248">
        <f t="shared" si="0"/>
        <v>0</v>
      </c>
      <c r="G12" s="249"/>
      <c r="H12" s="250"/>
      <c r="I12" s="277">
        <f t="shared" si="1"/>
        <v>0</v>
      </c>
      <c r="J12" s="278">
        <f t="shared" si="2"/>
        <v>0</v>
      </c>
    </row>
    <row r="13" spans="1:10" x14ac:dyDescent="0.25">
      <c r="A13" s="73"/>
      <c r="B13" s="83"/>
      <c r="C13" s="15"/>
      <c r="D13" s="279">
        <v>0</v>
      </c>
      <c r="E13" s="135"/>
      <c r="F13" s="248">
        <f t="shared" si="0"/>
        <v>0</v>
      </c>
      <c r="G13" s="249"/>
      <c r="H13" s="250"/>
      <c r="I13" s="277">
        <f t="shared" si="1"/>
        <v>0</v>
      </c>
      <c r="J13" s="278">
        <f t="shared" si="2"/>
        <v>0</v>
      </c>
    </row>
    <row r="14" spans="1:10" x14ac:dyDescent="0.25">
      <c r="B14" s="83"/>
      <c r="C14" s="247"/>
      <c r="D14" s="279">
        <v>0</v>
      </c>
      <c r="E14" s="231"/>
      <c r="F14" s="248">
        <f t="shared" si="0"/>
        <v>0</v>
      </c>
      <c r="G14" s="249"/>
      <c r="H14" s="250"/>
      <c r="I14" s="277">
        <f t="shared" si="1"/>
        <v>0</v>
      </c>
      <c r="J14" s="278">
        <f t="shared" si="2"/>
        <v>0</v>
      </c>
    </row>
    <row r="15" spans="1:10" x14ac:dyDescent="0.25">
      <c r="B15" s="83"/>
      <c r="C15" s="15"/>
      <c r="D15" s="279">
        <v>0</v>
      </c>
      <c r="E15" s="455"/>
      <c r="F15" s="248">
        <f t="shared" si="0"/>
        <v>0</v>
      </c>
      <c r="G15" s="249"/>
      <c r="H15" s="250"/>
      <c r="I15" s="277">
        <f t="shared" si="1"/>
        <v>0</v>
      </c>
      <c r="J15" s="278">
        <f t="shared" si="2"/>
        <v>0</v>
      </c>
    </row>
    <row r="16" spans="1:10" x14ac:dyDescent="0.25">
      <c r="A16" s="81"/>
      <c r="B16" s="83"/>
      <c r="C16" s="15"/>
      <c r="D16" s="279">
        <f t="shared" ref="D16:D53" si="3">C16*B16</f>
        <v>0</v>
      </c>
      <c r="E16" s="455"/>
      <c r="F16" s="248">
        <f t="shared" si="0"/>
        <v>0</v>
      </c>
      <c r="G16" s="249"/>
      <c r="H16" s="250"/>
      <c r="I16" s="277">
        <f t="shared" si="1"/>
        <v>0</v>
      </c>
      <c r="J16" s="278">
        <f t="shared" si="2"/>
        <v>0</v>
      </c>
    </row>
    <row r="17" spans="1:10" x14ac:dyDescent="0.25">
      <c r="A17" s="83"/>
      <c r="B17" s="83"/>
      <c r="C17" s="15"/>
      <c r="D17" s="279">
        <f t="shared" si="3"/>
        <v>0</v>
      </c>
      <c r="E17" s="455"/>
      <c r="F17" s="248">
        <f t="shared" si="0"/>
        <v>0</v>
      </c>
      <c r="G17" s="249"/>
      <c r="H17" s="250"/>
      <c r="I17" s="277">
        <f t="shared" si="1"/>
        <v>0</v>
      </c>
      <c r="J17" s="278">
        <f t="shared" si="2"/>
        <v>0</v>
      </c>
    </row>
    <row r="18" spans="1:10" x14ac:dyDescent="0.25">
      <c r="A18" s="2"/>
      <c r="B18" s="83"/>
      <c r="C18" s="15"/>
      <c r="D18" s="279">
        <f t="shared" si="3"/>
        <v>0</v>
      </c>
      <c r="E18" s="664"/>
      <c r="F18" s="248">
        <f t="shared" si="0"/>
        <v>0</v>
      </c>
      <c r="G18" s="249"/>
      <c r="H18" s="250"/>
      <c r="I18" s="277">
        <f t="shared" si="1"/>
        <v>0</v>
      </c>
      <c r="J18" s="278">
        <f t="shared" si="2"/>
        <v>0</v>
      </c>
    </row>
    <row r="19" spans="1:10" x14ac:dyDescent="0.25">
      <c r="A19" s="2"/>
      <c r="B19" s="83"/>
      <c r="C19" s="15"/>
      <c r="D19" s="279">
        <f t="shared" si="3"/>
        <v>0</v>
      </c>
      <c r="E19" s="664"/>
      <c r="F19" s="248">
        <f t="shared" si="0"/>
        <v>0</v>
      </c>
      <c r="G19" s="249"/>
      <c r="H19" s="250"/>
      <c r="I19" s="277">
        <f t="shared" si="1"/>
        <v>0</v>
      </c>
      <c r="J19" s="278">
        <f t="shared" si="2"/>
        <v>0</v>
      </c>
    </row>
    <row r="20" spans="1:10" x14ac:dyDescent="0.25">
      <c r="A20" s="2"/>
      <c r="B20" s="83"/>
      <c r="C20" s="15"/>
      <c r="D20" s="279">
        <f t="shared" si="3"/>
        <v>0</v>
      </c>
      <c r="E20" s="231"/>
      <c r="F20" s="248">
        <f t="shared" si="0"/>
        <v>0</v>
      </c>
      <c r="G20" s="249"/>
      <c r="H20" s="250"/>
      <c r="I20" s="277">
        <f>I19-F20</f>
        <v>0</v>
      </c>
      <c r="J20" s="278">
        <f t="shared" si="2"/>
        <v>0</v>
      </c>
    </row>
    <row r="21" spans="1:10" x14ac:dyDescent="0.25">
      <c r="A21" s="2"/>
      <c r="B21" s="83"/>
      <c r="C21" s="15"/>
      <c r="D21" s="279">
        <f t="shared" si="3"/>
        <v>0</v>
      </c>
      <c r="E21" s="231"/>
      <c r="F21" s="248">
        <f t="shared" si="0"/>
        <v>0</v>
      </c>
      <c r="G21" s="249"/>
      <c r="H21" s="250"/>
      <c r="I21" s="277">
        <f t="shared" ref="I21:I50" si="4">I20-F21</f>
        <v>0</v>
      </c>
      <c r="J21" s="278">
        <f t="shared" si="2"/>
        <v>0</v>
      </c>
    </row>
    <row r="22" spans="1:10" x14ac:dyDescent="0.25">
      <c r="A22" s="2"/>
      <c r="B22" s="83"/>
      <c r="C22" s="15"/>
      <c r="D22" s="279">
        <f t="shared" si="3"/>
        <v>0</v>
      </c>
      <c r="E22" s="231"/>
      <c r="F22" s="248">
        <f t="shared" si="0"/>
        <v>0</v>
      </c>
      <c r="G22" s="249"/>
      <c r="H22" s="250"/>
      <c r="I22" s="277">
        <f t="shared" si="4"/>
        <v>0</v>
      </c>
      <c r="J22" s="278">
        <f t="shared" si="2"/>
        <v>0</v>
      </c>
    </row>
    <row r="23" spans="1:10" x14ac:dyDescent="0.25">
      <c r="A23" s="2"/>
      <c r="B23" s="83"/>
      <c r="C23" s="15"/>
      <c r="D23" s="279">
        <f t="shared" si="3"/>
        <v>0</v>
      </c>
      <c r="E23" s="231"/>
      <c r="F23" s="248">
        <f t="shared" si="0"/>
        <v>0</v>
      </c>
      <c r="G23" s="249"/>
      <c r="H23" s="250"/>
      <c r="I23" s="277">
        <f t="shared" si="4"/>
        <v>0</v>
      </c>
      <c r="J23" s="278">
        <f t="shared" si="2"/>
        <v>0</v>
      </c>
    </row>
    <row r="24" spans="1:10" x14ac:dyDescent="0.25">
      <c r="A24" s="2"/>
      <c r="B24" s="83"/>
      <c r="C24" s="15"/>
      <c r="D24" s="279">
        <f t="shared" si="3"/>
        <v>0</v>
      </c>
      <c r="E24" s="665"/>
      <c r="F24" s="248">
        <f t="shared" si="0"/>
        <v>0</v>
      </c>
      <c r="G24" s="249"/>
      <c r="H24" s="250"/>
      <c r="I24" s="277">
        <f t="shared" si="4"/>
        <v>0</v>
      </c>
      <c r="J24" s="278">
        <f t="shared" si="2"/>
        <v>0</v>
      </c>
    </row>
    <row r="25" spans="1:10" x14ac:dyDescent="0.25">
      <c r="A25" s="2"/>
      <c r="B25" s="83"/>
      <c r="C25" s="15"/>
      <c r="D25" s="279">
        <f t="shared" si="3"/>
        <v>0</v>
      </c>
      <c r="E25" s="518"/>
      <c r="F25" s="69">
        <f t="shared" si="0"/>
        <v>0</v>
      </c>
      <c r="G25" s="249"/>
      <c r="H25" s="250"/>
      <c r="I25" s="277">
        <f t="shared" si="4"/>
        <v>0</v>
      </c>
      <c r="J25" s="278">
        <f t="shared" si="2"/>
        <v>0</v>
      </c>
    </row>
    <row r="26" spans="1:10" x14ac:dyDescent="0.25">
      <c r="A26" s="2"/>
      <c r="B26" s="83"/>
      <c r="C26" s="15"/>
      <c r="D26" s="279">
        <f t="shared" si="3"/>
        <v>0</v>
      </c>
      <c r="E26" s="518"/>
      <c r="F26" s="69">
        <f t="shared" si="0"/>
        <v>0</v>
      </c>
      <c r="G26" s="249"/>
      <c r="H26" s="250"/>
      <c r="I26" s="277">
        <f t="shared" si="4"/>
        <v>0</v>
      </c>
      <c r="J26" s="278">
        <f t="shared" si="2"/>
        <v>0</v>
      </c>
    </row>
    <row r="27" spans="1:10" x14ac:dyDescent="0.25">
      <c r="A27" s="176"/>
      <c r="B27" s="83"/>
      <c r="C27" s="15"/>
      <c r="D27" s="279">
        <f t="shared" si="3"/>
        <v>0</v>
      </c>
      <c r="E27" s="518"/>
      <c r="F27" s="69">
        <f t="shared" si="0"/>
        <v>0</v>
      </c>
      <c r="G27" s="249"/>
      <c r="H27" s="250"/>
      <c r="I27" s="277">
        <f t="shared" si="4"/>
        <v>0</v>
      </c>
      <c r="J27" s="278">
        <f t="shared" si="2"/>
        <v>0</v>
      </c>
    </row>
    <row r="28" spans="1:10" x14ac:dyDescent="0.25">
      <c r="A28" s="176"/>
      <c r="B28" s="83"/>
      <c r="C28" s="15"/>
      <c r="D28" s="279">
        <f t="shared" si="3"/>
        <v>0</v>
      </c>
      <c r="E28" s="135"/>
      <c r="F28" s="69">
        <f t="shared" si="0"/>
        <v>0</v>
      </c>
      <c r="G28" s="249"/>
      <c r="H28" s="250"/>
      <c r="I28" s="277">
        <f t="shared" si="4"/>
        <v>0</v>
      </c>
      <c r="J28" s="278">
        <f t="shared" si="2"/>
        <v>0</v>
      </c>
    </row>
    <row r="29" spans="1:10" x14ac:dyDescent="0.25">
      <c r="A29" s="176"/>
      <c r="B29" s="83"/>
      <c r="C29" s="15"/>
      <c r="D29" s="279">
        <f t="shared" si="3"/>
        <v>0</v>
      </c>
      <c r="E29" s="135"/>
      <c r="F29" s="69">
        <f t="shared" si="0"/>
        <v>0</v>
      </c>
      <c r="G29" s="249"/>
      <c r="H29" s="250"/>
      <c r="I29" s="277">
        <f t="shared" si="4"/>
        <v>0</v>
      </c>
      <c r="J29" s="278">
        <f t="shared" si="2"/>
        <v>0</v>
      </c>
    </row>
    <row r="30" spans="1:10" x14ac:dyDescent="0.25">
      <c r="A30" s="176"/>
      <c r="B30" s="83"/>
      <c r="C30" s="15"/>
      <c r="D30" s="279">
        <f t="shared" si="3"/>
        <v>0</v>
      </c>
      <c r="E30" s="135"/>
      <c r="F30" s="69">
        <f t="shared" si="0"/>
        <v>0</v>
      </c>
      <c r="G30" s="249"/>
      <c r="H30" s="250"/>
      <c r="I30" s="277">
        <f t="shared" si="4"/>
        <v>0</v>
      </c>
      <c r="J30" s="278">
        <f t="shared" si="2"/>
        <v>0</v>
      </c>
    </row>
    <row r="31" spans="1:10" x14ac:dyDescent="0.25">
      <c r="A31" s="176"/>
      <c r="B31" s="83"/>
      <c r="C31" s="15"/>
      <c r="D31" s="279">
        <f t="shared" si="3"/>
        <v>0</v>
      </c>
      <c r="E31" s="135"/>
      <c r="F31" s="69">
        <f t="shared" si="0"/>
        <v>0</v>
      </c>
      <c r="G31" s="249"/>
      <c r="H31" s="250"/>
      <c r="I31" s="277">
        <f t="shared" si="4"/>
        <v>0</v>
      </c>
      <c r="J31" s="278">
        <f t="shared" si="2"/>
        <v>0</v>
      </c>
    </row>
    <row r="32" spans="1:10" x14ac:dyDescent="0.25">
      <c r="A32" s="2"/>
      <c r="B32" s="83"/>
      <c r="C32" s="247"/>
      <c r="D32" s="279">
        <f t="shared" si="3"/>
        <v>0</v>
      </c>
      <c r="E32" s="231"/>
      <c r="F32" s="248">
        <f t="shared" si="0"/>
        <v>0</v>
      </c>
      <c r="G32" s="249"/>
      <c r="H32" s="250"/>
      <c r="I32" s="277">
        <f t="shared" si="4"/>
        <v>0</v>
      </c>
      <c r="J32" s="278">
        <f t="shared" si="2"/>
        <v>0</v>
      </c>
    </row>
    <row r="33" spans="1:10" x14ac:dyDescent="0.25">
      <c r="A33" s="2"/>
      <c r="B33" s="83"/>
      <c r="C33" s="15"/>
      <c r="D33" s="279">
        <f t="shared" si="3"/>
        <v>0</v>
      </c>
      <c r="E33" s="455"/>
      <c r="F33" s="69">
        <f t="shared" si="0"/>
        <v>0</v>
      </c>
      <c r="G33" s="249"/>
      <c r="H33" s="250"/>
      <c r="I33" s="221">
        <f t="shared" si="4"/>
        <v>0</v>
      </c>
      <c r="J33" s="222">
        <f t="shared" si="2"/>
        <v>0</v>
      </c>
    </row>
    <row r="34" spans="1:10" x14ac:dyDescent="0.25">
      <c r="A34" s="2"/>
      <c r="B34" s="83"/>
      <c r="C34" s="15"/>
      <c r="D34" s="279">
        <f t="shared" si="3"/>
        <v>0</v>
      </c>
      <c r="E34" s="455"/>
      <c r="F34" s="69">
        <f t="shared" si="0"/>
        <v>0</v>
      </c>
      <c r="G34" s="249"/>
      <c r="H34" s="250"/>
      <c r="I34" s="221">
        <f t="shared" si="4"/>
        <v>0</v>
      </c>
      <c r="J34" s="222">
        <f t="shared" si="2"/>
        <v>0</v>
      </c>
    </row>
    <row r="35" spans="1:10" x14ac:dyDescent="0.25">
      <c r="A35" s="2"/>
      <c r="B35" s="83"/>
      <c r="C35" s="15"/>
      <c r="D35" s="279">
        <f t="shared" si="3"/>
        <v>0</v>
      </c>
      <c r="E35" s="455"/>
      <c r="F35" s="69">
        <f t="shared" si="0"/>
        <v>0</v>
      </c>
      <c r="G35" s="249"/>
      <c r="H35" s="250"/>
      <c r="I35" s="277">
        <f t="shared" si="4"/>
        <v>0</v>
      </c>
      <c r="J35" s="278">
        <f t="shared" si="2"/>
        <v>0</v>
      </c>
    </row>
    <row r="36" spans="1:10" x14ac:dyDescent="0.25">
      <c r="A36" s="2"/>
      <c r="B36" s="83"/>
      <c r="C36" s="15"/>
      <c r="D36" s="279">
        <f t="shared" si="3"/>
        <v>0</v>
      </c>
      <c r="E36" s="455"/>
      <c r="F36" s="69">
        <f t="shared" si="0"/>
        <v>0</v>
      </c>
      <c r="G36" s="249"/>
      <c r="H36" s="250"/>
      <c r="I36" s="277">
        <f t="shared" si="4"/>
        <v>0</v>
      </c>
      <c r="J36" s="278">
        <f t="shared" si="2"/>
        <v>0</v>
      </c>
    </row>
    <row r="37" spans="1:10" x14ac:dyDescent="0.25">
      <c r="A37" s="2"/>
      <c r="B37" s="83"/>
      <c r="C37" s="15"/>
      <c r="D37" s="279">
        <f t="shared" si="3"/>
        <v>0</v>
      </c>
      <c r="E37" s="455" t="s">
        <v>41</v>
      </c>
      <c r="F37" s="69">
        <f t="shared" si="0"/>
        <v>0</v>
      </c>
      <c r="G37" s="249"/>
      <c r="H37" s="250"/>
      <c r="I37" s="277">
        <f t="shared" si="4"/>
        <v>0</v>
      </c>
      <c r="J37" s="278">
        <f t="shared" si="2"/>
        <v>0</v>
      </c>
    </row>
    <row r="38" spans="1:10" x14ac:dyDescent="0.25">
      <c r="A38" s="2"/>
      <c r="B38" s="83"/>
      <c r="C38" s="15"/>
      <c r="D38" s="279">
        <f t="shared" si="3"/>
        <v>0</v>
      </c>
      <c r="E38" s="135"/>
      <c r="F38" s="69">
        <f t="shared" si="0"/>
        <v>0</v>
      </c>
      <c r="G38" s="249"/>
      <c r="H38" s="250"/>
      <c r="I38" s="277">
        <f t="shared" si="4"/>
        <v>0</v>
      </c>
      <c r="J38" s="278">
        <f t="shared" si="2"/>
        <v>0</v>
      </c>
    </row>
    <row r="39" spans="1:10" x14ac:dyDescent="0.25">
      <c r="A39" s="2"/>
      <c r="B39" s="83"/>
      <c r="C39" s="15"/>
      <c r="D39" s="279">
        <f t="shared" si="3"/>
        <v>0</v>
      </c>
      <c r="E39" s="455"/>
      <c r="F39" s="69">
        <f t="shared" si="0"/>
        <v>0</v>
      </c>
      <c r="G39" s="249"/>
      <c r="H39" s="250"/>
      <c r="I39" s="277">
        <f t="shared" si="4"/>
        <v>0</v>
      </c>
      <c r="J39" s="278">
        <f t="shared" si="2"/>
        <v>0</v>
      </c>
    </row>
    <row r="40" spans="1:10" x14ac:dyDescent="0.25">
      <c r="A40" s="2"/>
      <c r="B40" s="83"/>
      <c r="C40" s="15"/>
      <c r="D40" s="279">
        <f t="shared" si="3"/>
        <v>0</v>
      </c>
      <c r="E40" s="455"/>
      <c r="F40" s="69">
        <f t="shared" si="0"/>
        <v>0</v>
      </c>
      <c r="G40" s="249"/>
      <c r="H40" s="250"/>
      <c r="I40" s="277">
        <f t="shared" si="4"/>
        <v>0</v>
      </c>
      <c r="J40" s="278">
        <f t="shared" si="2"/>
        <v>0</v>
      </c>
    </row>
    <row r="41" spans="1:10" x14ac:dyDescent="0.25">
      <c r="A41" s="2"/>
      <c r="B41" s="83"/>
      <c r="C41" s="15"/>
      <c r="D41" s="279">
        <f t="shared" si="3"/>
        <v>0</v>
      </c>
      <c r="E41" s="455"/>
      <c r="F41" s="69">
        <f t="shared" si="0"/>
        <v>0</v>
      </c>
      <c r="G41" s="249"/>
      <c r="H41" s="250"/>
      <c r="I41" s="221">
        <f t="shared" si="4"/>
        <v>0</v>
      </c>
      <c r="J41" s="222">
        <f t="shared" si="2"/>
        <v>0</v>
      </c>
    </row>
    <row r="42" spans="1:10" x14ac:dyDescent="0.25">
      <c r="A42" s="2"/>
      <c r="B42" s="83"/>
      <c r="C42" s="15"/>
      <c r="D42" s="279">
        <f t="shared" si="3"/>
        <v>0</v>
      </c>
      <c r="E42" s="455"/>
      <c r="F42" s="69">
        <f t="shared" si="0"/>
        <v>0</v>
      </c>
      <c r="G42" s="70"/>
      <c r="H42" s="71"/>
      <c r="I42" s="221">
        <f t="shared" si="4"/>
        <v>0</v>
      </c>
      <c r="J42" s="222">
        <f t="shared" si="2"/>
        <v>0</v>
      </c>
    </row>
    <row r="43" spans="1:10" x14ac:dyDescent="0.25">
      <c r="A43" s="2"/>
      <c r="B43" s="83"/>
      <c r="C43" s="15"/>
      <c r="D43" s="279">
        <f t="shared" si="3"/>
        <v>0</v>
      </c>
      <c r="E43" s="455"/>
      <c r="F43" s="69">
        <f t="shared" si="0"/>
        <v>0</v>
      </c>
      <c r="G43" s="70"/>
      <c r="H43" s="71"/>
      <c r="I43" s="221">
        <f t="shared" si="4"/>
        <v>0</v>
      </c>
      <c r="J43" s="222">
        <f t="shared" si="2"/>
        <v>0</v>
      </c>
    </row>
    <row r="44" spans="1:10" x14ac:dyDescent="0.25">
      <c r="A44" s="2"/>
      <c r="B44" s="83"/>
      <c r="C44" s="15"/>
      <c r="D44" s="279">
        <f t="shared" si="3"/>
        <v>0</v>
      </c>
      <c r="E44" s="455"/>
      <c r="F44" s="69">
        <f t="shared" si="0"/>
        <v>0</v>
      </c>
      <c r="G44" s="70"/>
      <c r="H44" s="71"/>
      <c r="I44" s="221">
        <f t="shared" si="4"/>
        <v>0</v>
      </c>
      <c r="J44" s="222">
        <f t="shared" si="2"/>
        <v>0</v>
      </c>
    </row>
    <row r="45" spans="1:10" x14ac:dyDescent="0.25">
      <c r="A45" s="2"/>
      <c r="B45" s="83"/>
      <c r="C45" s="15"/>
      <c r="D45" s="279">
        <f t="shared" si="3"/>
        <v>0</v>
      </c>
      <c r="E45" s="455"/>
      <c r="F45" s="69">
        <f t="shared" si="0"/>
        <v>0</v>
      </c>
      <c r="G45" s="70"/>
      <c r="H45" s="71"/>
      <c r="I45" s="221">
        <f t="shared" si="4"/>
        <v>0</v>
      </c>
      <c r="J45" s="222">
        <f t="shared" si="2"/>
        <v>0</v>
      </c>
    </row>
    <row r="46" spans="1:10" x14ac:dyDescent="0.25">
      <c r="A46" s="2"/>
      <c r="B46" s="83"/>
      <c r="C46" s="15"/>
      <c r="D46" s="279">
        <f t="shared" si="3"/>
        <v>0</v>
      </c>
      <c r="E46" s="455"/>
      <c r="F46" s="69">
        <f t="shared" si="0"/>
        <v>0</v>
      </c>
      <c r="G46" s="70"/>
      <c r="H46" s="71"/>
      <c r="I46" s="221">
        <f t="shared" si="4"/>
        <v>0</v>
      </c>
      <c r="J46" s="222">
        <f t="shared" si="2"/>
        <v>0</v>
      </c>
    </row>
    <row r="47" spans="1:10" x14ac:dyDescent="0.25">
      <c r="A47" s="2"/>
      <c r="B47" s="83"/>
      <c r="C47" s="15"/>
      <c r="D47" s="279">
        <f t="shared" si="3"/>
        <v>0</v>
      </c>
      <c r="E47" s="455"/>
      <c r="F47" s="69">
        <f t="shared" si="0"/>
        <v>0</v>
      </c>
      <c r="G47" s="70"/>
      <c r="H47" s="71"/>
      <c r="I47" s="221">
        <f t="shared" si="4"/>
        <v>0</v>
      </c>
      <c r="J47" s="222">
        <f t="shared" si="2"/>
        <v>0</v>
      </c>
    </row>
    <row r="48" spans="1:10" x14ac:dyDescent="0.25">
      <c r="A48" s="2"/>
      <c r="B48" s="83"/>
      <c r="C48" s="15"/>
      <c r="D48" s="279">
        <f t="shared" si="3"/>
        <v>0</v>
      </c>
      <c r="E48" s="455"/>
      <c r="F48" s="69">
        <f t="shared" si="0"/>
        <v>0</v>
      </c>
      <c r="G48" s="70"/>
      <c r="H48" s="71"/>
      <c r="I48" s="221">
        <f t="shared" si="4"/>
        <v>0</v>
      </c>
      <c r="J48" s="222">
        <f t="shared" si="2"/>
        <v>0</v>
      </c>
    </row>
    <row r="49" spans="1:10" x14ac:dyDescent="0.25">
      <c r="A49" s="2"/>
      <c r="B49" s="83"/>
      <c r="C49" s="15"/>
      <c r="D49" s="279">
        <f t="shared" si="3"/>
        <v>0</v>
      </c>
      <c r="E49" s="455"/>
      <c r="F49" s="69">
        <f t="shared" si="0"/>
        <v>0</v>
      </c>
      <c r="G49" s="70"/>
      <c r="H49" s="71"/>
      <c r="I49" s="221">
        <f t="shared" si="4"/>
        <v>0</v>
      </c>
      <c r="J49" s="222">
        <f t="shared" si="2"/>
        <v>0</v>
      </c>
    </row>
    <row r="50" spans="1:10" x14ac:dyDescent="0.25">
      <c r="A50" s="2"/>
      <c r="B50" s="83"/>
      <c r="C50" s="15"/>
      <c r="D50" s="279">
        <f t="shared" si="3"/>
        <v>0</v>
      </c>
      <c r="E50" s="455"/>
      <c r="F50" s="69">
        <f t="shared" si="0"/>
        <v>0</v>
      </c>
      <c r="G50" s="70"/>
      <c r="H50" s="71"/>
      <c r="I50" s="221">
        <f t="shared" si="4"/>
        <v>0</v>
      </c>
      <c r="J50" s="222">
        <f t="shared" si="2"/>
        <v>0</v>
      </c>
    </row>
    <row r="51" spans="1:10" ht="15.75" thickBot="1" x14ac:dyDescent="0.3">
      <c r="A51" s="4"/>
      <c r="B51" s="74"/>
      <c r="C51" s="37"/>
      <c r="D51" s="520">
        <f t="shared" si="3"/>
        <v>0</v>
      </c>
      <c r="E51" s="308"/>
      <c r="F51" s="201">
        <f t="shared" si="0"/>
        <v>0</v>
      </c>
      <c r="G51" s="202"/>
      <c r="H51" s="194"/>
    </row>
    <row r="52" spans="1:10" ht="16.5" thickTop="1" thickBot="1" x14ac:dyDescent="0.3">
      <c r="C52" s="90">
        <f>SUM(C8:C51)</f>
        <v>0</v>
      </c>
      <c r="D52" s="279">
        <f t="shared" si="3"/>
        <v>0</v>
      </c>
      <c r="E52" s="38"/>
      <c r="F52" s="5">
        <f>SUM(F8:F51)</f>
        <v>0</v>
      </c>
    </row>
    <row r="53" spans="1:10" ht="15.75" thickBot="1" x14ac:dyDescent="0.3">
      <c r="A53" s="51"/>
      <c r="D53" s="279">
        <f t="shared" si="3"/>
        <v>0</v>
      </c>
      <c r="E53" s="68">
        <f>F4+F5+F6-+C52</f>
        <v>0</v>
      </c>
    </row>
    <row r="54" spans="1:10" ht="15.75" thickBot="1" x14ac:dyDescent="0.3">
      <c r="A54" s="119"/>
    </row>
    <row r="55" spans="1:10" ht="16.5" thickTop="1" thickBot="1" x14ac:dyDescent="0.3">
      <c r="A55" s="47"/>
      <c r="C55" s="1264" t="s">
        <v>11</v>
      </c>
      <c r="D55" s="1265"/>
      <c r="E55" s="145">
        <f>E5+E4+E6+-F52</f>
        <v>0</v>
      </c>
    </row>
  </sheetData>
  <mergeCells count="4">
    <mergeCell ref="A1:G1"/>
    <mergeCell ref="B4:B6"/>
    <mergeCell ref="A5:A6"/>
    <mergeCell ref="C55:D55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15"/>
  <sheetViews>
    <sheetView topLeftCell="M1" zoomScaleNormal="100" workbookViewId="0">
      <selection activeCell="S5" sqref="S5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1227" t="s">
        <v>288</v>
      </c>
      <c r="B1" s="1227"/>
      <c r="C1" s="1227"/>
      <c r="D1" s="1227"/>
      <c r="E1" s="1227"/>
      <c r="F1" s="1227"/>
      <c r="G1" s="1227"/>
      <c r="H1" s="1227"/>
      <c r="I1" s="1227"/>
      <c r="J1" s="11">
        <v>1</v>
      </c>
      <c r="M1" s="1231" t="s">
        <v>311</v>
      </c>
      <c r="N1" s="1231"/>
      <c r="O1" s="1231"/>
      <c r="P1" s="1231"/>
      <c r="Q1" s="1231"/>
      <c r="R1" s="1231"/>
      <c r="S1" s="1231"/>
      <c r="T1" s="1231"/>
      <c r="U1" s="1231"/>
      <c r="V1" s="11">
        <v>2</v>
      </c>
    </row>
    <row r="2" spans="1:23" ht="15.75" thickBot="1" x14ac:dyDescent="0.3">
      <c r="I2" s="132"/>
      <c r="J2" s="73"/>
      <c r="U2" s="132"/>
      <c r="V2" s="73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190"/>
      <c r="J3" s="73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190"/>
      <c r="V3" s="73"/>
    </row>
    <row r="4" spans="1:23" ht="15.75" thickTop="1" x14ac:dyDescent="0.25">
      <c r="B4" s="12"/>
      <c r="C4" s="200"/>
      <c r="D4" s="149"/>
      <c r="E4" s="105"/>
      <c r="F4" s="73"/>
      <c r="G4" s="73"/>
      <c r="I4" s="191"/>
      <c r="J4" s="73"/>
      <c r="N4" s="12"/>
      <c r="O4" s="200"/>
      <c r="P4" s="149"/>
      <c r="Q4" s="105"/>
      <c r="R4" s="73"/>
      <c r="S4" s="73"/>
      <c r="U4" s="191"/>
      <c r="V4" s="73"/>
    </row>
    <row r="5" spans="1:23" x14ac:dyDescent="0.25">
      <c r="A5" s="73" t="s">
        <v>55</v>
      </c>
      <c r="B5" s="1269" t="s">
        <v>43</v>
      </c>
      <c r="C5" s="200">
        <v>52</v>
      </c>
      <c r="D5" s="149">
        <v>44781</v>
      </c>
      <c r="E5" s="105">
        <v>2043</v>
      </c>
      <c r="F5" s="73">
        <v>450</v>
      </c>
      <c r="G5" s="5">
        <f>F109</f>
        <v>1457.3400000000001</v>
      </c>
      <c r="H5" s="7">
        <f>E4+E5-G5+E6+E7</f>
        <v>594.7399999999999</v>
      </c>
      <c r="I5" s="191"/>
      <c r="J5" s="73"/>
      <c r="M5" s="73" t="s">
        <v>55</v>
      </c>
      <c r="N5" s="1269" t="s">
        <v>43</v>
      </c>
      <c r="O5" s="200">
        <v>49</v>
      </c>
      <c r="P5" s="149">
        <v>44809</v>
      </c>
      <c r="Q5" s="105">
        <v>2687.68</v>
      </c>
      <c r="R5" s="73">
        <v>592</v>
      </c>
      <c r="S5" s="5">
        <f>R109</f>
        <v>0</v>
      </c>
      <c r="T5" s="7">
        <f>Q4+Q5-S5+Q6+Q7</f>
        <v>2687.68</v>
      </c>
      <c r="U5" s="191"/>
      <c r="V5" s="73"/>
    </row>
    <row r="6" spans="1:23" x14ac:dyDescent="0.25">
      <c r="B6" s="1269"/>
      <c r="C6" s="200"/>
      <c r="D6" s="149"/>
      <c r="E6" s="78">
        <v>9.08</v>
      </c>
      <c r="F6" s="62">
        <v>2</v>
      </c>
      <c r="I6" s="192"/>
      <c r="J6" s="73"/>
      <c r="N6" s="1269"/>
      <c r="O6" s="200"/>
      <c r="P6" s="149"/>
      <c r="Q6" s="78"/>
      <c r="R6" s="62"/>
      <c r="U6" s="192"/>
      <c r="V6" s="73"/>
    </row>
    <row r="7" spans="1:23" ht="15.75" thickBot="1" x14ac:dyDescent="0.3">
      <c r="B7" s="12"/>
      <c r="C7" s="128"/>
      <c r="D7" s="149"/>
      <c r="E7" s="105"/>
      <c r="F7" s="73"/>
      <c r="I7" s="192"/>
      <c r="J7" s="73"/>
      <c r="N7" s="12"/>
      <c r="O7" s="128"/>
      <c r="P7" s="149"/>
      <c r="Q7" s="105"/>
      <c r="R7" s="73"/>
      <c r="U7" s="192"/>
      <c r="V7" s="73"/>
    </row>
    <row r="8" spans="1:23" ht="16.5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93" t="s">
        <v>11</v>
      </c>
      <c r="J8" s="73"/>
      <c r="N8" s="64" t="s">
        <v>7</v>
      </c>
      <c r="O8" s="27" t="s">
        <v>8</v>
      </c>
      <c r="P8" s="30" t="s">
        <v>3</v>
      </c>
      <c r="Q8" s="23" t="s">
        <v>2</v>
      </c>
      <c r="R8" s="9" t="s">
        <v>9</v>
      </c>
      <c r="S8" s="10" t="s">
        <v>16</v>
      </c>
      <c r="T8" s="24"/>
      <c r="U8" s="193" t="s">
        <v>11</v>
      </c>
      <c r="V8" s="73"/>
    </row>
    <row r="9" spans="1:23" ht="15.75" thickTop="1" x14ac:dyDescent="0.25">
      <c r="A9" s="73"/>
      <c r="B9" s="133">
        <v>4.54</v>
      </c>
      <c r="C9" s="15">
        <v>20</v>
      </c>
      <c r="D9" s="69">
        <f t="shared" ref="D9" si="0">C9*B9</f>
        <v>90.8</v>
      </c>
      <c r="E9" s="196">
        <v>44785</v>
      </c>
      <c r="F9" s="69">
        <f t="shared" ref="F9" si="1">D9</f>
        <v>90.8</v>
      </c>
      <c r="G9" s="70" t="s">
        <v>220</v>
      </c>
      <c r="H9" s="71">
        <v>56</v>
      </c>
      <c r="I9" s="191">
        <f>E5+E4+E6+E7-F9</f>
        <v>1961.28</v>
      </c>
      <c r="J9" s="73">
        <f>F5-C9+F6+F4+F7</f>
        <v>432</v>
      </c>
      <c r="K9" s="60">
        <f>H9*F9</f>
        <v>5084.8</v>
      </c>
      <c r="M9" s="73"/>
      <c r="N9" s="133">
        <v>4.54</v>
      </c>
      <c r="O9" s="15"/>
      <c r="P9" s="69">
        <f t="shared" ref="P9:P72" si="2">O9*N9</f>
        <v>0</v>
      </c>
      <c r="Q9" s="196"/>
      <c r="R9" s="69">
        <f t="shared" ref="R9:R31" si="3">P9</f>
        <v>0</v>
      </c>
      <c r="S9" s="70"/>
      <c r="T9" s="71"/>
      <c r="U9" s="191">
        <f>Q5+Q4+Q6+Q7-R9</f>
        <v>2687.68</v>
      </c>
      <c r="V9" s="73">
        <f>R5-O9+R6+R4+R7</f>
        <v>592</v>
      </c>
      <c r="W9" s="60">
        <f>T9*R9</f>
        <v>0</v>
      </c>
    </row>
    <row r="10" spans="1:23" x14ac:dyDescent="0.25">
      <c r="B10" s="133">
        <v>4.54</v>
      </c>
      <c r="C10" s="15">
        <v>10</v>
      </c>
      <c r="D10" s="69">
        <f t="shared" ref="D10:D108" si="4">C10*B10</f>
        <v>45.4</v>
      </c>
      <c r="E10" s="196">
        <v>44786</v>
      </c>
      <c r="F10" s="69">
        <f t="shared" ref="F10:F31" si="5">D10</f>
        <v>45.4</v>
      </c>
      <c r="G10" s="70" t="s">
        <v>221</v>
      </c>
      <c r="H10" s="71">
        <v>56</v>
      </c>
      <c r="I10" s="191">
        <f>I9-F10</f>
        <v>1915.8799999999999</v>
      </c>
      <c r="J10" s="73">
        <f>J9-C10</f>
        <v>422</v>
      </c>
      <c r="K10" s="60">
        <f t="shared" ref="K10:K83" si="6">H10*F10</f>
        <v>2542.4</v>
      </c>
      <c r="N10" s="133">
        <v>4.54</v>
      </c>
      <c r="O10" s="15"/>
      <c r="P10" s="69">
        <f t="shared" si="2"/>
        <v>0</v>
      </c>
      <c r="Q10" s="196"/>
      <c r="R10" s="69">
        <f t="shared" si="3"/>
        <v>0</v>
      </c>
      <c r="S10" s="70"/>
      <c r="T10" s="71"/>
      <c r="U10" s="191">
        <f>U9-R10</f>
        <v>2687.68</v>
      </c>
      <c r="V10" s="73">
        <f>V9-O10</f>
        <v>592</v>
      </c>
      <c r="W10" s="60">
        <f t="shared" ref="W10:W83" si="7">T10*R10</f>
        <v>0</v>
      </c>
    </row>
    <row r="11" spans="1:23" x14ac:dyDescent="0.25">
      <c r="A11" s="55" t="s">
        <v>32</v>
      </c>
      <c r="B11" s="133">
        <v>4.54</v>
      </c>
      <c r="C11" s="15">
        <v>10</v>
      </c>
      <c r="D11" s="69">
        <f t="shared" si="4"/>
        <v>45.4</v>
      </c>
      <c r="E11" s="196">
        <v>44786</v>
      </c>
      <c r="F11" s="69">
        <f t="shared" si="5"/>
        <v>45.4</v>
      </c>
      <c r="G11" s="249" t="s">
        <v>225</v>
      </c>
      <c r="H11" s="250">
        <v>56</v>
      </c>
      <c r="I11" s="264">
        <f t="shared" ref="I11:I74" si="8">I10-F11</f>
        <v>1870.4799999999998</v>
      </c>
      <c r="J11" s="229">
        <f t="shared" ref="J11:J74" si="9">J10-C11</f>
        <v>412</v>
      </c>
      <c r="K11" s="60">
        <f t="shared" si="6"/>
        <v>2542.4</v>
      </c>
      <c r="M11" s="55" t="s">
        <v>32</v>
      </c>
      <c r="N11" s="133">
        <v>4.54</v>
      </c>
      <c r="O11" s="15"/>
      <c r="P11" s="69">
        <f t="shared" si="2"/>
        <v>0</v>
      </c>
      <c r="Q11" s="196"/>
      <c r="R11" s="69">
        <f t="shared" si="3"/>
        <v>0</v>
      </c>
      <c r="S11" s="249"/>
      <c r="T11" s="250"/>
      <c r="U11" s="264">
        <f t="shared" ref="U11:U74" si="10">U10-R11</f>
        <v>2687.68</v>
      </c>
      <c r="V11" s="229">
        <f t="shared" ref="V11:V74" si="11">V10-O11</f>
        <v>592</v>
      </c>
      <c r="W11" s="60">
        <f t="shared" si="7"/>
        <v>0</v>
      </c>
    </row>
    <row r="12" spans="1:23" x14ac:dyDescent="0.25">
      <c r="A12" s="85"/>
      <c r="B12" s="133">
        <v>4.54</v>
      </c>
      <c r="C12" s="15">
        <v>3</v>
      </c>
      <c r="D12" s="69">
        <f t="shared" si="4"/>
        <v>13.620000000000001</v>
      </c>
      <c r="E12" s="196">
        <v>44788</v>
      </c>
      <c r="F12" s="69">
        <f t="shared" si="5"/>
        <v>13.620000000000001</v>
      </c>
      <c r="G12" s="249" t="s">
        <v>226</v>
      </c>
      <c r="H12" s="250">
        <v>56</v>
      </c>
      <c r="I12" s="264">
        <f t="shared" si="8"/>
        <v>1856.86</v>
      </c>
      <c r="J12" s="229">
        <f t="shared" si="9"/>
        <v>409</v>
      </c>
      <c r="K12" s="60">
        <f t="shared" si="6"/>
        <v>762.72</v>
      </c>
      <c r="M12" s="85"/>
      <c r="N12" s="133">
        <v>4.54</v>
      </c>
      <c r="O12" s="15"/>
      <c r="P12" s="69">
        <f t="shared" si="2"/>
        <v>0</v>
      </c>
      <c r="Q12" s="196"/>
      <c r="R12" s="69">
        <f t="shared" si="3"/>
        <v>0</v>
      </c>
      <c r="S12" s="249"/>
      <c r="T12" s="250"/>
      <c r="U12" s="264">
        <f t="shared" si="10"/>
        <v>2687.68</v>
      </c>
      <c r="V12" s="229">
        <f t="shared" si="11"/>
        <v>592</v>
      </c>
      <c r="W12" s="60">
        <f t="shared" si="7"/>
        <v>0</v>
      </c>
    </row>
    <row r="13" spans="1:23" x14ac:dyDescent="0.25">
      <c r="B13" s="133">
        <v>4.54</v>
      </c>
      <c r="C13" s="15">
        <v>30</v>
      </c>
      <c r="D13" s="69">
        <f t="shared" si="4"/>
        <v>136.19999999999999</v>
      </c>
      <c r="E13" s="196">
        <v>44788</v>
      </c>
      <c r="F13" s="69">
        <f t="shared" si="5"/>
        <v>136.19999999999999</v>
      </c>
      <c r="G13" s="249" t="s">
        <v>229</v>
      </c>
      <c r="H13" s="250">
        <v>56</v>
      </c>
      <c r="I13" s="264">
        <f t="shared" si="8"/>
        <v>1720.6599999999999</v>
      </c>
      <c r="J13" s="229">
        <f t="shared" si="9"/>
        <v>379</v>
      </c>
      <c r="K13" s="60">
        <f t="shared" si="6"/>
        <v>7627.1999999999989</v>
      </c>
      <c r="N13" s="133">
        <v>4.54</v>
      </c>
      <c r="O13" s="15"/>
      <c r="P13" s="69">
        <f t="shared" si="2"/>
        <v>0</v>
      </c>
      <c r="Q13" s="196"/>
      <c r="R13" s="69">
        <f t="shared" si="3"/>
        <v>0</v>
      </c>
      <c r="S13" s="249"/>
      <c r="T13" s="250"/>
      <c r="U13" s="264">
        <f t="shared" si="10"/>
        <v>2687.68</v>
      </c>
      <c r="V13" s="229">
        <f t="shared" si="11"/>
        <v>592</v>
      </c>
      <c r="W13" s="60">
        <f t="shared" si="7"/>
        <v>0</v>
      </c>
    </row>
    <row r="14" spans="1:23" x14ac:dyDescent="0.25">
      <c r="A14" s="55" t="s">
        <v>33</v>
      </c>
      <c r="B14" s="133">
        <v>4.54</v>
      </c>
      <c r="C14" s="15">
        <v>5</v>
      </c>
      <c r="D14" s="69">
        <f t="shared" si="4"/>
        <v>22.7</v>
      </c>
      <c r="E14" s="196">
        <v>44788</v>
      </c>
      <c r="F14" s="69">
        <f t="shared" si="5"/>
        <v>22.7</v>
      </c>
      <c r="G14" s="249" t="s">
        <v>230</v>
      </c>
      <c r="H14" s="250">
        <v>56</v>
      </c>
      <c r="I14" s="264">
        <f t="shared" si="8"/>
        <v>1697.9599999999998</v>
      </c>
      <c r="J14" s="229">
        <f t="shared" si="9"/>
        <v>374</v>
      </c>
      <c r="K14" s="60">
        <f t="shared" si="6"/>
        <v>1271.2</v>
      </c>
      <c r="M14" s="55" t="s">
        <v>33</v>
      </c>
      <c r="N14" s="133">
        <v>4.54</v>
      </c>
      <c r="O14" s="15"/>
      <c r="P14" s="69">
        <f t="shared" si="2"/>
        <v>0</v>
      </c>
      <c r="Q14" s="196"/>
      <c r="R14" s="69">
        <f t="shared" si="3"/>
        <v>0</v>
      </c>
      <c r="S14" s="249"/>
      <c r="T14" s="250"/>
      <c r="U14" s="264">
        <f t="shared" si="10"/>
        <v>2687.68</v>
      </c>
      <c r="V14" s="229">
        <f t="shared" si="11"/>
        <v>592</v>
      </c>
      <c r="W14" s="60">
        <f t="shared" si="7"/>
        <v>0</v>
      </c>
    </row>
    <row r="15" spans="1:23" x14ac:dyDescent="0.25">
      <c r="B15" s="133">
        <v>4.54</v>
      </c>
      <c r="C15" s="15">
        <v>40</v>
      </c>
      <c r="D15" s="69">
        <f t="shared" si="4"/>
        <v>181.6</v>
      </c>
      <c r="E15" s="134">
        <v>44788</v>
      </c>
      <c r="F15" s="69">
        <f t="shared" si="5"/>
        <v>181.6</v>
      </c>
      <c r="G15" s="249" t="s">
        <v>231</v>
      </c>
      <c r="H15" s="250">
        <v>56</v>
      </c>
      <c r="I15" s="264">
        <f t="shared" si="8"/>
        <v>1516.36</v>
      </c>
      <c r="J15" s="229">
        <f t="shared" si="9"/>
        <v>334</v>
      </c>
      <c r="K15" s="60">
        <f t="shared" si="6"/>
        <v>10169.6</v>
      </c>
      <c r="N15" s="133">
        <v>4.54</v>
      </c>
      <c r="O15" s="15"/>
      <c r="P15" s="69">
        <f t="shared" si="2"/>
        <v>0</v>
      </c>
      <c r="Q15" s="134"/>
      <c r="R15" s="69">
        <f t="shared" si="3"/>
        <v>0</v>
      </c>
      <c r="S15" s="249"/>
      <c r="T15" s="250"/>
      <c r="U15" s="264">
        <f t="shared" si="10"/>
        <v>2687.68</v>
      </c>
      <c r="V15" s="229">
        <f t="shared" si="11"/>
        <v>592</v>
      </c>
      <c r="W15" s="60">
        <f t="shared" si="7"/>
        <v>0</v>
      </c>
    </row>
    <row r="16" spans="1:23" x14ac:dyDescent="0.25">
      <c r="B16" s="133">
        <v>4.54</v>
      </c>
      <c r="C16" s="15">
        <v>30</v>
      </c>
      <c r="D16" s="69">
        <f t="shared" si="4"/>
        <v>136.19999999999999</v>
      </c>
      <c r="E16" s="196">
        <v>44792</v>
      </c>
      <c r="F16" s="69">
        <f t="shared" si="5"/>
        <v>136.19999999999999</v>
      </c>
      <c r="G16" s="249" t="s">
        <v>237</v>
      </c>
      <c r="H16" s="250">
        <v>56</v>
      </c>
      <c r="I16" s="264">
        <f t="shared" si="8"/>
        <v>1380.1599999999999</v>
      </c>
      <c r="J16" s="229">
        <f t="shared" si="9"/>
        <v>304</v>
      </c>
      <c r="K16" s="60">
        <f t="shared" si="6"/>
        <v>7627.1999999999989</v>
      </c>
      <c r="N16" s="133">
        <v>4.54</v>
      </c>
      <c r="O16" s="15"/>
      <c r="P16" s="69">
        <f t="shared" si="2"/>
        <v>0</v>
      </c>
      <c r="Q16" s="196"/>
      <c r="R16" s="69">
        <f t="shared" si="3"/>
        <v>0</v>
      </c>
      <c r="S16" s="249"/>
      <c r="T16" s="250"/>
      <c r="U16" s="264">
        <f t="shared" si="10"/>
        <v>2687.68</v>
      </c>
      <c r="V16" s="229">
        <f t="shared" si="11"/>
        <v>592</v>
      </c>
      <c r="W16" s="60">
        <f t="shared" si="7"/>
        <v>0</v>
      </c>
    </row>
    <row r="17" spans="2:23" x14ac:dyDescent="0.25">
      <c r="B17" s="133">
        <v>4.54</v>
      </c>
      <c r="C17" s="15">
        <v>1</v>
      </c>
      <c r="D17" s="69">
        <f t="shared" si="4"/>
        <v>4.54</v>
      </c>
      <c r="E17" s="196">
        <v>44792</v>
      </c>
      <c r="F17" s="69">
        <f t="shared" si="5"/>
        <v>4.54</v>
      </c>
      <c r="G17" s="249" t="s">
        <v>239</v>
      </c>
      <c r="H17" s="250">
        <v>56</v>
      </c>
      <c r="I17" s="264">
        <f t="shared" si="8"/>
        <v>1375.62</v>
      </c>
      <c r="J17" s="229">
        <f t="shared" si="9"/>
        <v>303</v>
      </c>
      <c r="K17" s="60">
        <f t="shared" si="6"/>
        <v>254.24</v>
      </c>
      <c r="N17" s="133">
        <v>4.54</v>
      </c>
      <c r="O17" s="15"/>
      <c r="P17" s="69">
        <f t="shared" si="2"/>
        <v>0</v>
      </c>
      <c r="Q17" s="196"/>
      <c r="R17" s="69">
        <f t="shared" si="3"/>
        <v>0</v>
      </c>
      <c r="S17" s="249"/>
      <c r="T17" s="250"/>
      <c r="U17" s="264">
        <f t="shared" si="10"/>
        <v>2687.68</v>
      </c>
      <c r="V17" s="229">
        <f t="shared" si="11"/>
        <v>592</v>
      </c>
      <c r="W17" s="60">
        <f t="shared" si="7"/>
        <v>0</v>
      </c>
    </row>
    <row r="18" spans="2:23" x14ac:dyDescent="0.25">
      <c r="B18" s="133">
        <v>4.54</v>
      </c>
      <c r="C18" s="15">
        <v>10</v>
      </c>
      <c r="D18" s="69">
        <f t="shared" si="4"/>
        <v>45.4</v>
      </c>
      <c r="E18" s="196">
        <v>44793</v>
      </c>
      <c r="F18" s="69">
        <f t="shared" si="5"/>
        <v>45.4</v>
      </c>
      <c r="G18" s="249" t="s">
        <v>245</v>
      </c>
      <c r="H18" s="250">
        <v>56</v>
      </c>
      <c r="I18" s="264">
        <f t="shared" si="8"/>
        <v>1330.2199999999998</v>
      </c>
      <c r="J18" s="229">
        <f t="shared" si="9"/>
        <v>293</v>
      </c>
      <c r="K18" s="60">
        <f t="shared" si="6"/>
        <v>2542.4</v>
      </c>
      <c r="N18" s="133">
        <v>4.54</v>
      </c>
      <c r="O18" s="15"/>
      <c r="P18" s="69">
        <f t="shared" si="2"/>
        <v>0</v>
      </c>
      <c r="Q18" s="196"/>
      <c r="R18" s="69">
        <f t="shared" si="3"/>
        <v>0</v>
      </c>
      <c r="S18" s="249"/>
      <c r="T18" s="250"/>
      <c r="U18" s="264">
        <f t="shared" si="10"/>
        <v>2687.68</v>
      </c>
      <c r="V18" s="229">
        <f t="shared" si="11"/>
        <v>592</v>
      </c>
      <c r="W18" s="60">
        <f t="shared" si="7"/>
        <v>0</v>
      </c>
    </row>
    <row r="19" spans="2:23" x14ac:dyDescent="0.25">
      <c r="B19" s="133">
        <v>4.54</v>
      </c>
      <c r="C19" s="15">
        <v>30</v>
      </c>
      <c r="D19" s="69">
        <f t="shared" si="4"/>
        <v>136.19999999999999</v>
      </c>
      <c r="E19" s="196">
        <v>44793</v>
      </c>
      <c r="F19" s="69">
        <f t="shared" si="5"/>
        <v>136.19999999999999</v>
      </c>
      <c r="G19" s="249" t="s">
        <v>246</v>
      </c>
      <c r="H19" s="250">
        <v>56</v>
      </c>
      <c r="I19" s="264">
        <f t="shared" si="8"/>
        <v>1194.0199999999998</v>
      </c>
      <c r="J19" s="229">
        <f t="shared" si="9"/>
        <v>263</v>
      </c>
      <c r="K19" s="60">
        <f t="shared" si="6"/>
        <v>7627.1999999999989</v>
      </c>
      <c r="N19" s="133">
        <v>4.54</v>
      </c>
      <c r="O19" s="15"/>
      <c r="P19" s="69">
        <f t="shared" si="2"/>
        <v>0</v>
      </c>
      <c r="Q19" s="196"/>
      <c r="R19" s="69">
        <f t="shared" si="3"/>
        <v>0</v>
      </c>
      <c r="S19" s="249"/>
      <c r="T19" s="250"/>
      <c r="U19" s="264">
        <f t="shared" si="10"/>
        <v>2687.68</v>
      </c>
      <c r="V19" s="229">
        <f t="shared" si="11"/>
        <v>592</v>
      </c>
      <c r="W19" s="60">
        <f t="shared" si="7"/>
        <v>0</v>
      </c>
    </row>
    <row r="20" spans="2:23" x14ac:dyDescent="0.25">
      <c r="B20" s="133">
        <v>4.54</v>
      </c>
      <c r="C20" s="15">
        <v>5</v>
      </c>
      <c r="D20" s="69">
        <f t="shared" si="4"/>
        <v>22.7</v>
      </c>
      <c r="E20" s="196">
        <v>44795</v>
      </c>
      <c r="F20" s="69">
        <f t="shared" si="5"/>
        <v>22.7</v>
      </c>
      <c r="G20" s="70" t="s">
        <v>253</v>
      </c>
      <c r="H20" s="71">
        <v>56</v>
      </c>
      <c r="I20" s="191">
        <f t="shared" si="8"/>
        <v>1171.3199999999997</v>
      </c>
      <c r="J20" s="73">
        <f t="shared" si="9"/>
        <v>258</v>
      </c>
      <c r="K20" s="60">
        <f t="shared" si="6"/>
        <v>1271.2</v>
      </c>
      <c r="N20" s="133">
        <v>4.54</v>
      </c>
      <c r="O20" s="15"/>
      <c r="P20" s="69">
        <f t="shared" si="2"/>
        <v>0</v>
      </c>
      <c r="Q20" s="196"/>
      <c r="R20" s="69">
        <f t="shared" si="3"/>
        <v>0</v>
      </c>
      <c r="S20" s="70"/>
      <c r="T20" s="71"/>
      <c r="U20" s="191">
        <f t="shared" si="10"/>
        <v>2687.68</v>
      </c>
      <c r="V20" s="73">
        <f t="shared" si="11"/>
        <v>592</v>
      </c>
      <c r="W20" s="60">
        <f t="shared" si="7"/>
        <v>0</v>
      </c>
    </row>
    <row r="21" spans="2:23" x14ac:dyDescent="0.25">
      <c r="B21" s="133">
        <v>4.54</v>
      </c>
      <c r="C21" s="15">
        <v>30</v>
      </c>
      <c r="D21" s="69">
        <f t="shared" si="4"/>
        <v>136.19999999999999</v>
      </c>
      <c r="E21" s="196">
        <v>44795</v>
      </c>
      <c r="F21" s="69">
        <f t="shared" si="5"/>
        <v>136.19999999999999</v>
      </c>
      <c r="G21" s="70" t="s">
        <v>247</v>
      </c>
      <c r="H21" s="71">
        <v>56</v>
      </c>
      <c r="I21" s="191">
        <f t="shared" si="8"/>
        <v>1035.1199999999997</v>
      </c>
      <c r="J21" s="73">
        <f t="shared" si="9"/>
        <v>228</v>
      </c>
      <c r="K21" s="60">
        <f t="shared" si="6"/>
        <v>7627.1999999999989</v>
      </c>
      <c r="N21" s="133">
        <v>4.54</v>
      </c>
      <c r="O21" s="15"/>
      <c r="P21" s="69">
        <f t="shared" si="2"/>
        <v>0</v>
      </c>
      <c r="Q21" s="196"/>
      <c r="R21" s="69">
        <f t="shared" si="3"/>
        <v>0</v>
      </c>
      <c r="S21" s="70"/>
      <c r="T21" s="71"/>
      <c r="U21" s="191">
        <f t="shared" si="10"/>
        <v>2687.68</v>
      </c>
      <c r="V21" s="73">
        <f t="shared" si="11"/>
        <v>592</v>
      </c>
      <c r="W21" s="60">
        <f t="shared" si="7"/>
        <v>0</v>
      </c>
    </row>
    <row r="22" spans="2:23" x14ac:dyDescent="0.25">
      <c r="B22" s="133">
        <v>4.54</v>
      </c>
      <c r="C22" s="15">
        <v>10</v>
      </c>
      <c r="D22" s="69">
        <f t="shared" si="4"/>
        <v>45.4</v>
      </c>
      <c r="E22" s="196">
        <v>44796</v>
      </c>
      <c r="F22" s="69">
        <f t="shared" si="5"/>
        <v>45.4</v>
      </c>
      <c r="G22" s="70" t="s">
        <v>256</v>
      </c>
      <c r="H22" s="71">
        <v>56</v>
      </c>
      <c r="I22" s="191">
        <f t="shared" si="8"/>
        <v>989.71999999999969</v>
      </c>
      <c r="J22" s="73">
        <f t="shared" si="9"/>
        <v>218</v>
      </c>
      <c r="K22" s="60">
        <f t="shared" si="6"/>
        <v>2542.4</v>
      </c>
      <c r="N22" s="133">
        <v>4.54</v>
      </c>
      <c r="O22" s="15"/>
      <c r="P22" s="69">
        <f t="shared" si="2"/>
        <v>0</v>
      </c>
      <c r="Q22" s="196"/>
      <c r="R22" s="69">
        <f t="shared" si="3"/>
        <v>0</v>
      </c>
      <c r="S22" s="70"/>
      <c r="T22" s="71"/>
      <c r="U22" s="191">
        <f t="shared" si="10"/>
        <v>2687.68</v>
      </c>
      <c r="V22" s="73">
        <f t="shared" si="11"/>
        <v>592</v>
      </c>
      <c r="W22" s="60">
        <f t="shared" si="7"/>
        <v>0</v>
      </c>
    </row>
    <row r="23" spans="2:23" x14ac:dyDescent="0.25">
      <c r="B23" s="133">
        <v>4.54</v>
      </c>
      <c r="C23" s="15">
        <v>2</v>
      </c>
      <c r="D23" s="69">
        <f t="shared" si="4"/>
        <v>9.08</v>
      </c>
      <c r="E23" s="196">
        <v>44797</v>
      </c>
      <c r="F23" s="69">
        <f t="shared" si="5"/>
        <v>9.08</v>
      </c>
      <c r="G23" s="70" t="s">
        <v>260</v>
      </c>
      <c r="H23" s="71">
        <v>56</v>
      </c>
      <c r="I23" s="191">
        <f t="shared" si="8"/>
        <v>980.63999999999965</v>
      </c>
      <c r="J23" s="73">
        <f t="shared" si="9"/>
        <v>216</v>
      </c>
      <c r="K23" s="60">
        <f t="shared" si="6"/>
        <v>508.48</v>
      </c>
      <c r="N23" s="133">
        <v>4.54</v>
      </c>
      <c r="O23" s="15"/>
      <c r="P23" s="69">
        <f t="shared" si="2"/>
        <v>0</v>
      </c>
      <c r="Q23" s="196"/>
      <c r="R23" s="69">
        <f t="shared" si="3"/>
        <v>0</v>
      </c>
      <c r="S23" s="70"/>
      <c r="T23" s="71"/>
      <c r="U23" s="191">
        <f t="shared" si="10"/>
        <v>2687.68</v>
      </c>
      <c r="V23" s="73">
        <f t="shared" si="11"/>
        <v>592</v>
      </c>
      <c r="W23" s="60">
        <f t="shared" si="7"/>
        <v>0</v>
      </c>
    </row>
    <row r="24" spans="2:23" x14ac:dyDescent="0.25">
      <c r="B24" s="133">
        <v>4.54</v>
      </c>
      <c r="C24" s="15">
        <v>10</v>
      </c>
      <c r="D24" s="69">
        <f t="shared" si="4"/>
        <v>45.4</v>
      </c>
      <c r="E24" s="196">
        <v>44798</v>
      </c>
      <c r="F24" s="69">
        <f t="shared" si="5"/>
        <v>45.4</v>
      </c>
      <c r="G24" s="70" t="s">
        <v>262</v>
      </c>
      <c r="H24" s="71">
        <v>58</v>
      </c>
      <c r="I24" s="191">
        <f t="shared" si="8"/>
        <v>935.23999999999967</v>
      </c>
      <c r="J24" s="73">
        <f t="shared" si="9"/>
        <v>206</v>
      </c>
      <c r="K24" s="60">
        <f t="shared" si="6"/>
        <v>2633.2</v>
      </c>
      <c r="N24" s="133">
        <v>4.54</v>
      </c>
      <c r="O24" s="15"/>
      <c r="P24" s="69">
        <f t="shared" si="2"/>
        <v>0</v>
      </c>
      <c r="Q24" s="196"/>
      <c r="R24" s="69">
        <f t="shared" si="3"/>
        <v>0</v>
      </c>
      <c r="S24" s="70"/>
      <c r="T24" s="71"/>
      <c r="U24" s="191">
        <f t="shared" si="10"/>
        <v>2687.68</v>
      </c>
      <c r="V24" s="73">
        <f t="shared" si="11"/>
        <v>592</v>
      </c>
      <c r="W24" s="60">
        <f t="shared" si="7"/>
        <v>0</v>
      </c>
    </row>
    <row r="25" spans="2:23" x14ac:dyDescent="0.25">
      <c r="B25" s="133">
        <v>4.54</v>
      </c>
      <c r="C25" s="15">
        <v>30</v>
      </c>
      <c r="D25" s="69">
        <f t="shared" si="4"/>
        <v>136.19999999999999</v>
      </c>
      <c r="E25" s="196">
        <v>44798</v>
      </c>
      <c r="F25" s="69">
        <f t="shared" si="5"/>
        <v>136.19999999999999</v>
      </c>
      <c r="G25" s="70" t="s">
        <v>263</v>
      </c>
      <c r="H25" s="71">
        <v>58</v>
      </c>
      <c r="I25" s="191">
        <f t="shared" si="8"/>
        <v>799.03999999999974</v>
      </c>
      <c r="J25" s="73">
        <f t="shared" si="9"/>
        <v>176</v>
      </c>
      <c r="K25" s="60">
        <f t="shared" si="6"/>
        <v>7899.5999999999995</v>
      </c>
      <c r="N25" s="133">
        <v>4.54</v>
      </c>
      <c r="O25" s="15"/>
      <c r="P25" s="69">
        <f t="shared" si="2"/>
        <v>0</v>
      </c>
      <c r="Q25" s="196"/>
      <c r="R25" s="69">
        <f t="shared" si="3"/>
        <v>0</v>
      </c>
      <c r="S25" s="70"/>
      <c r="T25" s="71"/>
      <c r="U25" s="191">
        <f t="shared" si="10"/>
        <v>2687.68</v>
      </c>
      <c r="V25" s="73">
        <f t="shared" si="11"/>
        <v>592</v>
      </c>
      <c r="W25" s="60">
        <f t="shared" si="7"/>
        <v>0</v>
      </c>
    </row>
    <row r="26" spans="2:23" x14ac:dyDescent="0.25">
      <c r="B26" s="133">
        <v>4.54</v>
      </c>
      <c r="C26" s="15">
        <v>10</v>
      </c>
      <c r="D26" s="69">
        <f t="shared" si="4"/>
        <v>45.4</v>
      </c>
      <c r="E26" s="196">
        <v>44798</v>
      </c>
      <c r="F26" s="69">
        <f t="shared" si="5"/>
        <v>45.4</v>
      </c>
      <c r="G26" s="70" t="s">
        <v>264</v>
      </c>
      <c r="H26" s="71">
        <v>58</v>
      </c>
      <c r="I26" s="191">
        <f t="shared" si="8"/>
        <v>753.63999999999976</v>
      </c>
      <c r="J26" s="73">
        <f t="shared" si="9"/>
        <v>166</v>
      </c>
      <c r="K26" s="60">
        <f t="shared" si="6"/>
        <v>2633.2</v>
      </c>
      <c r="N26" s="133">
        <v>4.54</v>
      </c>
      <c r="O26" s="15"/>
      <c r="P26" s="69">
        <f t="shared" si="2"/>
        <v>0</v>
      </c>
      <c r="Q26" s="196"/>
      <c r="R26" s="69">
        <f t="shared" si="3"/>
        <v>0</v>
      </c>
      <c r="S26" s="70"/>
      <c r="T26" s="71"/>
      <c r="U26" s="191">
        <f t="shared" si="10"/>
        <v>2687.68</v>
      </c>
      <c r="V26" s="73">
        <f t="shared" si="11"/>
        <v>592</v>
      </c>
      <c r="W26" s="60">
        <f t="shared" si="7"/>
        <v>0</v>
      </c>
    </row>
    <row r="27" spans="2:23" x14ac:dyDescent="0.25">
      <c r="B27" s="133">
        <v>4.54</v>
      </c>
      <c r="C27" s="15">
        <v>5</v>
      </c>
      <c r="D27" s="69">
        <f t="shared" si="4"/>
        <v>22.7</v>
      </c>
      <c r="E27" s="196">
        <v>44800</v>
      </c>
      <c r="F27" s="69">
        <f t="shared" si="5"/>
        <v>22.7</v>
      </c>
      <c r="G27" s="70" t="s">
        <v>266</v>
      </c>
      <c r="H27" s="71">
        <v>58</v>
      </c>
      <c r="I27" s="191">
        <f t="shared" si="8"/>
        <v>730.93999999999971</v>
      </c>
      <c r="J27" s="73">
        <f t="shared" si="9"/>
        <v>161</v>
      </c>
      <c r="K27" s="60">
        <f t="shared" si="6"/>
        <v>1316.6</v>
      </c>
      <c r="N27" s="133">
        <v>4.54</v>
      </c>
      <c r="O27" s="15"/>
      <c r="P27" s="69">
        <f t="shared" si="2"/>
        <v>0</v>
      </c>
      <c r="Q27" s="196"/>
      <c r="R27" s="69">
        <f t="shared" si="3"/>
        <v>0</v>
      </c>
      <c r="S27" s="70"/>
      <c r="T27" s="71"/>
      <c r="U27" s="191">
        <f t="shared" si="10"/>
        <v>2687.68</v>
      </c>
      <c r="V27" s="73">
        <f t="shared" si="11"/>
        <v>592</v>
      </c>
      <c r="W27" s="60">
        <f t="shared" si="7"/>
        <v>0</v>
      </c>
    </row>
    <row r="28" spans="2:23" x14ac:dyDescent="0.25">
      <c r="B28" s="133">
        <v>4.54</v>
      </c>
      <c r="C28" s="15">
        <v>30</v>
      </c>
      <c r="D28" s="69">
        <f t="shared" si="4"/>
        <v>136.19999999999999</v>
      </c>
      <c r="E28" s="196">
        <v>44800</v>
      </c>
      <c r="F28" s="69">
        <f t="shared" si="5"/>
        <v>136.19999999999999</v>
      </c>
      <c r="G28" s="70" t="s">
        <v>273</v>
      </c>
      <c r="H28" s="71">
        <v>58</v>
      </c>
      <c r="I28" s="191">
        <f t="shared" si="8"/>
        <v>594.73999999999978</v>
      </c>
      <c r="J28" s="73">
        <f t="shared" si="9"/>
        <v>131</v>
      </c>
      <c r="K28" s="60">
        <f t="shared" si="6"/>
        <v>7899.5999999999995</v>
      </c>
      <c r="N28" s="133">
        <v>4.54</v>
      </c>
      <c r="O28" s="15"/>
      <c r="P28" s="69">
        <f t="shared" si="2"/>
        <v>0</v>
      </c>
      <c r="Q28" s="196"/>
      <c r="R28" s="69">
        <f t="shared" si="3"/>
        <v>0</v>
      </c>
      <c r="S28" s="70"/>
      <c r="T28" s="71"/>
      <c r="U28" s="191">
        <f t="shared" si="10"/>
        <v>2687.68</v>
      </c>
      <c r="V28" s="73">
        <f t="shared" si="11"/>
        <v>592</v>
      </c>
      <c r="W28" s="60">
        <f t="shared" si="7"/>
        <v>0</v>
      </c>
    </row>
    <row r="29" spans="2:23" x14ac:dyDescent="0.25">
      <c r="B29" s="133">
        <v>4.54</v>
      </c>
      <c r="C29" s="15"/>
      <c r="D29" s="961">
        <f t="shared" si="4"/>
        <v>0</v>
      </c>
      <c r="E29" s="973"/>
      <c r="F29" s="961">
        <f t="shared" si="5"/>
        <v>0</v>
      </c>
      <c r="G29" s="969"/>
      <c r="H29" s="970"/>
      <c r="I29" s="191">
        <f t="shared" si="8"/>
        <v>594.73999999999978</v>
      </c>
      <c r="J29" s="73">
        <f t="shared" si="9"/>
        <v>131</v>
      </c>
      <c r="K29" s="60">
        <f t="shared" si="6"/>
        <v>0</v>
      </c>
      <c r="N29" s="133">
        <v>4.54</v>
      </c>
      <c r="O29" s="15"/>
      <c r="P29" s="69">
        <f t="shared" si="2"/>
        <v>0</v>
      </c>
      <c r="Q29" s="196"/>
      <c r="R29" s="69">
        <f t="shared" si="3"/>
        <v>0</v>
      </c>
      <c r="S29" s="70"/>
      <c r="T29" s="71"/>
      <c r="U29" s="191">
        <f t="shared" si="10"/>
        <v>2687.68</v>
      </c>
      <c r="V29" s="73">
        <f t="shared" si="11"/>
        <v>592</v>
      </c>
      <c r="W29" s="60">
        <f t="shared" si="7"/>
        <v>0</v>
      </c>
    </row>
    <row r="30" spans="2:23" x14ac:dyDescent="0.25">
      <c r="B30" s="133">
        <v>4.54</v>
      </c>
      <c r="C30" s="15"/>
      <c r="D30" s="961">
        <f t="shared" si="4"/>
        <v>0</v>
      </c>
      <c r="E30" s="973"/>
      <c r="F30" s="961">
        <f t="shared" si="5"/>
        <v>0</v>
      </c>
      <c r="G30" s="969"/>
      <c r="H30" s="970"/>
      <c r="I30" s="191">
        <f t="shared" si="8"/>
        <v>594.73999999999978</v>
      </c>
      <c r="J30" s="73">
        <f t="shared" si="9"/>
        <v>131</v>
      </c>
      <c r="K30" s="60">
        <f t="shared" si="6"/>
        <v>0</v>
      </c>
      <c r="N30" s="133">
        <v>4.54</v>
      </c>
      <c r="O30" s="15"/>
      <c r="P30" s="69">
        <f t="shared" si="2"/>
        <v>0</v>
      </c>
      <c r="Q30" s="196"/>
      <c r="R30" s="69">
        <f t="shared" si="3"/>
        <v>0</v>
      </c>
      <c r="S30" s="70"/>
      <c r="T30" s="71"/>
      <c r="U30" s="191">
        <f t="shared" si="10"/>
        <v>2687.68</v>
      </c>
      <c r="V30" s="73">
        <f t="shared" si="11"/>
        <v>592</v>
      </c>
      <c r="W30" s="60">
        <f t="shared" si="7"/>
        <v>0</v>
      </c>
    </row>
    <row r="31" spans="2:23" x14ac:dyDescent="0.25">
      <c r="B31" s="133">
        <v>4.54</v>
      </c>
      <c r="C31" s="15"/>
      <c r="D31" s="961">
        <f t="shared" si="4"/>
        <v>0</v>
      </c>
      <c r="E31" s="973"/>
      <c r="F31" s="961">
        <f t="shared" si="5"/>
        <v>0</v>
      </c>
      <c r="G31" s="969"/>
      <c r="H31" s="970"/>
      <c r="I31" s="191">
        <f t="shared" si="8"/>
        <v>594.73999999999978</v>
      </c>
      <c r="J31" s="73">
        <f t="shared" si="9"/>
        <v>131</v>
      </c>
      <c r="K31" s="60">
        <f t="shared" si="6"/>
        <v>0</v>
      </c>
      <c r="N31" s="133">
        <v>4.54</v>
      </c>
      <c r="O31" s="15"/>
      <c r="P31" s="69">
        <f t="shared" si="2"/>
        <v>0</v>
      </c>
      <c r="Q31" s="196"/>
      <c r="R31" s="69">
        <f t="shared" si="3"/>
        <v>0</v>
      </c>
      <c r="S31" s="70"/>
      <c r="T31" s="71"/>
      <c r="U31" s="191">
        <f t="shared" si="10"/>
        <v>2687.68</v>
      </c>
      <c r="V31" s="73">
        <f t="shared" si="11"/>
        <v>592</v>
      </c>
      <c r="W31" s="60">
        <f t="shared" si="7"/>
        <v>0</v>
      </c>
    </row>
    <row r="32" spans="2:23" x14ac:dyDescent="0.25">
      <c r="B32" s="133">
        <v>4.54</v>
      </c>
      <c r="C32" s="15"/>
      <c r="D32" s="961">
        <f t="shared" si="4"/>
        <v>0</v>
      </c>
      <c r="E32" s="973"/>
      <c r="F32" s="961">
        <f>D32</f>
        <v>0</v>
      </c>
      <c r="G32" s="969"/>
      <c r="H32" s="970"/>
      <c r="I32" s="191">
        <f t="shared" si="8"/>
        <v>594.73999999999978</v>
      </c>
      <c r="J32" s="73">
        <f t="shared" si="9"/>
        <v>131</v>
      </c>
      <c r="K32" s="60">
        <f t="shared" si="6"/>
        <v>0</v>
      </c>
      <c r="N32" s="133">
        <v>4.54</v>
      </c>
      <c r="O32" s="15"/>
      <c r="P32" s="69">
        <f t="shared" si="2"/>
        <v>0</v>
      </c>
      <c r="Q32" s="196"/>
      <c r="R32" s="69">
        <f>P32</f>
        <v>0</v>
      </c>
      <c r="S32" s="70"/>
      <c r="T32" s="71"/>
      <c r="U32" s="191">
        <f t="shared" si="10"/>
        <v>2687.68</v>
      </c>
      <c r="V32" s="73">
        <f t="shared" si="11"/>
        <v>592</v>
      </c>
      <c r="W32" s="60">
        <f t="shared" si="7"/>
        <v>0</v>
      </c>
    </row>
    <row r="33" spans="1:23" x14ac:dyDescent="0.25">
      <c r="B33" s="133">
        <v>4.54</v>
      </c>
      <c r="C33" s="15"/>
      <c r="D33" s="961">
        <f t="shared" si="4"/>
        <v>0</v>
      </c>
      <c r="E33" s="1094"/>
      <c r="F33" s="961">
        <f>D33</f>
        <v>0</v>
      </c>
      <c r="G33" s="969"/>
      <c r="H33" s="970"/>
      <c r="I33" s="191">
        <f t="shared" si="8"/>
        <v>594.73999999999978</v>
      </c>
      <c r="J33" s="73">
        <f t="shared" si="9"/>
        <v>131</v>
      </c>
      <c r="K33" s="60">
        <f t="shared" si="6"/>
        <v>0</v>
      </c>
      <c r="N33" s="133">
        <v>4.54</v>
      </c>
      <c r="O33" s="15"/>
      <c r="P33" s="69">
        <f t="shared" si="2"/>
        <v>0</v>
      </c>
      <c r="Q33" s="1138"/>
      <c r="R33" s="69">
        <f>P33</f>
        <v>0</v>
      </c>
      <c r="S33" s="70"/>
      <c r="T33" s="71"/>
      <c r="U33" s="191">
        <f t="shared" si="10"/>
        <v>2687.68</v>
      </c>
      <c r="V33" s="73">
        <f t="shared" si="11"/>
        <v>592</v>
      </c>
      <c r="W33" s="60">
        <f t="shared" si="7"/>
        <v>0</v>
      </c>
    </row>
    <row r="34" spans="1:23" x14ac:dyDescent="0.25">
      <c r="B34" s="133">
        <v>4.54</v>
      </c>
      <c r="C34" s="15"/>
      <c r="D34" s="961">
        <f t="shared" si="4"/>
        <v>0</v>
      </c>
      <c r="E34" s="976"/>
      <c r="F34" s="961">
        <f t="shared" ref="F34:F108" si="12">D34</f>
        <v>0</v>
      </c>
      <c r="G34" s="969"/>
      <c r="H34" s="970"/>
      <c r="I34" s="191">
        <f t="shared" si="8"/>
        <v>594.73999999999978</v>
      </c>
      <c r="J34" s="73">
        <f t="shared" si="9"/>
        <v>131</v>
      </c>
      <c r="K34" s="60">
        <f t="shared" si="6"/>
        <v>0</v>
      </c>
      <c r="N34" s="133">
        <v>4.54</v>
      </c>
      <c r="O34" s="15"/>
      <c r="P34" s="69">
        <f t="shared" si="2"/>
        <v>0</v>
      </c>
      <c r="Q34" s="134"/>
      <c r="R34" s="69">
        <f t="shared" ref="R34:R108" si="13">P34</f>
        <v>0</v>
      </c>
      <c r="S34" s="70"/>
      <c r="T34" s="71"/>
      <c r="U34" s="191">
        <f t="shared" si="10"/>
        <v>2687.68</v>
      </c>
      <c r="V34" s="73">
        <f t="shared" si="11"/>
        <v>592</v>
      </c>
      <c r="W34" s="60">
        <f t="shared" si="7"/>
        <v>0</v>
      </c>
    </row>
    <row r="35" spans="1:23" x14ac:dyDescent="0.25">
      <c r="B35" s="133">
        <v>4.54</v>
      </c>
      <c r="C35" s="15"/>
      <c r="D35" s="961">
        <f t="shared" si="4"/>
        <v>0</v>
      </c>
      <c r="E35" s="976"/>
      <c r="F35" s="961">
        <f t="shared" si="12"/>
        <v>0</v>
      </c>
      <c r="G35" s="969"/>
      <c r="H35" s="970"/>
      <c r="I35" s="191">
        <f t="shared" si="8"/>
        <v>594.73999999999978</v>
      </c>
      <c r="J35" s="73">
        <f t="shared" si="9"/>
        <v>131</v>
      </c>
      <c r="K35" s="60">
        <f t="shared" si="6"/>
        <v>0</v>
      </c>
      <c r="N35" s="133">
        <v>4.54</v>
      </c>
      <c r="O35" s="15"/>
      <c r="P35" s="69">
        <f t="shared" si="2"/>
        <v>0</v>
      </c>
      <c r="Q35" s="134"/>
      <c r="R35" s="69">
        <f t="shared" si="13"/>
        <v>0</v>
      </c>
      <c r="S35" s="70"/>
      <c r="T35" s="71"/>
      <c r="U35" s="191">
        <f t="shared" si="10"/>
        <v>2687.68</v>
      </c>
      <c r="V35" s="73">
        <f t="shared" si="11"/>
        <v>592</v>
      </c>
      <c r="W35" s="60">
        <f t="shared" si="7"/>
        <v>0</v>
      </c>
    </row>
    <row r="36" spans="1:23" x14ac:dyDescent="0.25">
      <c r="A36" s="75"/>
      <c r="B36" s="133">
        <v>4.54</v>
      </c>
      <c r="C36" s="15"/>
      <c r="D36" s="961">
        <f t="shared" si="4"/>
        <v>0</v>
      </c>
      <c r="E36" s="976"/>
      <c r="F36" s="961">
        <f t="shared" si="12"/>
        <v>0</v>
      </c>
      <c r="G36" s="969"/>
      <c r="H36" s="970"/>
      <c r="I36" s="191">
        <f t="shared" si="8"/>
        <v>594.73999999999978</v>
      </c>
      <c r="J36" s="73">
        <f t="shared" si="9"/>
        <v>131</v>
      </c>
      <c r="K36" s="60">
        <f t="shared" si="6"/>
        <v>0</v>
      </c>
      <c r="M36" s="75"/>
      <c r="N36" s="133">
        <v>4.54</v>
      </c>
      <c r="O36" s="15"/>
      <c r="P36" s="69">
        <f t="shared" si="2"/>
        <v>0</v>
      </c>
      <c r="Q36" s="134"/>
      <c r="R36" s="69">
        <f t="shared" si="13"/>
        <v>0</v>
      </c>
      <c r="S36" s="70"/>
      <c r="T36" s="71"/>
      <c r="U36" s="191">
        <f t="shared" si="10"/>
        <v>2687.68</v>
      </c>
      <c r="V36" s="73">
        <f t="shared" si="11"/>
        <v>592</v>
      </c>
      <c r="W36" s="60">
        <f t="shared" si="7"/>
        <v>0</v>
      </c>
    </row>
    <row r="37" spans="1:23" x14ac:dyDescent="0.25">
      <c r="B37" s="133">
        <v>4.54</v>
      </c>
      <c r="C37" s="15"/>
      <c r="D37" s="961">
        <f t="shared" si="4"/>
        <v>0</v>
      </c>
      <c r="E37" s="976"/>
      <c r="F37" s="961">
        <f t="shared" si="12"/>
        <v>0</v>
      </c>
      <c r="G37" s="969"/>
      <c r="H37" s="970"/>
      <c r="I37" s="191">
        <f t="shared" si="8"/>
        <v>594.73999999999978</v>
      </c>
      <c r="J37" s="73">
        <f t="shared" si="9"/>
        <v>131</v>
      </c>
      <c r="K37" s="60">
        <f t="shared" si="6"/>
        <v>0</v>
      </c>
      <c r="N37" s="133">
        <v>4.54</v>
      </c>
      <c r="O37" s="15"/>
      <c r="P37" s="69">
        <f t="shared" si="2"/>
        <v>0</v>
      </c>
      <c r="Q37" s="134"/>
      <c r="R37" s="69">
        <f t="shared" si="13"/>
        <v>0</v>
      </c>
      <c r="S37" s="70"/>
      <c r="T37" s="71"/>
      <c r="U37" s="191">
        <f t="shared" si="10"/>
        <v>2687.68</v>
      </c>
      <c r="V37" s="73">
        <f t="shared" si="11"/>
        <v>592</v>
      </c>
      <c r="W37" s="60">
        <f t="shared" si="7"/>
        <v>0</v>
      </c>
    </row>
    <row r="38" spans="1:23" x14ac:dyDescent="0.25">
      <c r="B38" s="133">
        <v>4.54</v>
      </c>
      <c r="C38" s="15"/>
      <c r="D38" s="961">
        <f t="shared" si="4"/>
        <v>0</v>
      </c>
      <c r="E38" s="973"/>
      <c r="F38" s="961">
        <f t="shared" si="12"/>
        <v>0</v>
      </c>
      <c r="G38" s="969"/>
      <c r="H38" s="970"/>
      <c r="I38" s="191">
        <f t="shared" si="8"/>
        <v>594.73999999999978</v>
      </c>
      <c r="J38" s="73">
        <f t="shared" si="9"/>
        <v>131</v>
      </c>
      <c r="K38" s="60">
        <f t="shared" si="6"/>
        <v>0</v>
      </c>
      <c r="N38" s="133">
        <v>4.54</v>
      </c>
      <c r="O38" s="15"/>
      <c r="P38" s="69">
        <f t="shared" si="2"/>
        <v>0</v>
      </c>
      <c r="Q38" s="196"/>
      <c r="R38" s="69">
        <f t="shared" si="13"/>
        <v>0</v>
      </c>
      <c r="S38" s="70"/>
      <c r="T38" s="71"/>
      <c r="U38" s="191">
        <f t="shared" si="10"/>
        <v>2687.68</v>
      </c>
      <c r="V38" s="73">
        <f t="shared" si="11"/>
        <v>592</v>
      </c>
      <c r="W38" s="60">
        <f t="shared" si="7"/>
        <v>0</v>
      </c>
    </row>
    <row r="39" spans="1:23" x14ac:dyDescent="0.25">
      <c r="B39" s="133">
        <v>4.54</v>
      </c>
      <c r="C39" s="15"/>
      <c r="D39" s="961">
        <f t="shared" si="4"/>
        <v>0</v>
      </c>
      <c r="E39" s="973"/>
      <c r="F39" s="961">
        <f t="shared" si="12"/>
        <v>0</v>
      </c>
      <c r="G39" s="969"/>
      <c r="H39" s="970"/>
      <c r="I39" s="191">
        <f t="shared" si="8"/>
        <v>594.73999999999978</v>
      </c>
      <c r="J39" s="73">
        <f t="shared" si="9"/>
        <v>131</v>
      </c>
      <c r="K39" s="60">
        <f t="shared" si="6"/>
        <v>0</v>
      </c>
      <c r="N39" s="133">
        <v>4.54</v>
      </c>
      <c r="O39" s="15"/>
      <c r="P39" s="69">
        <f t="shared" si="2"/>
        <v>0</v>
      </c>
      <c r="Q39" s="196"/>
      <c r="R39" s="69">
        <f t="shared" si="13"/>
        <v>0</v>
      </c>
      <c r="S39" s="70"/>
      <c r="T39" s="71"/>
      <c r="U39" s="191">
        <f t="shared" si="10"/>
        <v>2687.68</v>
      </c>
      <c r="V39" s="73">
        <f t="shared" si="11"/>
        <v>592</v>
      </c>
      <c r="W39" s="60">
        <f t="shared" si="7"/>
        <v>0</v>
      </c>
    </row>
    <row r="40" spans="1:23" x14ac:dyDescent="0.25">
      <c r="B40" s="133">
        <v>4.54</v>
      </c>
      <c r="C40" s="15"/>
      <c r="D40" s="961">
        <f t="shared" si="4"/>
        <v>0</v>
      </c>
      <c r="E40" s="973"/>
      <c r="F40" s="961">
        <f t="shared" si="12"/>
        <v>0</v>
      </c>
      <c r="G40" s="969"/>
      <c r="H40" s="970"/>
      <c r="I40" s="191">
        <f t="shared" si="8"/>
        <v>594.73999999999978</v>
      </c>
      <c r="J40" s="73">
        <f t="shared" si="9"/>
        <v>131</v>
      </c>
      <c r="K40" s="60">
        <f t="shared" si="6"/>
        <v>0</v>
      </c>
      <c r="N40" s="133">
        <v>4.54</v>
      </c>
      <c r="O40" s="15"/>
      <c r="P40" s="69">
        <f t="shared" si="2"/>
        <v>0</v>
      </c>
      <c r="Q40" s="196"/>
      <c r="R40" s="69">
        <f t="shared" si="13"/>
        <v>0</v>
      </c>
      <c r="S40" s="70"/>
      <c r="T40" s="71"/>
      <c r="U40" s="191">
        <f t="shared" si="10"/>
        <v>2687.68</v>
      </c>
      <c r="V40" s="73">
        <f t="shared" si="11"/>
        <v>592</v>
      </c>
      <c r="W40" s="60">
        <f t="shared" si="7"/>
        <v>0</v>
      </c>
    </row>
    <row r="41" spans="1:23" x14ac:dyDescent="0.25">
      <c r="B41" s="133">
        <v>4.54</v>
      </c>
      <c r="C41" s="15"/>
      <c r="D41" s="961">
        <f t="shared" si="4"/>
        <v>0</v>
      </c>
      <c r="E41" s="973"/>
      <c r="F41" s="961">
        <f t="shared" si="12"/>
        <v>0</v>
      </c>
      <c r="G41" s="969"/>
      <c r="H41" s="970"/>
      <c r="I41" s="191">
        <f t="shared" si="8"/>
        <v>594.73999999999978</v>
      </c>
      <c r="J41" s="73">
        <f t="shared" si="9"/>
        <v>131</v>
      </c>
      <c r="K41" s="60">
        <f t="shared" si="6"/>
        <v>0</v>
      </c>
      <c r="N41" s="133">
        <v>4.54</v>
      </c>
      <c r="O41" s="15"/>
      <c r="P41" s="69">
        <f t="shared" si="2"/>
        <v>0</v>
      </c>
      <c r="Q41" s="196"/>
      <c r="R41" s="69">
        <f t="shared" si="13"/>
        <v>0</v>
      </c>
      <c r="S41" s="70"/>
      <c r="T41" s="71"/>
      <c r="U41" s="191">
        <f t="shared" si="10"/>
        <v>2687.68</v>
      </c>
      <c r="V41" s="73">
        <f t="shared" si="11"/>
        <v>592</v>
      </c>
      <c r="W41" s="60">
        <f t="shared" si="7"/>
        <v>0</v>
      </c>
    </row>
    <row r="42" spans="1:23" x14ac:dyDescent="0.25">
      <c r="B42" s="133">
        <v>4.54</v>
      </c>
      <c r="C42" s="15"/>
      <c r="D42" s="961">
        <f t="shared" si="4"/>
        <v>0</v>
      </c>
      <c r="E42" s="973"/>
      <c r="F42" s="961">
        <f t="shared" si="12"/>
        <v>0</v>
      </c>
      <c r="G42" s="969"/>
      <c r="H42" s="970"/>
      <c r="I42" s="191">
        <f t="shared" si="8"/>
        <v>594.73999999999978</v>
      </c>
      <c r="J42" s="73">
        <f t="shared" si="9"/>
        <v>131</v>
      </c>
      <c r="K42" s="60">
        <f t="shared" si="6"/>
        <v>0</v>
      </c>
      <c r="N42" s="133">
        <v>4.54</v>
      </c>
      <c r="O42" s="15"/>
      <c r="P42" s="69">
        <f t="shared" si="2"/>
        <v>0</v>
      </c>
      <c r="Q42" s="196"/>
      <c r="R42" s="69">
        <f t="shared" si="13"/>
        <v>0</v>
      </c>
      <c r="S42" s="70"/>
      <c r="T42" s="71"/>
      <c r="U42" s="191">
        <f t="shared" si="10"/>
        <v>2687.68</v>
      </c>
      <c r="V42" s="73">
        <f t="shared" si="11"/>
        <v>592</v>
      </c>
      <c r="W42" s="60">
        <f t="shared" si="7"/>
        <v>0</v>
      </c>
    </row>
    <row r="43" spans="1:23" x14ac:dyDescent="0.25">
      <c r="B43" s="133">
        <v>4.54</v>
      </c>
      <c r="C43" s="15"/>
      <c r="D43" s="961">
        <f t="shared" si="4"/>
        <v>0</v>
      </c>
      <c r="E43" s="973"/>
      <c r="F43" s="961">
        <f t="shared" si="12"/>
        <v>0</v>
      </c>
      <c r="G43" s="969"/>
      <c r="H43" s="970"/>
      <c r="I43" s="191">
        <f t="shared" si="8"/>
        <v>594.73999999999978</v>
      </c>
      <c r="J43" s="73">
        <f t="shared" si="9"/>
        <v>131</v>
      </c>
      <c r="K43" s="60">
        <f t="shared" si="6"/>
        <v>0</v>
      </c>
      <c r="N43" s="133">
        <v>4.54</v>
      </c>
      <c r="O43" s="15"/>
      <c r="P43" s="69">
        <f t="shared" si="2"/>
        <v>0</v>
      </c>
      <c r="Q43" s="196"/>
      <c r="R43" s="69">
        <f t="shared" si="13"/>
        <v>0</v>
      </c>
      <c r="S43" s="70"/>
      <c r="T43" s="71"/>
      <c r="U43" s="191">
        <f t="shared" si="10"/>
        <v>2687.68</v>
      </c>
      <c r="V43" s="73">
        <f t="shared" si="11"/>
        <v>592</v>
      </c>
      <c r="W43" s="60">
        <f t="shared" si="7"/>
        <v>0</v>
      </c>
    </row>
    <row r="44" spans="1:23" x14ac:dyDescent="0.25">
      <c r="B44" s="133">
        <v>4.54</v>
      </c>
      <c r="C44" s="15"/>
      <c r="D44" s="961">
        <f t="shared" si="4"/>
        <v>0</v>
      </c>
      <c r="E44" s="973"/>
      <c r="F44" s="961">
        <f t="shared" si="12"/>
        <v>0</v>
      </c>
      <c r="G44" s="969"/>
      <c r="H44" s="970"/>
      <c r="I44" s="191">
        <f t="shared" si="8"/>
        <v>594.73999999999978</v>
      </c>
      <c r="J44" s="73">
        <f t="shared" si="9"/>
        <v>131</v>
      </c>
      <c r="K44" s="60">
        <f t="shared" si="6"/>
        <v>0</v>
      </c>
      <c r="N44" s="133">
        <v>4.54</v>
      </c>
      <c r="O44" s="15"/>
      <c r="P44" s="69">
        <f t="shared" si="2"/>
        <v>0</v>
      </c>
      <c r="Q44" s="196"/>
      <c r="R44" s="69">
        <f t="shared" si="13"/>
        <v>0</v>
      </c>
      <c r="S44" s="70"/>
      <c r="T44" s="71"/>
      <c r="U44" s="191">
        <f t="shared" si="10"/>
        <v>2687.68</v>
      </c>
      <c r="V44" s="73">
        <f t="shared" si="11"/>
        <v>592</v>
      </c>
      <c r="W44" s="60">
        <f t="shared" si="7"/>
        <v>0</v>
      </c>
    </row>
    <row r="45" spans="1:23" x14ac:dyDescent="0.25">
      <c r="B45" s="133">
        <v>4.54</v>
      </c>
      <c r="C45" s="15"/>
      <c r="D45" s="961">
        <f t="shared" si="4"/>
        <v>0</v>
      </c>
      <c r="E45" s="973"/>
      <c r="F45" s="961">
        <f t="shared" si="12"/>
        <v>0</v>
      </c>
      <c r="G45" s="969"/>
      <c r="H45" s="970"/>
      <c r="I45" s="191">
        <f t="shared" si="8"/>
        <v>594.73999999999978</v>
      </c>
      <c r="J45" s="73">
        <f t="shared" si="9"/>
        <v>131</v>
      </c>
      <c r="K45" s="60">
        <f t="shared" si="6"/>
        <v>0</v>
      </c>
      <c r="N45" s="133">
        <v>4.54</v>
      </c>
      <c r="O45" s="15"/>
      <c r="P45" s="69">
        <f t="shared" si="2"/>
        <v>0</v>
      </c>
      <c r="Q45" s="196"/>
      <c r="R45" s="69">
        <f t="shared" si="13"/>
        <v>0</v>
      </c>
      <c r="S45" s="70"/>
      <c r="T45" s="71"/>
      <c r="U45" s="191">
        <f t="shared" si="10"/>
        <v>2687.68</v>
      </c>
      <c r="V45" s="73">
        <f t="shared" si="11"/>
        <v>592</v>
      </c>
      <c r="W45" s="60">
        <f t="shared" si="7"/>
        <v>0</v>
      </c>
    </row>
    <row r="46" spans="1:23" x14ac:dyDescent="0.25">
      <c r="B46" s="133">
        <v>4.54</v>
      </c>
      <c r="C46" s="15"/>
      <c r="D46" s="961">
        <f t="shared" si="4"/>
        <v>0</v>
      </c>
      <c r="E46" s="973"/>
      <c r="F46" s="961">
        <f t="shared" si="12"/>
        <v>0</v>
      </c>
      <c r="G46" s="969"/>
      <c r="H46" s="970"/>
      <c r="I46" s="191">
        <f t="shared" si="8"/>
        <v>594.73999999999978</v>
      </c>
      <c r="J46" s="73">
        <f t="shared" si="9"/>
        <v>131</v>
      </c>
      <c r="K46" s="60">
        <f t="shared" si="6"/>
        <v>0</v>
      </c>
      <c r="N46" s="133">
        <v>4.54</v>
      </c>
      <c r="O46" s="15"/>
      <c r="P46" s="69">
        <f t="shared" si="2"/>
        <v>0</v>
      </c>
      <c r="Q46" s="196"/>
      <c r="R46" s="69">
        <f t="shared" si="13"/>
        <v>0</v>
      </c>
      <c r="S46" s="70"/>
      <c r="T46" s="71"/>
      <c r="U46" s="191">
        <f t="shared" si="10"/>
        <v>2687.68</v>
      </c>
      <c r="V46" s="73">
        <f t="shared" si="11"/>
        <v>592</v>
      </c>
      <c r="W46" s="60">
        <f t="shared" si="7"/>
        <v>0</v>
      </c>
    </row>
    <row r="47" spans="1:23" x14ac:dyDescent="0.25">
      <c r="B47" s="133">
        <v>4.54</v>
      </c>
      <c r="C47" s="15"/>
      <c r="D47" s="961">
        <f t="shared" si="4"/>
        <v>0</v>
      </c>
      <c r="E47" s="973"/>
      <c r="F47" s="961">
        <f t="shared" si="12"/>
        <v>0</v>
      </c>
      <c r="G47" s="969"/>
      <c r="H47" s="970"/>
      <c r="I47" s="191">
        <f t="shared" si="8"/>
        <v>594.73999999999978</v>
      </c>
      <c r="J47" s="73">
        <f t="shared" si="9"/>
        <v>131</v>
      </c>
      <c r="K47" s="60">
        <f t="shared" si="6"/>
        <v>0</v>
      </c>
      <c r="N47" s="133">
        <v>4.54</v>
      </c>
      <c r="O47" s="15"/>
      <c r="P47" s="69">
        <f t="shared" si="2"/>
        <v>0</v>
      </c>
      <c r="Q47" s="196"/>
      <c r="R47" s="69">
        <f t="shared" si="13"/>
        <v>0</v>
      </c>
      <c r="S47" s="70"/>
      <c r="T47" s="71"/>
      <c r="U47" s="191">
        <f t="shared" si="10"/>
        <v>2687.68</v>
      </c>
      <c r="V47" s="73">
        <f t="shared" si="11"/>
        <v>592</v>
      </c>
      <c r="W47" s="60">
        <f t="shared" si="7"/>
        <v>0</v>
      </c>
    </row>
    <row r="48" spans="1:23" x14ac:dyDescent="0.25">
      <c r="B48" s="133">
        <v>4.54</v>
      </c>
      <c r="C48" s="15"/>
      <c r="D48" s="961">
        <f t="shared" si="4"/>
        <v>0</v>
      </c>
      <c r="E48" s="973"/>
      <c r="F48" s="961">
        <f t="shared" si="12"/>
        <v>0</v>
      </c>
      <c r="G48" s="969"/>
      <c r="H48" s="970"/>
      <c r="I48" s="191">
        <f t="shared" si="8"/>
        <v>594.73999999999978</v>
      </c>
      <c r="J48" s="73">
        <f t="shared" si="9"/>
        <v>131</v>
      </c>
      <c r="K48" s="60">
        <f t="shared" si="6"/>
        <v>0</v>
      </c>
      <c r="N48" s="133">
        <v>4.54</v>
      </c>
      <c r="O48" s="15"/>
      <c r="P48" s="69">
        <f t="shared" si="2"/>
        <v>0</v>
      </c>
      <c r="Q48" s="196"/>
      <c r="R48" s="69">
        <f t="shared" si="13"/>
        <v>0</v>
      </c>
      <c r="S48" s="70"/>
      <c r="T48" s="71"/>
      <c r="U48" s="191">
        <f t="shared" si="10"/>
        <v>2687.68</v>
      </c>
      <c r="V48" s="73">
        <f t="shared" si="11"/>
        <v>592</v>
      </c>
      <c r="W48" s="60">
        <f t="shared" si="7"/>
        <v>0</v>
      </c>
    </row>
    <row r="49" spans="2:23" x14ac:dyDescent="0.25">
      <c r="B49" s="133">
        <v>4.54</v>
      </c>
      <c r="C49" s="15"/>
      <c r="D49" s="961">
        <f t="shared" si="4"/>
        <v>0</v>
      </c>
      <c r="E49" s="973"/>
      <c r="F49" s="961">
        <f t="shared" si="12"/>
        <v>0</v>
      </c>
      <c r="G49" s="969"/>
      <c r="H49" s="970"/>
      <c r="I49" s="191">
        <f t="shared" si="8"/>
        <v>594.73999999999978</v>
      </c>
      <c r="J49" s="73">
        <f t="shared" si="9"/>
        <v>131</v>
      </c>
      <c r="K49" s="60">
        <f t="shared" si="6"/>
        <v>0</v>
      </c>
      <c r="N49" s="133">
        <v>4.54</v>
      </c>
      <c r="O49" s="15"/>
      <c r="P49" s="69">
        <f t="shared" si="2"/>
        <v>0</v>
      </c>
      <c r="Q49" s="196"/>
      <c r="R49" s="69">
        <f t="shared" si="13"/>
        <v>0</v>
      </c>
      <c r="S49" s="70"/>
      <c r="T49" s="71"/>
      <c r="U49" s="191">
        <f t="shared" si="10"/>
        <v>2687.68</v>
      </c>
      <c r="V49" s="73">
        <f t="shared" si="11"/>
        <v>592</v>
      </c>
      <c r="W49" s="60">
        <f t="shared" si="7"/>
        <v>0</v>
      </c>
    </row>
    <row r="50" spans="2:23" x14ac:dyDescent="0.25">
      <c r="B50" s="133">
        <v>4.54</v>
      </c>
      <c r="C50" s="15"/>
      <c r="D50" s="961">
        <f t="shared" si="4"/>
        <v>0</v>
      </c>
      <c r="E50" s="973"/>
      <c r="F50" s="961">
        <f t="shared" si="12"/>
        <v>0</v>
      </c>
      <c r="G50" s="969"/>
      <c r="H50" s="970"/>
      <c r="I50" s="191">
        <f t="shared" si="8"/>
        <v>594.73999999999978</v>
      </c>
      <c r="J50" s="73">
        <f t="shared" si="9"/>
        <v>131</v>
      </c>
      <c r="K50" s="60">
        <f t="shared" si="6"/>
        <v>0</v>
      </c>
      <c r="N50" s="133">
        <v>4.54</v>
      </c>
      <c r="O50" s="15"/>
      <c r="P50" s="69">
        <f t="shared" si="2"/>
        <v>0</v>
      </c>
      <c r="Q50" s="196"/>
      <c r="R50" s="69">
        <f t="shared" si="13"/>
        <v>0</v>
      </c>
      <c r="S50" s="70"/>
      <c r="T50" s="71"/>
      <c r="U50" s="191">
        <f t="shared" si="10"/>
        <v>2687.68</v>
      </c>
      <c r="V50" s="73">
        <f t="shared" si="11"/>
        <v>592</v>
      </c>
      <c r="W50" s="60">
        <f t="shared" si="7"/>
        <v>0</v>
      </c>
    </row>
    <row r="51" spans="2:23" x14ac:dyDescent="0.25">
      <c r="B51" s="133">
        <v>4.54</v>
      </c>
      <c r="C51" s="15"/>
      <c r="D51" s="961">
        <f t="shared" si="4"/>
        <v>0</v>
      </c>
      <c r="E51" s="973"/>
      <c r="F51" s="961">
        <f t="shared" si="12"/>
        <v>0</v>
      </c>
      <c r="G51" s="969"/>
      <c r="H51" s="970"/>
      <c r="I51" s="191">
        <f t="shared" si="8"/>
        <v>594.73999999999978</v>
      </c>
      <c r="J51" s="73">
        <f t="shared" si="9"/>
        <v>131</v>
      </c>
      <c r="K51" s="60">
        <f t="shared" si="6"/>
        <v>0</v>
      </c>
      <c r="N51" s="133">
        <v>4.54</v>
      </c>
      <c r="O51" s="15"/>
      <c r="P51" s="69">
        <f t="shared" si="2"/>
        <v>0</v>
      </c>
      <c r="Q51" s="196"/>
      <c r="R51" s="69">
        <f t="shared" si="13"/>
        <v>0</v>
      </c>
      <c r="S51" s="70"/>
      <c r="T51" s="71"/>
      <c r="U51" s="191">
        <f t="shared" si="10"/>
        <v>2687.68</v>
      </c>
      <c r="V51" s="73">
        <f t="shared" si="11"/>
        <v>592</v>
      </c>
      <c r="W51" s="60">
        <f t="shared" si="7"/>
        <v>0</v>
      </c>
    </row>
    <row r="52" spans="2:23" x14ac:dyDescent="0.25">
      <c r="B52" s="133">
        <v>4.54</v>
      </c>
      <c r="C52" s="15"/>
      <c r="D52" s="961">
        <f t="shared" si="4"/>
        <v>0</v>
      </c>
      <c r="E52" s="973"/>
      <c r="F52" s="961">
        <f t="shared" si="12"/>
        <v>0</v>
      </c>
      <c r="G52" s="969"/>
      <c r="H52" s="970"/>
      <c r="I52" s="191">
        <f t="shared" si="8"/>
        <v>594.73999999999978</v>
      </c>
      <c r="J52" s="73">
        <f t="shared" si="9"/>
        <v>131</v>
      </c>
      <c r="K52" s="60">
        <f t="shared" si="6"/>
        <v>0</v>
      </c>
      <c r="N52" s="133">
        <v>4.54</v>
      </c>
      <c r="O52" s="15"/>
      <c r="P52" s="69">
        <f t="shared" si="2"/>
        <v>0</v>
      </c>
      <c r="Q52" s="196"/>
      <c r="R52" s="69">
        <f t="shared" si="13"/>
        <v>0</v>
      </c>
      <c r="S52" s="70"/>
      <c r="T52" s="71"/>
      <c r="U52" s="191">
        <f t="shared" si="10"/>
        <v>2687.68</v>
      </c>
      <c r="V52" s="73">
        <f t="shared" si="11"/>
        <v>592</v>
      </c>
      <c r="W52" s="60">
        <f t="shared" si="7"/>
        <v>0</v>
      </c>
    </row>
    <row r="53" spans="2:23" x14ac:dyDescent="0.25">
      <c r="B53" s="133">
        <v>4.54</v>
      </c>
      <c r="C53" s="15"/>
      <c r="D53" s="961">
        <f t="shared" si="4"/>
        <v>0</v>
      </c>
      <c r="E53" s="973"/>
      <c r="F53" s="961">
        <f t="shared" si="12"/>
        <v>0</v>
      </c>
      <c r="G53" s="969"/>
      <c r="H53" s="970"/>
      <c r="I53" s="191">
        <f t="shared" si="8"/>
        <v>594.73999999999978</v>
      </c>
      <c r="J53" s="73">
        <f t="shared" si="9"/>
        <v>131</v>
      </c>
      <c r="K53" s="60">
        <f t="shared" si="6"/>
        <v>0</v>
      </c>
      <c r="N53" s="133">
        <v>4.54</v>
      </c>
      <c r="O53" s="15"/>
      <c r="P53" s="69">
        <f t="shared" si="2"/>
        <v>0</v>
      </c>
      <c r="Q53" s="196"/>
      <c r="R53" s="69">
        <f t="shared" si="13"/>
        <v>0</v>
      </c>
      <c r="S53" s="70"/>
      <c r="T53" s="71"/>
      <c r="U53" s="191">
        <f t="shared" si="10"/>
        <v>2687.68</v>
      </c>
      <c r="V53" s="73">
        <f t="shared" si="11"/>
        <v>592</v>
      </c>
      <c r="W53" s="60">
        <f t="shared" si="7"/>
        <v>0</v>
      </c>
    </row>
    <row r="54" spans="2:23" x14ac:dyDescent="0.25">
      <c r="B54" s="133">
        <v>4.54</v>
      </c>
      <c r="C54" s="15"/>
      <c r="D54" s="961">
        <f t="shared" si="4"/>
        <v>0</v>
      </c>
      <c r="E54" s="973"/>
      <c r="F54" s="961">
        <f t="shared" si="12"/>
        <v>0</v>
      </c>
      <c r="G54" s="969"/>
      <c r="H54" s="970"/>
      <c r="I54" s="191">
        <f t="shared" si="8"/>
        <v>594.73999999999978</v>
      </c>
      <c r="J54" s="73">
        <f t="shared" si="9"/>
        <v>131</v>
      </c>
      <c r="K54" s="60">
        <f t="shared" si="6"/>
        <v>0</v>
      </c>
      <c r="N54" s="133">
        <v>4.54</v>
      </c>
      <c r="O54" s="15"/>
      <c r="P54" s="69">
        <f t="shared" si="2"/>
        <v>0</v>
      </c>
      <c r="Q54" s="196"/>
      <c r="R54" s="69">
        <f t="shared" si="13"/>
        <v>0</v>
      </c>
      <c r="S54" s="70"/>
      <c r="T54" s="71"/>
      <c r="U54" s="191">
        <f t="shared" si="10"/>
        <v>2687.68</v>
      </c>
      <c r="V54" s="73">
        <f t="shared" si="11"/>
        <v>592</v>
      </c>
      <c r="W54" s="60">
        <f t="shared" si="7"/>
        <v>0</v>
      </c>
    </row>
    <row r="55" spans="2:23" x14ac:dyDescent="0.25">
      <c r="B55" s="133">
        <v>4.54</v>
      </c>
      <c r="C55" s="15"/>
      <c r="D55" s="961">
        <f t="shared" si="4"/>
        <v>0</v>
      </c>
      <c r="E55" s="973"/>
      <c r="F55" s="961">
        <f t="shared" si="12"/>
        <v>0</v>
      </c>
      <c r="G55" s="969"/>
      <c r="H55" s="970"/>
      <c r="I55" s="191">
        <f t="shared" si="8"/>
        <v>594.73999999999978</v>
      </c>
      <c r="J55" s="73">
        <f t="shared" si="9"/>
        <v>131</v>
      </c>
      <c r="K55" s="60">
        <f t="shared" si="6"/>
        <v>0</v>
      </c>
      <c r="N55" s="133">
        <v>4.54</v>
      </c>
      <c r="O55" s="15"/>
      <c r="P55" s="69">
        <f t="shared" si="2"/>
        <v>0</v>
      </c>
      <c r="Q55" s="196"/>
      <c r="R55" s="69">
        <f t="shared" si="13"/>
        <v>0</v>
      </c>
      <c r="S55" s="70"/>
      <c r="T55" s="71"/>
      <c r="U55" s="191">
        <f t="shared" si="10"/>
        <v>2687.68</v>
      </c>
      <c r="V55" s="73">
        <f t="shared" si="11"/>
        <v>592</v>
      </c>
      <c r="W55" s="60">
        <f t="shared" si="7"/>
        <v>0</v>
      </c>
    </row>
    <row r="56" spans="2:23" x14ac:dyDescent="0.25">
      <c r="B56" s="133">
        <v>4.54</v>
      </c>
      <c r="C56" s="15"/>
      <c r="D56" s="961">
        <f t="shared" si="4"/>
        <v>0</v>
      </c>
      <c r="E56" s="973"/>
      <c r="F56" s="961">
        <f t="shared" si="12"/>
        <v>0</v>
      </c>
      <c r="G56" s="969"/>
      <c r="H56" s="970"/>
      <c r="I56" s="191">
        <f t="shared" si="8"/>
        <v>594.73999999999978</v>
      </c>
      <c r="J56" s="73">
        <f t="shared" si="9"/>
        <v>131</v>
      </c>
      <c r="K56" s="60">
        <f t="shared" si="6"/>
        <v>0</v>
      </c>
      <c r="N56" s="133">
        <v>4.54</v>
      </c>
      <c r="O56" s="15"/>
      <c r="P56" s="69">
        <f t="shared" si="2"/>
        <v>0</v>
      </c>
      <c r="Q56" s="196"/>
      <c r="R56" s="69">
        <f t="shared" si="13"/>
        <v>0</v>
      </c>
      <c r="S56" s="70"/>
      <c r="T56" s="71"/>
      <c r="U56" s="191">
        <f t="shared" si="10"/>
        <v>2687.68</v>
      </c>
      <c r="V56" s="73">
        <f t="shared" si="11"/>
        <v>592</v>
      </c>
      <c r="W56" s="60">
        <f t="shared" si="7"/>
        <v>0</v>
      </c>
    </row>
    <row r="57" spans="2:23" x14ac:dyDescent="0.25">
      <c r="B57" s="133">
        <v>4.54</v>
      </c>
      <c r="C57" s="15"/>
      <c r="D57" s="961">
        <f t="shared" si="4"/>
        <v>0</v>
      </c>
      <c r="E57" s="973"/>
      <c r="F57" s="961">
        <f t="shared" si="12"/>
        <v>0</v>
      </c>
      <c r="G57" s="969"/>
      <c r="H57" s="970"/>
      <c r="I57" s="191">
        <f t="shared" si="8"/>
        <v>594.73999999999978</v>
      </c>
      <c r="J57" s="73">
        <f t="shared" si="9"/>
        <v>131</v>
      </c>
      <c r="K57" s="60">
        <f t="shared" si="6"/>
        <v>0</v>
      </c>
      <c r="N57" s="133">
        <v>4.54</v>
      </c>
      <c r="O57" s="15"/>
      <c r="P57" s="69">
        <f t="shared" si="2"/>
        <v>0</v>
      </c>
      <c r="Q57" s="196"/>
      <c r="R57" s="69">
        <f t="shared" si="13"/>
        <v>0</v>
      </c>
      <c r="S57" s="70"/>
      <c r="T57" s="71"/>
      <c r="U57" s="191">
        <f t="shared" si="10"/>
        <v>2687.68</v>
      </c>
      <c r="V57" s="73">
        <f t="shared" si="11"/>
        <v>592</v>
      </c>
      <c r="W57" s="60">
        <f t="shared" si="7"/>
        <v>0</v>
      </c>
    </row>
    <row r="58" spans="2:23" x14ac:dyDescent="0.25">
      <c r="B58" s="133">
        <v>4.54</v>
      </c>
      <c r="C58" s="15"/>
      <c r="D58" s="69">
        <f t="shared" si="4"/>
        <v>0</v>
      </c>
      <c r="E58" s="196"/>
      <c r="F58" s="69">
        <f t="shared" si="12"/>
        <v>0</v>
      </c>
      <c r="G58" s="70"/>
      <c r="H58" s="71"/>
      <c r="I58" s="191">
        <f t="shared" si="8"/>
        <v>594.73999999999978</v>
      </c>
      <c r="J58" s="73">
        <f t="shared" si="9"/>
        <v>131</v>
      </c>
      <c r="K58" s="60">
        <f t="shared" si="6"/>
        <v>0</v>
      </c>
      <c r="N58" s="133">
        <v>4.54</v>
      </c>
      <c r="O58" s="15"/>
      <c r="P58" s="69">
        <f t="shared" si="2"/>
        <v>0</v>
      </c>
      <c r="Q58" s="196"/>
      <c r="R58" s="69">
        <f t="shared" si="13"/>
        <v>0</v>
      </c>
      <c r="S58" s="70"/>
      <c r="T58" s="71"/>
      <c r="U58" s="191">
        <f t="shared" si="10"/>
        <v>2687.68</v>
      </c>
      <c r="V58" s="73">
        <f t="shared" si="11"/>
        <v>592</v>
      </c>
      <c r="W58" s="60">
        <f t="shared" si="7"/>
        <v>0</v>
      </c>
    </row>
    <row r="59" spans="2:23" x14ac:dyDescent="0.25">
      <c r="B59" s="133">
        <v>4.54</v>
      </c>
      <c r="C59" s="15"/>
      <c r="D59" s="69">
        <f t="shared" si="4"/>
        <v>0</v>
      </c>
      <c r="E59" s="196"/>
      <c r="F59" s="69">
        <f t="shared" si="12"/>
        <v>0</v>
      </c>
      <c r="G59" s="70"/>
      <c r="H59" s="71"/>
      <c r="I59" s="191">
        <f t="shared" si="8"/>
        <v>594.73999999999978</v>
      </c>
      <c r="J59" s="73">
        <f t="shared" si="9"/>
        <v>131</v>
      </c>
      <c r="K59" s="60">
        <f t="shared" si="6"/>
        <v>0</v>
      </c>
      <c r="N59" s="133">
        <v>4.54</v>
      </c>
      <c r="O59" s="15"/>
      <c r="P59" s="69">
        <f t="shared" si="2"/>
        <v>0</v>
      </c>
      <c r="Q59" s="196"/>
      <c r="R59" s="69">
        <f t="shared" si="13"/>
        <v>0</v>
      </c>
      <c r="S59" s="70"/>
      <c r="T59" s="71"/>
      <c r="U59" s="191">
        <f t="shared" si="10"/>
        <v>2687.68</v>
      </c>
      <c r="V59" s="73">
        <f t="shared" si="11"/>
        <v>592</v>
      </c>
      <c r="W59" s="60">
        <f t="shared" si="7"/>
        <v>0</v>
      </c>
    </row>
    <row r="60" spans="2:23" x14ac:dyDescent="0.25">
      <c r="B60" s="133">
        <v>4.54</v>
      </c>
      <c r="C60" s="15"/>
      <c r="D60" s="69">
        <f t="shared" si="4"/>
        <v>0</v>
      </c>
      <c r="E60" s="196"/>
      <c r="F60" s="69">
        <f t="shared" si="12"/>
        <v>0</v>
      </c>
      <c r="G60" s="70"/>
      <c r="H60" s="71"/>
      <c r="I60" s="191">
        <f t="shared" si="8"/>
        <v>594.73999999999978</v>
      </c>
      <c r="J60" s="73">
        <f t="shared" si="9"/>
        <v>131</v>
      </c>
      <c r="K60" s="60">
        <f t="shared" si="6"/>
        <v>0</v>
      </c>
      <c r="N60" s="133">
        <v>4.54</v>
      </c>
      <c r="O60" s="15"/>
      <c r="P60" s="69">
        <f t="shared" si="2"/>
        <v>0</v>
      </c>
      <c r="Q60" s="196"/>
      <c r="R60" s="69">
        <f t="shared" si="13"/>
        <v>0</v>
      </c>
      <c r="S60" s="70"/>
      <c r="T60" s="71"/>
      <c r="U60" s="191">
        <f t="shared" si="10"/>
        <v>2687.68</v>
      </c>
      <c r="V60" s="73">
        <f t="shared" si="11"/>
        <v>592</v>
      </c>
      <c r="W60" s="60">
        <f t="shared" si="7"/>
        <v>0</v>
      </c>
    </row>
    <row r="61" spans="2:23" x14ac:dyDescent="0.25">
      <c r="B61" s="133">
        <v>4.54</v>
      </c>
      <c r="C61" s="15"/>
      <c r="D61" s="69">
        <f t="shared" si="4"/>
        <v>0</v>
      </c>
      <c r="E61" s="196"/>
      <c r="F61" s="69">
        <f t="shared" si="12"/>
        <v>0</v>
      </c>
      <c r="G61" s="70"/>
      <c r="H61" s="71"/>
      <c r="I61" s="191">
        <f t="shared" si="8"/>
        <v>594.73999999999978</v>
      </c>
      <c r="J61" s="73">
        <f t="shared" si="9"/>
        <v>131</v>
      </c>
      <c r="K61" s="60">
        <f t="shared" si="6"/>
        <v>0</v>
      </c>
      <c r="N61" s="133">
        <v>4.54</v>
      </c>
      <c r="O61" s="15"/>
      <c r="P61" s="69">
        <f t="shared" si="2"/>
        <v>0</v>
      </c>
      <c r="Q61" s="196"/>
      <c r="R61" s="69">
        <f t="shared" si="13"/>
        <v>0</v>
      </c>
      <c r="S61" s="70"/>
      <c r="T61" s="71"/>
      <c r="U61" s="191">
        <f t="shared" si="10"/>
        <v>2687.68</v>
      </c>
      <c r="V61" s="73">
        <f t="shared" si="11"/>
        <v>592</v>
      </c>
      <c r="W61" s="60">
        <f t="shared" si="7"/>
        <v>0</v>
      </c>
    </row>
    <row r="62" spans="2:23" x14ac:dyDescent="0.25">
      <c r="B62" s="133">
        <v>4.54</v>
      </c>
      <c r="C62" s="15"/>
      <c r="D62" s="69">
        <f t="shared" si="4"/>
        <v>0</v>
      </c>
      <c r="E62" s="196"/>
      <c r="F62" s="69">
        <f t="shared" si="12"/>
        <v>0</v>
      </c>
      <c r="G62" s="70"/>
      <c r="H62" s="71"/>
      <c r="I62" s="191">
        <f t="shared" si="8"/>
        <v>594.73999999999978</v>
      </c>
      <c r="J62" s="73">
        <f t="shared" si="9"/>
        <v>131</v>
      </c>
      <c r="K62" s="60">
        <f t="shared" si="6"/>
        <v>0</v>
      </c>
      <c r="N62" s="133">
        <v>4.54</v>
      </c>
      <c r="O62" s="15"/>
      <c r="P62" s="69">
        <f t="shared" si="2"/>
        <v>0</v>
      </c>
      <c r="Q62" s="196"/>
      <c r="R62" s="69">
        <f t="shared" si="13"/>
        <v>0</v>
      </c>
      <c r="S62" s="70"/>
      <c r="T62" s="71"/>
      <c r="U62" s="191">
        <f t="shared" si="10"/>
        <v>2687.68</v>
      </c>
      <c r="V62" s="73">
        <f t="shared" si="11"/>
        <v>592</v>
      </c>
      <c r="W62" s="60">
        <f t="shared" si="7"/>
        <v>0</v>
      </c>
    </row>
    <row r="63" spans="2:23" x14ac:dyDescent="0.25">
      <c r="B63" s="133">
        <v>4.54</v>
      </c>
      <c r="C63" s="15"/>
      <c r="D63" s="69">
        <f t="shared" si="4"/>
        <v>0</v>
      </c>
      <c r="E63" s="196"/>
      <c r="F63" s="69">
        <f t="shared" si="12"/>
        <v>0</v>
      </c>
      <c r="G63" s="70"/>
      <c r="H63" s="71"/>
      <c r="I63" s="191">
        <f t="shared" si="8"/>
        <v>594.73999999999978</v>
      </c>
      <c r="J63" s="73">
        <f t="shared" si="9"/>
        <v>131</v>
      </c>
      <c r="K63" s="60">
        <f t="shared" si="6"/>
        <v>0</v>
      </c>
      <c r="N63" s="133">
        <v>4.54</v>
      </c>
      <c r="O63" s="15"/>
      <c r="P63" s="69">
        <f t="shared" si="2"/>
        <v>0</v>
      </c>
      <c r="Q63" s="196"/>
      <c r="R63" s="69">
        <f t="shared" si="13"/>
        <v>0</v>
      </c>
      <c r="S63" s="70"/>
      <c r="T63" s="71"/>
      <c r="U63" s="191">
        <f t="shared" si="10"/>
        <v>2687.68</v>
      </c>
      <c r="V63" s="73">
        <f t="shared" si="11"/>
        <v>592</v>
      </c>
      <c r="W63" s="60">
        <f t="shared" si="7"/>
        <v>0</v>
      </c>
    </row>
    <row r="64" spans="2:23" x14ac:dyDescent="0.25">
      <c r="B64" s="133">
        <v>4.54</v>
      </c>
      <c r="C64" s="15"/>
      <c r="D64" s="69">
        <f t="shared" si="4"/>
        <v>0</v>
      </c>
      <c r="E64" s="196"/>
      <c r="F64" s="69">
        <f t="shared" si="12"/>
        <v>0</v>
      </c>
      <c r="G64" s="70"/>
      <c r="H64" s="71"/>
      <c r="I64" s="191">
        <f t="shared" si="8"/>
        <v>594.73999999999978</v>
      </c>
      <c r="J64" s="73">
        <f t="shared" si="9"/>
        <v>131</v>
      </c>
      <c r="K64" s="60">
        <f t="shared" si="6"/>
        <v>0</v>
      </c>
      <c r="N64" s="133">
        <v>4.54</v>
      </c>
      <c r="O64" s="15"/>
      <c r="P64" s="69">
        <f t="shared" si="2"/>
        <v>0</v>
      </c>
      <c r="Q64" s="196"/>
      <c r="R64" s="69">
        <f t="shared" si="13"/>
        <v>0</v>
      </c>
      <c r="S64" s="70"/>
      <c r="T64" s="71"/>
      <c r="U64" s="191">
        <f t="shared" si="10"/>
        <v>2687.68</v>
      </c>
      <c r="V64" s="73">
        <f t="shared" si="11"/>
        <v>592</v>
      </c>
      <c r="W64" s="60">
        <f t="shared" si="7"/>
        <v>0</v>
      </c>
    </row>
    <row r="65" spans="2:23" x14ac:dyDescent="0.25">
      <c r="B65" s="133">
        <v>4.54</v>
      </c>
      <c r="C65" s="15"/>
      <c r="D65" s="69">
        <f t="shared" si="4"/>
        <v>0</v>
      </c>
      <c r="E65" s="196"/>
      <c r="F65" s="69">
        <f t="shared" si="12"/>
        <v>0</v>
      </c>
      <c r="G65" s="70"/>
      <c r="H65" s="71"/>
      <c r="I65" s="191">
        <f t="shared" si="8"/>
        <v>594.73999999999978</v>
      </c>
      <c r="J65" s="73">
        <f t="shared" si="9"/>
        <v>131</v>
      </c>
      <c r="K65" s="60">
        <f t="shared" si="6"/>
        <v>0</v>
      </c>
      <c r="N65" s="133">
        <v>4.54</v>
      </c>
      <c r="O65" s="15"/>
      <c r="P65" s="69">
        <f t="shared" si="2"/>
        <v>0</v>
      </c>
      <c r="Q65" s="196"/>
      <c r="R65" s="69">
        <f t="shared" si="13"/>
        <v>0</v>
      </c>
      <c r="S65" s="70"/>
      <c r="T65" s="71"/>
      <c r="U65" s="191">
        <f t="shared" si="10"/>
        <v>2687.68</v>
      </c>
      <c r="V65" s="73">
        <f t="shared" si="11"/>
        <v>592</v>
      </c>
      <c r="W65" s="60">
        <f t="shared" si="7"/>
        <v>0</v>
      </c>
    </row>
    <row r="66" spans="2:23" x14ac:dyDescent="0.25">
      <c r="B66" s="133">
        <v>4.54</v>
      </c>
      <c r="C66" s="15"/>
      <c r="D66" s="69">
        <f t="shared" si="4"/>
        <v>0</v>
      </c>
      <c r="E66" s="196"/>
      <c r="F66" s="69">
        <f t="shared" si="12"/>
        <v>0</v>
      </c>
      <c r="G66" s="70"/>
      <c r="H66" s="71"/>
      <c r="I66" s="191">
        <f t="shared" si="8"/>
        <v>594.73999999999978</v>
      </c>
      <c r="J66" s="73">
        <f t="shared" si="9"/>
        <v>131</v>
      </c>
      <c r="K66" s="60">
        <f t="shared" si="6"/>
        <v>0</v>
      </c>
      <c r="N66" s="133">
        <v>4.54</v>
      </c>
      <c r="O66" s="15"/>
      <c r="P66" s="69">
        <f t="shared" si="2"/>
        <v>0</v>
      </c>
      <c r="Q66" s="196"/>
      <c r="R66" s="69">
        <f t="shared" si="13"/>
        <v>0</v>
      </c>
      <c r="S66" s="70"/>
      <c r="T66" s="71"/>
      <c r="U66" s="191">
        <f t="shared" si="10"/>
        <v>2687.68</v>
      </c>
      <c r="V66" s="73">
        <f t="shared" si="11"/>
        <v>592</v>
      </c>
      <c r="W66" s="60">
        <f t="shared" si="7"/>
        <v>0</v>
      </c>
    </row>
    <row r="67" spans="2:23" x14ac:dyDescent="0.25">
      <c r="B67" s="133">
        <v>4.54</v>
      </c>
      <c r="C67" s="15"/>
      <c r="D67" s="69">
        <f t="shared" si="4"/>
        <v>0</v>
      </c>
      <c r="E67" s="196"/>
      <c r="F67" s="69">
        <f t="shared" si="12"/>
        <v>0</v>
      </c>
      <c r="G67" s="70"/>
      <c r="H67" s="71"/>
      <c r="I67" s="191">
        <f t="shared" si="8"/>
        <v>594.73999999999978</v>
      </c>
      <c r="J67" s="73">
        <f t="shared" si="9"/>
        <v>131</v>
      </c>
      <c r="K67" s="60">
        <f t="shared" si="6"/>
        <v>0</v>
      </c>
      <c r="N67" s="133">
        <v>4.54</v>
      </c>
      <c r="O67" s="15"/>
      <c r="P67" s="69">
        <f t="shared" si="2"/>
        <v>0</v>
      </c>
      <c r="Q67" s="196"/>
      <c r="R67" s="69">
        <f t="shared" si="13"/>
        <v>0</v>
      </c>
      <c r="S67" s="70"/>
      <c r="T67" s="71"/>
      <c r="U67" s="191">
        <f t="shared" si="10"/>
        <v>2687.68</v>
      </c>
      <c r="V67" s="73">
        <f t="shared" si="11"/>
        <v>592</v>
      </c>
      <c r="W67" s="60">
        <f t="shared" si="7"/>
        <v>0</v>
      </c>
    </row>
    <row r="68" spans="2:23" x14ac:dyDescent="0.25">
      <c r="B68" s="133">
        <v>4.54</v>
      </c>
      <c r="C68" s="15"/>
      <c r="D68" s="69">
        <f t="shared" si="4"/>
        <v>0</v>
      </c>
      <c r="E68" s="196"/>
      <c r="F68" s="69">
        <f t="shared" si="12"/>
        <v>0</v>
      </c>
      <c r="G68" s="70"/>
      <c r="H68" s="71"/>
      <c r="I68" s="191">
        <f t="shared" si="8"/>
        <v>594.73999999999978</v>
      </c>
      <c r="J68" s="73">
        <f t="shared" si="9"/>
        <v>131</v>
      </c>
      <c r="K68" s="60">
        <f t="shared" si="6"/>
        <v>0</v>
      </c>
      <c r="N68" s="133">
        <v>4.54</v>
      </c>
      <c r="O68" s="15"/>
      <c r="P68" s="69">
        <f t="shared" si="2"/>
        <v>0</v>
      </c>
      <c r="Q68" s="196"/>
      <c r="R68" s="69">
        <f t="shared" si="13"/>
        <v>0</v>
      </c>
      <c r="S68" s="70"/>
      <c r="T68" s="71"/>
      <c r="U68" s="191">
        <f t="shared" si="10"/>
        <v>2687.68</v>
      </c>
      <c r="V68" s="73">
        <f t="shared" si="11"/>
        <v>592</v>
      </c>
      <c r="W68" s="60">
        <f t="shared" si="7"/>
        <v>0</v>
      </c>
    </row>
    <row r="69" spans="2:23" x14ac:dyDescent="0.25">
      <c r="B69" s="133">
        <v>4.54</v>
      </c>
      <c r="C69" s="15"/>
      <c r="D69" s="69">
        <f t="shared" si="4"/>
        <v>0</v>
      </c>
      <c r="E69" s="196"/>
      <c r="F69" s="69">
        <f t="shared" si="12"/>
        <v>0</v>
      </c>
      <c r="G69" s="70"/>
      <c r="H69" s="71"/>
      <c r="I69" s="191">
        <f t="shared" si="8"/>
        <v>594.73999999999978</v>
      </c>
      <c r="J69" s="73">
        <f t="shared" si="9"/>
        <v>131</v>
      </c>
      <c r="K69" s="60">
        <f t="shared" si="6"/>
        <v>0</v>
      </c>
      <c r="N69" s="133">
        <v>4.54</v>
      </c>
      <c r="O69" s="15"/>
      <c r="P69" s="69">
        <f t="shared" si="2"/>
        <v>0</v>
      </c>
      <c r="Q69" s="196"/>
      <c r="R69" s="69">
        <f t="shared" si="13"/>
        <v>0</v>
      </c>
      <c r="S69" s="70"/>
      <c r="T69" s="71"/>
      <c r="U69" s="191">
        <f t="shared" si="10"/>
        <v>2687.68</v>
      </c>
      <c r="V69" s="73">
        <f t="shared" si="11"/>
        <v>592</v>
      </c>
      <c r="W69" s="60">
        <f t="shared" si="7"/>
        <v>0</v>
      </c>
    </row>
    <row r="70" spans="2:23" x14ac:dyDescent="0.25">
      <c r="B70" s="133">
        <v>4.54</v>
      </c>
      <c r="C70" s="15"/>
      <c r="D70" s="69">
        <f t="shared" si="4"/>
        <v>0</v>
      </c>
      <c r="E70" s="196"/>
      <c r="F70" s="69">
        <f t="shared" si="12"/>
        <v>0</v>
      </c>
      <c r="G70" s="70"/>
      <c r="H70" s="71"/>
      <c r="I70" s="191">
        <f t="shared" si="8"/>
        <v>594.73999999999978</v>
      </c>
      <c r="J70" s="73">
        <f t="shared" si="9"/>
        <v>131</v>
      </c>
      <c r="K70" s="60">
        <f t="shared" si="6"/>
        <v>0</v>
      </c>
      <c r="N70" s="133">
        <v>4.54</v>
      </c>
      <c r="O70" s="15"/>
      <c r="P70" s="69">
        <f t="shared" si="2"/>
        <v>0</v>
      </c>
      <c r="Q70" s="196"/>
      <c r="R70" s="69">
        <f t="shared" si="13"/>
        <v>0</v>
      </c>
      <c r="S70" s="70"/>
      <c r="T70" s="71"/>
      <c r="U70" s="191">
        <f t="shared" si="10"/>
        <v>2687.68</v>
      </c>
      <c r="V70" s="73">
        <f t="shared" si="11"/>
        <v>592</v>
      </c>
      <c r="W70" s="60">
        <f t="shared" si="7"/>
        <v>0</v>
      </c>
    </row>
    <row r="71" spans="2:23" x14ac:dyDescent="0.25">
      <c r="B71" s="133">
        <v>4.54</v>
      </c>
      <c r="C71" s="15"/>
      <c r="D71" s="69">
        <f t="shared" si="4"/>
        <v>0</v>
      </c>
      <c r="E71" s="196"/>
      <c r="F71" s="69">
        <f t="shared" si="12"/>
        <v>0</v>
      </c>
      <c r="G71" s="70"/>
      <c r="H71" s="71"/>
      <c r="I71" s="191">
        <f t="shared" si="8"/>
        <v>594.73999999999978</v>
      </c>
      <c r="J71" s="73">
        <f t="shared" si="9"/>
        <v>131</v>
      </c>
      <c r="K71" s="60">
        <f t="shared" si="6"/>
        <v>0</v>
      </c>
      <c r="N71" s="133">
        <v>4.54</v>
      </c>
      <c r="O71" s="15"/>
      <c r="P71" s="69">
        <f t="shared" si="2"/>
        <v>0</v>
      </c>
      <c r="Q71" s="196"/>
      <c r="R71" s="69">
        <f t="shared" si="13"/>
        <v>0</v>
      </c>
      <c r="S71" s="70"/>
      <c r="T71" s="71"/>
      <c r="U71" s="191">
        <f t="shared" si="10"/>
        <v>2687.68</v>
      </c>
      <c r="V71" s="73">
        <f t="shared" si="11"/>
        <v>592</v>
      </c>
      <c r="W71" s="60">
        <f t="shared" si="7"/>
        <v>0</v>
      </c>
    </row>
    <row r="72" spans="2:23" x14ac:dyDescent="0.25">
      <c r="B72" s="133">
        <v>4.54</v>
      </c>
      <c r="C72" s="15"/>
      <c r="D72" s="69">
        <f t="shared" si="4"/>
        <v>0</v>
      </c>
      <c r="E72" s="196"/>
      <c r="F72" s="69">
        <f t="shared" si="12"/>
        <v>0</v>
      </c>
      <c r="G72" s="70"/>
      <c r="H72" s="71"/>
      <c r="I72" s="191">
        <f t="shared" si="8"/>
        <v>594.73999999999978</v>
      </c>
      <c r="J72" s="73">
        <f t="shared" si="9"/>
        <v>131</v>
      </c>
      <c r="K72" s="60">
        <f t="shared" si="6"/>
        <v>0</v>
      </c>
      <c r="N72" s="133">
        <v>4.54</v>
      </c>
      <c r="O72" s="15"/>
      <c r="P72" s="69">
        <f t="shared" si="2"/>
        <v>0</v>
      </c>
      <c r="Q72" s="196"/>
      <c r="R72" s="69">
        <f t="shared" si="13"/>
        <v>0</v>
      </c>
      <c r="S72" s="70"/>
      <c r="T72" s="71"/>
      <c r="U72" s="191">
        <f t="shared" si="10"/>
        <v>2687.68</v>
      </c>
      <c r="V72" s="73">
        <f t="shared" si="11"/>
        <v>592</v>
      </c>
      <c r="W72" s="60">
        <f t="shared" si="7"/>
        <v>0</v>
      </c>
    </row>
    <row r="73" spans="2:23" x14ac:dyDescent="0.25">
      <c r="B73" s="133">
        <v>4.54</v>
      </c>
      <c r="C73" s="15"/>
      <c r="D73" s="69">
        <f t="shared" si="4"/>
        <v>0</v>
      </c>
      <c r="E73" s="196"/>
      <c r="F73" s="69">
        <f t="shared" si="12"/>
        <v>0</v>
      </c>
      <c r="G73" s="70"/>
      <c r="H73" s="71"/>
      <c r="I73" s="191">
        <f t="shared" si="8"/>
        <v>594.73999999999978</v>
      </c>
      <c r="J73" s="73">
        <f t="shared" si="9"/>
        <v>131</v>
      </c>
      <c r="K73" s="60">
        <f t="shared" si="6"/>
        <v>0</v>
      </c>
      <c r="N73" s="133">
        <v>4.54</v>
      </c>
      <c r="O73" s="15"/>
      <c r="P73" s="69">
        <f t="shared" ref="P73:P108" si="14">O73*N73</f>
        <v>0</v>
      </c>
      <c r="Q73" s="196"/>
      <c r="R73" s="69">
        <f t="shared" si="13"/>
        <v>0</v>
      </c>
      <c r="S73" s="70"/>
      <c r="T73" s="71"/>
      <c r="U73" s="191">
        <f t="shared" si="10"/>
        <v>2687.68</v>
      </c>
      <c r="V73" s="73">
        <f t="shared" si="11"/>
        <v>592</v>
      </c>
      <c r="W73" s="60">
        <f t="shared" si="7"/>
        <v>0</v>
      </c>
    </row>
    <row r="74" spans="2:23" x14ac:dyDescent="0.25">
      <c r="B74" s="133">
        <v>4.54</v>
      </c>
      <c r="C74" s="15"/>
      <c r="D74" s="69">
        <f t="shared" si="4"/>
        <v>0</v>
      </c>
      <c r="E74" s="196"/>
      <c r="F74" s="69">
        <f t="shared" si="12"/>
        <v>0</v>
      </c>
      <c r="G74" s="70"/>
      <c r="H74" s="71"/>
      <c r="I74" s="191">
        <f t="shared" si="8"/>
        <v>594.73999999999978</v>
      </c>
      <c r="J74" s="73">
        <f t="shared" si="9"/>
        <v>131</v>
      </c>
      <c r="K74" s="60">
        <f t="shared" si="6"/>
        <v>0</v>
      </c>
      <c r="N74" s="133">
        <v>4.54</v>
      </c>
      <c r="O74" s="15"/>
      <c r="P74" s="69">
        <f t="shared" si="14"/>
        <v>0</v>
      </c>
      <c r="Q74" s="196"/>
      <c r="R74" s="69">
        <f t="shared" si="13"/>
        <v>0</v>
      </c>
      <c r="S74" s="70"/>
      <c r="T74" s="71"/>
      <c r="U74" s="191">
        <f t="shared" si="10"/>
        <v>2687.68</v>
      </c>
      <c r="V74" s="73">
        <f t="shared" si="11"/>
        <v>592</v>
      </c>
      <c r="W74" s="60">
        <f t="shared" si="7"/>
        <v>0</v>
      </c>
    </row>
    <row r="75" spans="2:23" x14ac:dyDescent="0.25">
      <c r="B75" s="133">
        <v>4.54</v>
      </c>
      <c r="C75" s="15"/>
      <c r="D75" s="69">
        <f t="shared" si="4"/>
        <v>0</v>
      </c>
      <c r="E75" s="196"/>
      <c r="F75" s="69">
        <f t="shared" si="12"/>
        <v>0</v>
      </c>
      <c r="G75" s="70"/>
      <c r="H75" s="71"/>
      <c r="I75" s="191">
        <f t="shared" ref="I75:I107" si="15">I74-F75</f>
        <v>594.73999999999978</v>
      </c>
      <c r="J75" s="73">
        <f t="shared" ref="J75:J106" si="16">J74-C75</f>
        <v>131</v>
      </c>
      <c r="K75" s="60">
        <f t="shared" si="6"/>
        <v>0</v>
      </c>
      <c r="N75" s="133">
        <v>4.54</v>
      </c>
      <c r="O75" s="15"/>
      <c r="P75" s="69">
        <f t="shared" si="14"/>
        <v>0</v>
      </c>
      <c r="Q75" s="196"/>
      <c r="R75" s="69">
        <f t="shared" si="13"/>
        <v>0</v>
      </c>
      <c r="S75" s="70"/>
      <c r="T75" s="71"/>
      <c r="U75" s="191">
        <f t="shared" ref="U75:U107" si="17">U74-R75</f>
        <v>2687.68</v>
      </c>
      <c r="V75" s="73">
        <f t="shared" ref="V75:V106" si="18">V74-O75</f>
        <v>592</v>
      </c>
      <c r="W75" s="60">
        <f t="shared" si="7"/>
        <v>0</v>
      </c>
    </row>
    <row r="76" spans="2:23" x14ac:dyDescent="0.25">
      <c r="B76" s="133">
        <v>4.54</v>
      </c>
      <c r="C76" s="15"/>
      <c r="D76" s="69">
        <f t="shared" si="4"/>
        <v>0</v>
      </c>
      <c r="E76" s="196"/>
      <c r="F76" s="69">
        <f t="shared" si="12"/>
        <v>0</v>
      </c>
      <c r="G76" s="70"/>
      <c r="H76" s="71"/>
      <c r="I76" s="191">
        <f t="shared" si="15"/>
        <v>594.73999999999978</v>
      </c>
      <c r="J76" s="73">
        <f t="shared" si="16"/>
        <v>131</v>
      </c>
      <c r="K76" s="60">
        <f t="shared" si="6"/>
        <v>0</v>
      </c>
      <c r="N76" s="133">
        <v>4.54</v>
      </c>
      <c r="O76" s="15"/>
      <c r="P76" s="69">
        <f t="shared" si="14"/>
        <v>0</v>
      </c>
      <c r="Q76" s="196"/>
      <c r="R76" s="69">
        <f t="shared" si="13"/>
        <v>0</v>
      </c>
      <c r="S76" s="70"/>
      <c r="T76" s="71"/>
      <c r="U76" s="191">
        <f t="shared" si="17"/>
        <v>2687.68</v>
      </c>
      <c r="V76" s="73">
        <f t="shared" si="18"/>
        <v>592</v>
      </c>
      <c r="W76" s="60">
        <f t="shared" si="7"/>
        <v>0</v>
      </c>
    </row>
    <row r="77" spans="2:23" x14ac:dyDescent="0.25">
      <c r="B77" s="133">
        <v>4.54</v>
      </c>
      <c r="C77" s="15"/>
      <c r="D77" s="69">
        <f t="shared" si="4"/>
        <v>0</v>
      </c>
      <c r="E77" s="196"/>
      <c r="F77" s="69">
        <f t="shared" si="12"/>
        <v>0</v>
      </c>
      <c r="G77" s="70"/>
      <c r="H77" s="71"/>
      <c r="I77" s="191">
        <f t="shared" si="15"/>
        <v>594.73999999999978</v>
      </c>
      <c r="J77" s="73">
        <f t="shared" si="16"/>
        <v>131</v>
      </c>
      <c r="K77" s="60">
        <f t="shared" si="6"/>
        <v>0</v>
      </c>
      <c r="N77" s="133">
        <v>4.54</v>
      </c>
      <c r="O77" s="15"/>
      <c r="P77" s="69">
        <f t="shared" si="14"/>
        <v>0</v>
      </c>
      <c r="Q77" s="196"/>
      <c r="R77" s="69">
        <f t="shared" si="13"/>
        <v>0</v>
      </c>
      <c r="S77" s="70"/>
      <c r="T77" s="71"/>
      <c r="U77" s="191">
        <f t="shared" si="17"/>
        <v>2687.68</v>
      </c>
      <c r="V77" s="73">
        <f t="shared" si="18"/>
        <v>592</v>
      </c>
      <c r="W77" s="60">
        <f t="shared" si="7"/>
        <v>0</v>
      </c>
    </row>
    <row r="78" spans="2:23" x14ac:dyDescent="0.25">
      <c r="B78" s="133">
        <v>4.54</v>
      </c>
      <c r="C78" s="15"/>
      <c r="D78" s="69">
        <f t="shared" si="4"/>
        <v>0</v>
      </c>
      <c r="E78" s="196"/>
      <c r="F78" s="69">
        <f t="shared" si="12"/>
        <v>0</v>
      </c>
      <c r="G78" s="70"/>
      <c r="H78" s="71"/>
      <c r="I78" s="191">
        <f t="shared" si="15"/>
        <v>594.73999999999978</v>
      </c>
      <c r="J78" s="73">
        <f t="shared" si="16"/>
        <v>131</v>
      </c>
      <c r="K78" s="60">
        <f t="shared" si="6"/>
        <v>0</v>
      </c>
      <c r="N78" s="133">
        <v>4.54</v>
      </c>
      <c r="O78" s="15"/>
      <c r="P78" s="69">
        <f t="shared" si="14"/>
        <v>0</v>
      </c>
      <c r="Q78" s="196"/>
      <c r="R78" s="69">
        <f t="shared" si="13"/>
        <v>0</v>
      </c>
      <c r="S78" s="70"/>
      <c r="T78" s="71"/>
      <c r="U78" s="191">
        <f t="shared" si="17"/>
        <v>2687.68</v>
      </c>
      <c r="V78" s="73">
        <f t="shared" si="18"/>
        <v>592</v>
      </c>
      <c r="W78" s="60">
        <f t="shared" si="7"/>
        <v>0</v>
      </c>
    </row>
    <row r="79" spans="2:23" x14ac:dyDescent="0.25">
      <c r="B79" s="133">
        <v>4.54</v>
      </c>
      <c r="C79" s="15"/>
      <c r="D79" s="69">
        <f t="shared" si="4"/>
        <v>0</v>
      </c>
      <c r="E79" s="196"/>
      <c r="F79" s="69">
        <f t="shared" si="12"/>
        <v>0</v>
      </c>
      <c r="G79" s="70"/>
      <c r="H79" s="71"/>
      <c r="I79" s="191">
        <f t="shared" si="15"/>
        <v>594.73999999999978</v>
      </c>
      <c r="J79" s="73">
        <f t="shared" si="16"/>
        <v>131</v>
      </c>
      <c r="K79" s="60">
        <f t="shared" si="6"/>
        <v>0</v>
      </c>
      <c r="N79" s="133">
        <v>4.54</v>
      </c>
      <c r="O79" s="15"/>
      <c r="P79" s="69">
        <f t="shared" si="14"/>
        <v>0</v>
      </c>
      <c r="Q79" s="196"/>
      <c r="R79" s="69">
        <f t="shared" si="13"/>
        <v>0</v>
      </c>
      <c r="S79" s="70"/>
      <c r="T79" s="71"/>
      <c r="U79" s="191">
        <f t="shared" si="17"/>
        <v>2687.68</v>
      </c>
      <c r="V79" s="73">
        <f t="shared" si="18"/>
        <v>592</v>
      </c>
      <c r="W79" s="60">
        <f t="shared" si="7"/>
        <v>0</v>
      </c>
    </row>
    <row r="80" spans="2:23" x14ac:dyDescent="0.25">
      <c r="B80" s="133">
        <v>4.54</v>
      </c>
      <c r="C80" s="15"/>
      <c r="D80" s="69">
        <f t="shared" si="4"/>
        <v>0</v>
      </c>
      <c r="E80" s="196"/>
      <c r="F80" s="69">
        <f t="shared" si="12"/>
        <v>0</v>
      </c>
      <c r="G80" s="70"/>
      <c r="H80" s="71"/>
      <c r="I80" s="191">
        <f t="shared" si="15"/>
        <v>594.73999999999978</v>
      </c>
      <c r="J80" s="73">
        <f t="shared" si="16"/>
        <v>131</v>
      </c>
      <c r="K80" s="60">
        <f t="shared" si="6"/>
        <v>0</v>
      </c>
      <c r="N80" s="133">
        <v>4.54</v>
      </c>
      <c r="O80" s="15"/>
      <c r="P80" s="69">
        <f t="shared" si="14"/>
        <v>0</v>
      </c>
      <c r="Q80" s="196"/>
      <c r="R80" s="69">
        <f t="shared" si="13"/>
        <v>0</v>
      </c>
      <c r="S80" s="70"/>
      <c r="T80" s="71"/>
      <c r="U80" s="191">
        <f t="shared" si="17"/>
        <v>2687.68</v>
      </c>
      <c r="V80" s="73">
        <f t="shared" si="18"/>
        <v>592</v>
      </c>
      <c r="W80" s="60">
        <f t="shared" si="7"/>
        <v>0</v>
      </c>
    </row>
    <row r="81" spans="2:23" x14ac:dyDescent="0.25">
      <c r="B81" s="133">
        <v>4.54</v>
      </c>
      <c r="C81" s="15"/>
      <c r="D81" s="69">
        <f t="shared" si="4"/>
        <v>0</v>
      </c>
      <c r="E81" s="196"/>
      <c r="F81" s="69">
        <f t="shared" si="12"/>
        <v>0</v>
      </c>
      <c r="G81" s="70"/>
      <c r="H81" s="71"/>
      <c r="I81" s="191">
        <f t="shared" si="15"/>
        <v>594.73999999999978</v>
      </c>
      <c r="J81" s="73">
        <f t="shared" si="16"/>
        <v>131</v>
      </c>
      <c r="K81" s="60">
        <f t="shared" si="6"/>
        <v>0</v>
      </c>
      <c r="N81" s="133">
        <v>4.54</v>
      </c>
      <c r="O81" s="15"/>
      <c r="P81" s="69">
        <f t="shared" si="14"/>
        <v>0</v>
      </c>
      <c r="Q81" s="196"/>
      <c r="R81" s="69">
        <f t="shared" si="13"/>
        <v>0</v>
      </c>
      <c r="S81" s="70"/>
      <c r="T81" s="71"/>
      <c r="U81" s="191">
        <f t="shared" si="17"/>
        <v>2687.68</v>
      </c>
      <c r="V81" s="73">
        <f t="shared" si="18"/>
        <v>592</v>
      </c>
      <c r="W81" s="60">
        <f t="shared" si="7"/>
        <v>0</v>
      </c>
    </row>
    <row r="82" spans="2:23" x14ac:dyDescent="0.25">
      <c r="B82" s="133">
        <v>4.54</v>
      </c>
      <c r="C82" s="15"/>
      <c r="D82" s="69">
        <f t="shared" si="4"/>
        <v>0</v>
      </c>
      <c r="E82" s="196"/>
      <c r="F82" s="69">
        <f t="shared" si="12"/>
        <v>0</v>
      </c>
      <c r="G82" s="70"/>
      <c r="H82" s="71"/>
      <c r="I82" s="191">
        <f t="shared" si="15"/>
        <v>594.73999999999978</v>
      </c>
      <c r="J82" s="73">
        <f t="shared" si="16"/>
        <v>131</v>
      </c>
      <c r="K82" s="60">
        <f t="shared" si="6"/>
        <v>0</v>
      </c>
      <c r="N82" s="133">
        <v>4.54</v>
      </c>
      <c r="O82" s="15"/>
      <c r="P82" s="69">
        <f t="shared" si="14"/>
        <v>0</v>
      </c>
      <c r="Q82" s="196"/>
      <c r="R82" s="69">
        <f t="shared" si="13"/>
        <v>0</v>
      </c>
      <c r="S82" s="70"/>
      <c r="T82" s="71"/>
      <c r="U82" s="191">
        <f t="shared" si="17"/>
        <v>2687.68</v>
      </c>
      <c r="V82" s="73">
        <f t="shared" si="18"/>
        <v>592</v>
      </c>
      <c r="W82" s="60">
        <f t="shared" si="7"/>
        <v>0</v>
      </c>
    </row>
    <row r="83" spans="2:23" x14ac:dyDescent="0.25">
      <c r="B83" s="133">
        <v>4.54</v>
      </c>
      <c r="C83" s="15"/>
      <c r="D83" s="69">
        <f t="shared" si="4"/>
        <v>0</v>
      </c>
      <c r="E83" s="196"/>
      <c r="F83" s="69">
        <f t="shared" si="12"/>
        <v>0</v>
      </c>
      <c r="G83" s="70"/>
      <c r="H83" s="71"/>
      <c r="I83" s="191">
        <f t="shared" si="15"/>
        <v>594.73999999999978</v>
      </c>
      <c r="J83" s="73">
        <f t="shared" si="16"/>
        <v>131</v>
      </c>
      <c r="K83" s="60">
        <f t="shared" si="6"/>
        <v>0</v>
      </c>
      <c r="N83" s="133">
        <v>4.54</v>
      </c>
      <c r="O83" s="15"/>
      <c r="P83" s="69">
        <f t="shared" si="14"/>
        <v>0</v>
      </c>
      <c r="Q83" s="196"/>
      <c r="R83" s="69">
        <f t="shared" si="13"/>
        <v>0</v>
      </c>
      <c r="S83" s="70"/>
      <c r="T83" s="71"/>
      <c r="U83" s="191">
        <f t="shared" si="17"/>
        <v>2687.68</v>
      </c>
      <c r="V83" s="73">
        <f t="shared" si="18"/>
        <v>592</v>
      </c>
      <c r="W83" s="60">
        <f t="shared" si="7"/>
        <v>0</v>
      </c>
    </row>
    <row r="84" spans="2:23" x14ac:dyDescent="0.25">
      <c r="B84" s="133">
        <v>4.54</v>
      </c>
      <c r="C84" s="15"/>
      <c r="D84" s="69">
        <f t="shared" si="4"/>
        <v>0</v>
      </c>
      <c r="E84" s="196"/>
      <c r="F84" s="69">
        <f t="shared" si="12"/>
        <v>0</v>
      </c>
      <c r="G84" s="70"/>
      <c r="H84" s="71"/>
      <c r="I84" s="191">
        <f t="shared" si="15"/>
        <v>594.73999999999978</v>
      </c>
      <c r="J84" s="73">
        <f t="shared" si="16"/>
        <v>131</v>
      </c>
      <c r="K84" s="60"/>
      <c r="N84" s="133">
        <v>4.54</v>
      </c>
      <c r="O84" s="15"/>
      <c r="P84" s="69">
        <f t="shared" si="14"/>
        <v>0</v>
      </c>
      <c r="Q84" s="196"/>
      <c r="R84" s="69">
        <f t="shared" si="13"/>
        <v>0</v>
      </c>
      <c r="S84" s="70"/>
      <c r="T84" s="71"/>
      <c r="U84" s="191">
        <f t="shared" si="17"/>
        <v>2687.68</v>
      </c>
      <c r="V84" s="73">
        <f t="shared" si="18"/>
        <v>592</v>
      </c>
      <c r="W84" s="60"/>
    </row>
    <row r="85" spans="2:23" x14ac:dyDescent="0.25">
      <c r="B85" s="133">
        <v>4.54</v>
      </c>
      <c r="C85" s="15"/>
      <c r="D85" s="69">
        <f t="shared" si="4"/>
        <v>0</v>
      </c>
      <c r="E85" s="196"/>
      <c r="F85" s="69">
        <f t="shared" si="12"/>
        <v>0</v>
      </c>
      <c r="G85" s="70"/>
      <c r="H85" s="71"/>
      <c r="I85" s="191">
        <f t="shared" si="15"/>
        <v>594.73999999999978</v>
      </c>
      <c r="J85" s="73">
        <f t="shared" si="16"/>
        <v>131</v>
      </c>
      <c r="K85" s="60"/>
      <c r="N85" s="133">
        <v>4.54</v>
      </c>
      <c r="O85" s="15"/>
      <c r="P85" s="69">
        <f t="shared" si="14"/>
        <v>0</v>
      </c>
      <c r="Q85" s="196"/>
      <c r="R85" s="69">
        <f t="shared" si="13"/>
        <v>0</v>
      </c>
      <c r="S85" s="70"/>
      <c r="T85" s="71"/>
      <c r="U85" s="191">
        <f t="shared" si="17"/>
        <v>2687.68</v>
      </c>
      <c r="V85" s="73">
        <f t="shared" si="18"/>
        <v>592</v>
      </c>
      <c r="W85" s="60"/>
    </row>
    <row r="86" spans="2:23" x14ac:dyDescent="0.25">
      <c r="B86" s="133">
        <v>4.54</v>
      </c>
      <c r="C86" s="15"/>
      <c r="D86" s="69">
        <f t="shared" si="4"/>
        <v>0</v>
      </c>
      <c r="E86" s="196"/>
      <c r="F86" s="69">
        <f t="shared" si="12"/>
        <v>0</v>
      </c>
      <c r="G86" s="70"/>
      <c r="H86" s="71"/>
      <c r="I86" s="191">
        <f t="shared" si="15"/>
        <v>594.73999999999978</v>
      </c>
      <c r="J86" s="73">
        <f t="shared" si="16"/>
        <v>131</v>
      </c>
      <c r="K86" s="60"/>
      <c r="N86" s="133">
        <v>4.54</v>
      </c>
      <c r="O86" s="15"/>
      <c r="P86" s="69">
        <f t="shared" si="14"/>
        <v>0</v>
      </c>
      <c r="Q86" s="196"/>
      <c r="R86" s="69">
        <f t="shared" si="13"/>
        <v>0</v>
      </c>
      <c r="S86" s="70"/>
      <c r="T86" s="71"/>
      <c r="U86" s="191">
        <f t="shared" si="17"/>
        <v>2687.68</v>
      </c>
      <c r="V86" s="73">
        <f t="shared" si="18"/>
        <v>592</v>
      </c>
      <c r="W86" s="60"/>
    </row>
    <row r="87" spans="2:23" x14ac:dyDescent="0.25">
      <c r="B87" s="133">
        <v>4.54</v>
      </c>
      <c r="C87" s="15"/>
      <c r="D87" s="69">
        <f t="shared" si="4"/>
        <v>0</v>
      </c>
      <c r="E87" s="196"/>
      <c r="F87" s="69">
        <f t="shared" si="12"/>
        <v>0</v>
      </c>
      <c r="G87" s="70"/>
      <c r="H87" s="71"/>
      <c r="I87" s="191">
        <f t="shared" si="15"/>
        <v>594.73999999999978</v>
      </c>
      <c r="J87" s="73">
        <f t="shared" si="16"/>
        <v>131</v>
      </c>
      <c r="K87" s="60"/>
      <c r="N87" s="133">
        <v>4.54</v>
      </c>
      <c r="O87" s="15"/>
      <c r="P87" s="69">
        <f t="shared" si="14"/>
        <v>0</v>
      </c>
      <c r="Q87" s="196"/>
      <c r="R87" s="69">
        <f t="shared" si="13"/>
        <v>0</v>
      </c>
      <c r="S87" s="70"/>
      <c r="T87" s="71"/>
      <c r="U87" s="191">
        <f t="shared" si="17"/>
        <v>2687.68</v>
      </c>
      <c r="V87" s="73">
        <f t="shared" si="18"/>
        <v>592</v>
      </c>
      <c r="W87" s="60"/>
    </row>
    <row r="88" spans="2:23" x14ac:dyDescent="0.25">
      <c r="B88" s="133">
        <v>4.54</v>
      </c>
      <c r="C88" s="15"/>
      <c r="D88" s="69">
        <f t="shared" si="4"/>
        <v>0</v>
      </c>
      <c r="E88" s="196"/>
      <c r="F88" s="69">
        <f t="shared" si="12"/>
        <v>0</v>
      </c>
      <c r="G88" s="70"/>
      <c r="H88" s="71"/>
      <c r="I88" s="191">
        <f t="shared" si="15"/>
        <v>594.73999999999978</v>
      </c>
      <c r="J88" s="73">
        <f t="shared" si="16"/>
        <v>131</v>
      </c>
      <c r="K88" s="60"/>
      <c r="N88" s="133">
        <v>4.54</v>
      </c>
      <c r="O88" s="15"/>
      <c r="P88" s="69">
        <f t="shared" si="14"/>
        <v>0</v>
      </c>
      <c r="Q88" s="196"/>
      <c r="R88" s="69">
        <f t="shared" si="13"/>
        <v>0</v>
      </c>
      <c r="S88" s="70"/>
      <c r="T88" s="71"/>
      <c r="U88" s="191">
        <f t="shared" si="17"/>
        <v>2687.68</v>
      </c>
      <c r="V88" s="73">
        <f t="shared" si="18"/>
        <v>592</v>
      </c>
      <c r="W88" s="60"/>
    </row>
    <row r="89" spans="2:23" x14ac:dyDescent="0.25">
      <c r="B89" s="133">
        <v>4.54</v>
      </c>
      <c r="C89" s="15"/>
      <c r="D89" s="69">
        <f t="shared" si="4"/>
        <v>0</v>
      </c>
      <c r="E89" s="196"/>
      <c r="F89" s="69">
        <f t="shared" si="12"/>
        <v>0</v>
      </c>
      <c r="G89" s="70"/>
      <c r="H89" s="71"/>
      <c r="I89" s="191">
        <f t="shared" si="15"/>
        <v>594.73999999999978</v>
      </c>
      <c r="J89" s="73">
        <f t="shared" si="16"/>
        <v>131</v>
      </c>
      <c r="K89" s="60"/>
      <c r="N89" s="133">
        <v>4.54</v>
      </c>
      <c r="O89" s="15"/>
      <c r="P89" s="69">
        <f t="shared" si="14"/>
        <v>0</v>
      </c>
      <c r="Q89" s="196"/>
      <c r="R89" s="69">
        <f t="shared" si="13"/>
        <v>0</v>
      </c>
      <c r="S89" s="70"/>
      <c r="T89" s="71"/>
      <c r="U89" s="191">
        <f t="shared" si="17"/>
        <v>2687.68</v>
      </c>
      <c r="V89" s="73">
        <f t="shared" si="18"/>
        <v>592</v>
      </c>
      <c r="W89" s="60"/>
    </row>
    <row r="90" spans="2:23" x14ac:dyDescent="0.25">
      <c r="B90" s="133">
        <v>4.54</v>
      </c>
      <c r="C90" s="15"/>
      <c r="D90" s="69">
        <f t="shared" si="4"/>
        <v>0</v>
      </c>
      <c r="E90" s="196"/>
      <c r="F90" s="69">
        <f t="shared" si="12"/>
        <v>0</v>
      </c>
      <c r="G90" s="70"/>
      <c r="H90" s="71"/>
      <c r="I90" s="191">
        <f t="shared" si="15"/>
        <v>594.73999999999978</v>
      </c>
      <c r="J90" s="73">
        <f t="shared" si="16"/>
        <v>131</v>
      </c>
      <c r="K90" s="60"/>
      <c r="N90" s="133">
        <v>4.54</v>
      </c>
      <c r="O90" s="15"/>
      <c r="P90" s="69">
        <f t="shared" si="14"/>
        <v>0</v>
      </c>
      <c r="Q90" s="196"/>
      <c r="R90" s="69">
        <f t="shared" si="13"/>
        <v>0</v>
      </c>
      <c r="S90" s="70"/>
      <c r="T90" s="71"/>
      <c r="U90" s="191">
        <f t="shared" si="17"/>
        <v>2687.68</v>
      </c>
      <c r="V90" s="73">
        <f t="shared" si="18"/>
        <v>592</v>
      </c>
      <c r="W90" s="60"/>
    </row>
    <row r="91" spans="2:23" x14ac:dyDescent="0.25">
      <c r="B91" s="133">
        <v>4.54</v>
      </c>
      <c r="C91" s="15"/>
      <c r="D91" s="69">
        <f t="shared" si="4"/>
        <v>0</v>
      </c>
      <c r="E91" s="196"/>
      <c r="F91" s="69">
        <f t="shared" si="12"/>
        <v>0</v>
      </c>
      <c r="G91" s="70"/>
      <c r="H91" s="71"/>
      <c r="I91" s="191">
        <f t="shared" si="15"/>
        <v>594.73999999999978</v>
      </c>
      <c r="J91" s="73">
        <f t="shared" si="16"/>
        <v>131</v>
      </c>
      <c r="K91" s="60"/>
      <c r="N91" s="133">
        <v>4.54</v>
      </c>
      <c r="O91" s="15"/>
      <c r="P91" s="69">
        <f t="shared" si="14"/>
        <v>0</v>
      </c>
      <c r="Q91" s="196"/>
      <c r="R91" s="69">
        <f t="shared" si="13"/>
        <v>0</v>
      </c>
      <c r="S91" s="70"/>
      <c r="T91" s="71"/>
      <c r="U91" s="191">
        <f t="shared" si="17"/>
        <v>2687.68</v>
      </c>
      <c r="V91" s="73">
        <f t="shared" si="18"/>
        <v>592</v>
      </c>
      <c r="W91" s="60"/>
    </row>
    <row r="92" spans="2:23" x14ac:dyDescent="0.25">
      <c r="B92" s="133">
        <v>4.54</v>
      </c>
      <c r="C92" s="15"/>
      <c r="D92" s="69">
        <f t="shared" si="4"/>
        <v>0</v>
      </c>
      <c r="E92" s="196"/>
      <c r="F92" s="69">
        <f t="shared" si="12"/>
        <v>0</v>
      </c>
      <c r="G92" s="70"/>
      <c r="H92" s="71"/>
      <c r="I92" s="191">
        <f t="shared" si="15"/>
        <v>594.73999999999978</v>
      </c>
      <c r="J92" s="73">
        <f t="shared" si="16"/>
        <v>131</v>
      </c>
      <c r="K92" s="60"/>
      <c r="N92" s="133">
        <v>4.54</v>
      </c>
      <c r="O92" s="15"/>
      <c r="P92" s="69">
        <f t="shared" si="14"/>
        <v>0</v>
      </c>
      <c r="Q92" s="196"/>
      <c r="R92" s="69">
        <f t="shared" si="13"/>
        <v>0</v>
      </c>
      <c r="S92" s="70"/>
      <c r="T92" s="71"/>
      <c r="U92" s="191">
        <f t="shared" si="17"/>
        <v>2687.68</v>
      </c>
      <c r="V92" s="73">
        <f t="shared" si="18"/>
        <v>592</v>
      </c>
      <c r="W92" s="60"/>
    </row>
    <row r="93" spans="2:23" x14ac:dyDescent="0.25">
      <c r="B93" s="133">
        <v>4.54</v>
      </c>
      <c r="C93" s="15"/>
      <c r="D93" s="69">
        <f t="shared" si="4"/>
        <v>0</v>
      </c>
      <c r="E93" s="196"/>
      <c r="F93" s="69">
        <f t="shared" si="12"/>
        <v>0</v>
      </c>
      <c r="G93" s="70"/>
      <c r="H93" s="71"/>
      <c r="I93" s="191">
        <f t="shared" si="15"/>
        <v>594.73999999999978</v>
      </c>
      <c r="J93" s="73">
        <f t="shared" si="16"/>
        <v>131</v>
      </c>
      <c r="K93" s="60"/>
      <c r="N93" s="133">
        <v>4.54</v>
      </c>
      <c r="O93" s="15"/>
      <c r="P93" s="69">
        <f t="shared" si="14"/>
        <v>0</v>
      </c>
      <c r="Q93" s="196"/>
      <c r="R93" s="69">
        <f t="shared" si="13"/>
        <v>0</v>
      </c>
      <c r="S93" s="70"/>
      <c r="T93" s="71"/>
      <c r="U93" s="191">
        <f t="shared" si="17"/>
        <v>2687.68</v>
      </c>
      <c r="V93" s="73">
        <f t="shared" si="18"/>
        <v>592</v>
      </c>
      <c r="W93" s="60"/>
    </row>
    <row r="94" spans="2:23" x14ac:dyDescent="0.25">
      <c r="B94" s="133">
        <v>4.54</v>
      </c>
      <c r="C94" s="15"/>
      <c r="D94" s="69">
        <f t="shared" si="4"/>
        <v>0</v>
      </c>
      <c r="E94" s="196"/>
      <c r="F94" s="69">
        <f t="shared" si="12"/>
        <v>0</v>
      </c>
      <c r="G94" s="70"/>
      <c r="H94" s="71"/>
      <c r="I94" s="191">
        <f t="shared" si="15"/>
        <v>594.73999999999978</v>
      </c>
      <c r="J94" s="73">
        <f t="shared" si="16"/>
        <v>131</v>
      </c>
      <c r="K94" s="60"/>
      <c r="N94" s="133">
        <v>4.54</v>
      </c>
      <c r="O94" s="15"/>
      <c r="P94" s="69">
        <f t="shared" si="14"/>
        <v>0</v>
      </c>
      <c r="Q94" s="196"/>
      <c r="R94" s="69">
        <f t="shared" si="13"/>
        <v>0</v>
      </c>
      <c r="S94" s="70"/>
      <c r="T94" s="71"/>
      <c r="U94" s="191">
        <f t="shared" si="17"/>
        <v>2687.68</v>
      </c>
      <c r="V94" s="73">
        <f t="shared" si="18"/>
        <v>592</v>
      </c>
      <c r="W94" s="60"/>
    </row>
    <row r="95" spans="2:23" x14ac:dyDescent="0.25">
      <c r="B95" s="133">
        <v>4.54</v>
      </c>
      <c r="C95" s="15"/>
      <c r="D95" s="69">
        <f t="shared" si="4"/>
        <v>0</v>
      </c>
      <c r="E95" s="196"/>
      <c r="F95" s="69">
        <f t="shared" si="12"/>
        <v>0</v>
      </c>
      <c r="G95" s="70"/>
      <c r="H95" s="71"/>
      <c r="I95" s="191">
        <f t="shared" si="15"/>
        <v>594.73999999999978</v>
      </c>
      <c r="J95" s="73">
        <f t="shared" si="16"/>
        <v>131</v>
      </c>
      <c r="K95" s="60"/>
      <c r="N95" s="133">
        <v>4.54</v>
      </c>
      <c r="O95" s="15"/>
      <c r="P95" s="69">
        <f t="shared" si="14"/>
        <v>0</v>
      </c>
      <c r="Q95" s="196"/>
      <c r="R95" s="69">
        <f t="shared" si="13"/>
        <v>0</v>
      </c>
      <c r="S95" s="70"/>
      <c r="T95" s="71"/>
      <c r="U95" s="191">
        <f t="shared" si="17"/>
        <v>2687.68</v>
      </c>
      <c r="V95" s="73">
        <f t="shared" si="18"/>
        <v>592</v>
      </c>
      <c r="W95" s="60"/>
    </row>
    <row r="96" spans="2:23" x14ac:dyDescent="0.25">
      <c r="B96" s="133">
        <v>4.54</v>
      </c>
      <c r="C96" s="15"/>
      <c r="D96" s="69">
        <f t="shared" si="4"/>
        <v>0</v>
      </c>
      <c r="E96" s="196"/>
      <c r="F96" s="69">
        <f t="shared" si="12"/>
        <v>0</v>
      </c>
      <c r="G96" s="70"/>
      <c r="H96" s="71"/>
      <c r="I96" s="191">
        <f t="shared" si="15"/>
        <v>594.73999999999978</v>
      </c>
      <c r="J96" s="73">
        <f t="shared" si="16"/>
        <v>131</v>
      </c>
      <c r="K96" s="60"/>
      <c r="N96" s="133">
        <v>4.54</v>
      </c>
      <c r="O96" s="15"/>
      <c r="P96" s="69">
        <f t="shared" si="14"/>
        <v>0</v>
      </c>
      <c r="Q96" s="196"/>
      <c r="R96" s="69">
        <f t="shared" si="13"/>
        <v>0</v>
      </c>
      <c r="S96" s="70"/>
      <c r="T96" s="71"/>
      <c r="U96" s="191">
        <f t="shared" si="17"/>
        <v>2687.68</v>
      </c>
      <c r="V96" s="73">
        <f t="shared" si="18"/>
        <v>592</v>
      </c>
      <c r="W96" s="60"/>
    </row>
    <row r="97" spans="2:23" x14ac:dyDescent="0.25">
      <c r="B97" s="133">
        <v>4.54</v>
      </c>
      <c r="C97" s="15"/>
      <c r="D97" s="69">
        <f t="shared" si="4"/>
        <v>0</v>
      </c>
      <c r="E97" s="196"/>
      <c r="F97" s="69">
        <f t="shared" si="12"/>
        <v>0</v>
      </c>
      <c r="G97" s="70"/>
      <c r="H97" s="71"/>
      <c r="I97" s="191">
        <f t="shared" si="15"/>
        <v>594.73999999999978</v>
      </c>
      <c r="J97" s="73">
        <f t="shared" si="16"/>
        <v>131</v>
      </c>
      <c r="K97" s="60"/>
      <c r="N97" s="133">
        <v>4.54</v>
      </c>
      <c r="O97" s="15"/>
      <c r="P97" s="69">
        <f t="shared" si="14"/>
        <v>0</v>
      </c>
      <c r="Q97" s="196"/>
      <c r="R97" s="69">
        <f t="shared" si="13"/>
        <v>0</v>
      </c>
      <c r="S97" s="70"/>
      <c r="T97" s="71"/>
      <c r="U97" s="191">
        <f t="shared" si="17"/>
        <v>2687.68</v>
      </c>
      <c r="V97" s="73">
        <f t="shared" si="18"/>
        <v>592</v>
      </c>
      <c r="W97" s="60"/>
    </row>
    <row r="98" spans="2:23" x14ac:dyDescent="0.25">
      <c r="B98" s="133">
        <v>4.54</v>
      </c>
      <c r="C98" s="15"/>
      <c r="D98" s="69">
        <f t="shared" si="4"/>
        <v>0</v>
      </c>
      <c r="E98" s="196"/>
      <c r="F98" s="69">
        <f t="shared" si="12"/>
        <v>0</v>
      </c>
      <c r="G98" s="70"/>
      <c r="H98" s="71"/>
      <c r="I98" s="191">
        <f t="shared" si="15"/>
        <v>594.73999999999978</v>
      </c>
      <c r="J98" s="73">
        <f t="shared" si="16"/>
        <v>131</v>
      </c>
      <c r="K98" s="60"/>
      <c r="N98" s="133">
        <v>4.54</v>
      </c>
      <c r="O98" s="15"/>
      <c r="P98" s="69">
        <f t="shared" si="14"/>
        <v>0</v>
      </c>
      <c r="Q98" s="196"/>
      <c r="R98" s="69">
        <f t="shared" si="13"/>
        <v>0</v>
      </c>
      <c r="S98" s="70"/>
      <c r="T98" s="71"/>
      <c r="U98" s="191">
        <f t="shared" si="17"/>
        <v>2687.68</v>
      </c>
      <c r="V98" s="73">
        <f t="shared" si="18"/>
        <v>592</v>
      </c>
      <c r="W98" s="60"/>
    </row>
    <row r="99" spans="2:23" x14ac:dyDescent="0.25">
      <c r="B99" s="133">
        <v>4.54</v>
      </c>
      <c r="C99" s="15"/>
      <c r="D99" s="69">
        <f t="shared" si="4"/>
        <v>0</v>
      </c>
      <c r="E99" s="196"/>
      <c r="F99" s="69">
        <f t="shared" si="12"/>
        <v>0</v>
      </c>
      <c r="G99" s="70"/>
      <c r="H99" s="71"/>
      <c r="I99" s="191">
        <f t="shared" si="15"/>
        <v>594.73999999999978</v>
      </c>
      <c r="J99" s="73">
        <f t="shared" si="16"/>
        <v>131</v>
      </c>
      <c r="K99" s="60"/>
      <c r="N99" s="133">
        <v>4.54</v>
      </c>
      <c r="O99" s="15"/>
      <c r="P99" s="69">
        <f t="shared" si="14"/>
        <v>0</v>
      </c>
      <c r="Q99" s="196"/>
      <c r="R99" s="69">
        <f t="shared" si="13"/>
        <v>0</v>
      </c>
      <c r="S99" s="70"/>
      <c r="T99" s="71"/>
      <c r="U99" s="191">
        <f t="shared" si="17"/>
        <v>2687.68</v>
      </c>
      <c r="V99" s="73">
        <f t="shared" si="18"/>
        <v>592</v>
      </c>
      <c r="W99" s="60"/>
    </row>
    <row r="100" spans="2:23" x14ac:dyDescent="0.25">
      <c r="B100" s="133">
        <v>4.54</v>
      </c>
      <c r="C100" s="15"/>
      <c r="D100" s="69">
        <f t="shared" si="4"/>
        <v>0</v>
      </c>
      <c r="E100" s="196"/>
      <c r="F100" s="69">
        <f t="shared" si="12"/>
        <v>0</v>
      </c>
      <c r="G100" s="70"/>
      <c r="H100" s="71"/>
      <c r="I100" s="191">
        <f t="shared" si="15"/>
        <v>594.73999999999978</v>
      </c>
      <c r="J100" s="73">
        <f t="shared" si="16"/>
        <v>131</v>
      </c>
      <c r="K100" s="60"/>
      <c r="N100" s="133">
        <v>4.54</v>
      </c>
      <c r="O100" s="15"/>
      <c r="P100" s="69">
        <f t="shared" si="14"/>
        <v>0</v>
      </c>
      <c r="Q100" s="196"/>
      <c r="R100" s="69">
        <f t="shared" si="13"/>
        <v>0</v>
      </c>
      <c r="S100" s="70"/>
      <c r="T100" s="71"/>
      <c r="U100" s="191">
        <f t="shared" si="17"/>
        <v>2687.68</v>
      </c>
      <c r="V100" s="73">
        <f t="shared" si="18"/>
        <v>592</v>
      </c>
      <c r="W100" s="60"/>
    </row>
    <row r="101" spans="2:23" x14ac:dyDescent="0.25">
      <c r="B101" s="133">
        <v>4.54</v>
      </c>
      <c r="C101" s="15"/>
      <c r="D101" s="69">
        <f t="shared" si="4"/>
        <v>0</v>
      </c>
      <c r="E101" s="196"/>
      <c r="F101" s="69">
        <f t="shared" si="12"/>
        <v>0</v>
      </c>
      <c r="G101" s="70"/>
      <c r="H101" s="71"/>
      <c r="I101" s="191">
        <f t="shared" si="15"/>
        <v>594.73999999999978</v>
      </c>
      <c r="J101" s="73">
        <f t="shared" si="16"/>
        <v>131</v>
      </c>
      <c r="K101" s="60"/>
      <c r="N101" s="133">
        <v>4.54</v>
      </c>
      <c r="O101" s="15"/>
      <c r="P101" s="69">
        <f t="shared" si="14"/>
        <v>0</v>
      </c>
      <c r="Q101" s="196"/>
      <c r="R101" s="69">
        <f t="shared" si="13"/>
        <v>0</v>
      </c>
      <c r="S101" s="70"/>
      <c r="T101" s="71"/>
      <c r="U101" s="191">
        <f t="shared" si="17"/>
        <v>2687.68</v>
      </c>
      <c r="V101" s="73">
        <f t="shared" si="18"/>
        <v>592</v>
      </c>
      <c r="W101" s="60"/>
    </row>
    <row r="102" spans="2:23" x14ac:dyDescent="0.25">
      <c r="B102" s="133">
        <v>4.54</v>
      </c>
      <c r="C102" s="15"/>
      <c r="D102" s="69">
        <f t="shared" si="4"/>
        <v>0</v>
      </c>
      <c r="E102" s="196"/>
      <c r="F102" s="69">
        <f t="shared" si="12"/>
        <v>0</v>
      </c>
      <c r="G102" s="70"/>
      <c r="H102" s="71"/>
      <c r="I102" s="191">
        <f t="shared" si="15"/>
        <v>594.73999999999978</v>
      </c>
      <c r="J102" s="73">
        <f t="shared" si="16"/>
        <v>131</v>
      </c>
      <c r="K102" s="60"/>
      <c r="N102" s="133">
        <v>4.54</v>
      </c>
      <c r="O102" s="15"/>
      <c r="P102" s="69">
        <f t="shared" si="14"/>
        <v>0</v>
      </c>
      <c r="Q102" s="196"/>
      <c r="R102" s="69">
        <f t="shared" si="13"/>
        <v>0</v>
      </c>
      <c r="S102" s="70"/>
      <c r="T102" s="71"/>
      <c r="U102" s="191">
        <f t="shared" si="17"/>
        <v>2687.68</v>
      </c>
      <c r="V102" s="73">
        <f t="shared" si="18"/>
        <v>592</v>
      </c>
      <c r="W102" s="60"/>
    </row>
    <row r="103" spans="2:23" x14ac:dyDescent="0.25">
      <c r="B103" s="133">
        <v>4.54</v>
      </c>
      <c r="C103" s="15"/>
      <c r="D103" s="69">
        <f t="shared" si="4"/>
        <v>0</v>
      </c>
      <c r="E103" s="196"/>
      <c r="F103" s="69">
        <f t="shared" si="12"/>
        <v>0</v>
      </c>
      <c r="G103" s="70"/>
      <c r="H103" s="71"/>
      <c r="I103" s="191">
        <f t="shared" si="15"/>
        <v>594.73999999999978</v>
      </c>
      <c r="J103" s="73">
        <f t="shared" si="16"/>
        <v>131</v>
      </c>
      <c r="K103" s="60"/>
      <c r="N103" s="133">
        <v>4.54</v>
      </c>
      <c r="O103" s="15"/>
      <c r="P103" s="69">
        <f t="shared" si="14"/>
        <v>0</v>
      </c>
      <c r="Q103" s="196"/>
      <c r="R103" s="69">
        <f t="shared" si="13"/>
        <v>0</v>
      </c>
      <c r="S103" s="70"/>
      <c r="T103" s="71"/>
      <c r="U103" s="191">
        <f t="shared" si="17"/>
        <v>2687.68</v>
      </c>
      <c r="V103" s="73">
        <f t="shared" si="18"/>
        <v>592</v>
      </c>
      <c r="W103" s="60"/>
    </row>
    <row r="104" spans="2:23" x14ac:dyDescent="0.25">
      <c r="B104" s="133">
        <v>4.54</v>
      </c>
      <c r="C104" s="15"/>
      <c r="D104" s="69">
        <f t="shared" si="4"/>
        <v>0</v>
      </c>
      <c r="E104" s="196"/>
      <c r="F104" s="69">
        <f t="shared" si="12"/>
        <v>0</v>
      </c>
      <c r="G104" s="70"/>
      <c r="H104" s="71"/>
      <c r="I104" s="191">
        <f t="shared" si="15"/>
        <v>594.73999999999978</v>
      </c>
      <c r="J104" s="73">
        <f t="shared" si="16"/>
        <v>131</v>
      </c>
      <c r="K104" s="60"/>
      <c r="N104" s="133">
        <v>4.54</v>
      </c>
      <c r="O104" s="15"/>
      <c r="P104" s="69">
        <f t="shared" si="14"/>
        <v>0</v>
      </c>
      <c r="Q104" s="196"/>
      <c r="R104" s="69">
        <f t="shared" si="13"/>
        <v>0</v>
      </c>
      <c r="S104" s="70"/>
      <c r="T104" s="71"/>
      <c r="U104" s="191">
        <f t="shared" si="17"/>
        <v>2687.68</v>
      </c>
      <c r="V104" s="73">
        <f t="shared" si="18"/>
        <v>592</v>
      </c>
      <c r="W104" s="60"/>
    </row>
    <row r="105" spans="2:23" x14ac:dyDescent="0.25">
      <c r="B105" s="133">
        <v>4.54</v>
      </c>
      <c r="C105" s="15"/>
      <c r="D105" s="69">
        <f t="shared" si="4"/>
        <v>0</v>
      </c>
      <c r="E105" s="196"/>
      <c r="F105" s="69">
        <f t="shared" si="12"/>
        <v>0</v>
      </c>
      <c r="G105" s="70"/>
      <c r="H105" s="71"/>
      <c r="I105" s="191">
        <f t="shared" si="15"/>
        <v>594.73999999999978</v>
      </c>
      <c r="J105" s="73">
        <f t="shared" si="16"/>
        <v>131</v>
      </c>
      <c r="K105" s="60"/>
      <c r="N105" s="133">
        <v>4.54</v>
      </c>
      <c r="O105" s="15"/>
      <c r="P105" s="69">
        <f t="shared" si="14"/>
        <v>0</v>
      </c>
      <c r="Q105" s="196"/>
      <c r="R105" s="69">
        <f t="shared" si="13"/>
        <v>0</v>
      </c>
      <c r="S105" s="70"/>
      <c r="T105" s="71"/>
      <c r="U105" s="191">
        <f t="shared" si="17"/>
        <v>2687.68</v>
      </c>
      <c r="V105" s="73">
        <f t="shared" si="18"/>
        <v>592</v>
      </c>
      <c r="W105" s="60"/>
    </row>
    <row r="106" spans="2:23" x14ac:dyDescent="0.25">
      <c r="B106" s="133">
        <v>4.54</v>
      </c>
      <c r="C106" s="15"/>
      <c r="D106" s="69">
        <f t="shared" si="4"/>
        <v>0</v>
      </c>
      <c r="E106" s="196"/>
      <c r="F106" s="69">
        <f t="shared" si="12"/>
        <v>0</v>
      </c>
      <c r="G106" s="70"/>
      <c r="H106" s="71"/>
      <c r="I106" s="191">
        <f t="shared" si="15"/>
        <v>594.73999999999978</v>
      </c>
      <c r="J106" s="73">
        <f t="shared" si="16"/>
        <v>131</v>
      </c>
      <c r="K106" s="60"/>
      <c r="N106" s="133">
        <v>4.54</v>
      </c>
      <c r="O106" s="15"/>
      <c r="P106" s="69">
        <f t="shared" si="14"/>
        <v>0</v>
      </c>
      <c r="Q106" s="196"/>
      <c r="R106" s="69">
        <f t="shared" si="13"/>
        <v>0</v>
      </c>
      <c r="S106" s="70"/>
      <c r="T106" s="71"/>
      <c r="U106" s="191">
        <f t="shared" si="17"/>
        <v>2687.68</v>
      </c>
      <c r="V106" s="73">
        <f t="shared" si="18"/>
        <v>592</v>
      </c>
      <c r="W106" s="60"/>
    </row>
    <row r="107" spans="2:23" x14ac:dyDescent="0.25">
      <c r="B107" s="133">
        <v>4.54</v>
      </c>
      <c r="C107" s="15"/>
      <c r="D107" s="69">
        <f t="shared" si="4"/>
        <v>0</v>
      </c>
      <c r="E107" s="196"/>
      <c r="F107" s="69">
        <f t="shared" si="12"/>
        <v>0</v>
      </c>
      <c r="G107" s="70"/>
      <c r="H107" s="71"/>
      <c r="I107" s="191">
        <f t="shared" si="15"/>
        <v>594.73999999999978</v>
      </c>
      <c r="J107" s="73">
        <f>J83-C107</f>
        <v>131</v>
      </c>
      <c r="K107" s="60">
        <f t="shared" ref="K107" si="19">H107*F107</f>
        <v>0</v>
      </c>
      <c r="N107" s="133">
        <v>4.54</v>
      </c>
      <c r="O107" s="15"/>
      <c r="P107" s="69">
        <f t="shared" si="14"/>
        <v>0</v>
      </c>
      <c r="Q107" s="196"/>
      <c r="R107" s="69">
        <f t="shared" si="13"/>
        <v>0</v>
      </c>
      <c r="S107" s="70"/>
      <c r="T107" s="71"/>
      <c r="U107" s="191">
        <f t="shared" si="17"/>
        <v>2687.68</v>
      </c>
      <c r="V107" s="73">
        <f>V83-O107</f>
        <v>592</v>
      </c>
      <c r="W107" s="60">
        <f t="shared" ref="W107" si="20">T107*R107</f>
        <v>0</v>
      </c>
    </row>
    <row r="108" spans="2:23" ht="15.75" thickBot="1" x14ac:dyDescent="0.3">
      <c r="B108" s="133">
        <v>4.54</v>
      </c>
      <c r="C108" s="37"/>
      <c r="D108" s="761">
        <f t="shared" si="4"/>
        <v>0</v>
      </c>
      <c r="E108" s="198"/>
      <c r="F108" s="150">
        <f t="shared" si="12"/>
        <v>0</v>
      </c>
      <c r="G108" s="139"/>
      <c r="H108" s="199"/>
      <c r="I108" s="132"/>
      <c r="J108" s="73"/>
      <c r="N108" s="133">
        <v>4.54</v>
      </c>
      <c r="O108" s="37"/>
      <c r="P108" s="761">
        <f t="shared" si="14"/>
        <v>0</v>
      </c>
      <c r="Q108" s="198"/>
      <c r="R108" s="150">
        <f t="shared" si="13"/>
        <v>0</v>
      </c>
      <c r="S108" s="139"/>
      <c r="T108" s="199"/>
      <c r="U108" s="132"/>
      <c r="V108" s="73"/>
    </row>
    <row r="109" spans="2:23" ht="15.75" thickTop="1" x14ac:dyDescent="0.25">
      <c r="C109" s="15">
        <f>SUM(C9:C108)</f>
        <v>321</v>
      </c>
      <c r="D109" s="6">
        <f>SUM(D9:D108)</f>
        <v>1457.3400000000001</v>
      </c>
      <c r="E109" s="13"/>
      <c r="F109" s="6">
        <f>SUM(F9:F108)</f>
        <v>1457.3400000000001</v>
      </c>
      <c r="G109" s="31"/>
      <c r="H109" s="17"/>
      <c r="I109" s="132"/>
      <c r="J109" s="73"/>
      <c r="O109" s="15">
        <f>SUM(O9:O108)</f>
        <v>0</v>
      </c>
      <c r="P109" s="6">
        <f>SUM(P9:P108)</f>
        <v>0</v>
      </c>
      <c r="Q109" s="13"/>
      <c r="R109" s="6">
        <f>SUM(R9:R108)</f>
        <v>0</v>
      </c>
      <c r="S109" s="31"/>
      <c r="T109" s="17"/>
      <c r="U109" s="132"/>
      <c r="V109" s="73"/>
    </row>
    <row r="110" spans="2:23" ht="15.75" thickBot="1" x14ac:dyDescent="0.3">
      <c r="C110" s="15"/>
      <c r="D110" s="6"/>
      <c r="E110" s="13"/>
      <c r="F110" s="6"/>
      <c r="G110" s="31"/>
      <c r="H110" s="17"/>
      <c r="I110" s="132"/>
      <c r="J110" s="73"/>
      <c r="O110" s="15"/>
      <c r="P110" s="6"/>
      <c r="Q110" s="13"/>
      <c r="R110" s="6"/>
      <c r="S110" s="31"/>
      <c r="T110" s="17"/>
      <c r="U110" s="132"/>
      <c r="V110" s="73"/>
    </row>
    <row r="111" spans="2:23" x14ac:dyDescent="0.25">
      <c r="C111" s="50" t="s">
        <v>4</v>
      </c>
      <c r="D111" s="208">
        <f>F4+F5-C109+F6+F7</f>
        <v>131</v>
      </c>
      <c r="E111" s="40"/>
      <c r="F111" s="6"/>
      <c r="G111" s="31"/>
      <c r="H111" s="17"/>
      <c r="I111" s="132"/>
      <c r="J111" s="73"/>
      <c r="O111" s="50" t="s">
        <v>4</v>
      </c>
      <c r="P111" s="208">
        <f>R4+R5-O109+R6+R7</f>
        <v>592</v>
      </c>
      <c r="Q111" s="40"/>
      <c r="R111" s="6"/>
      <c r="S111" s="31"/>
      <c r="T111" s="17"/>
      <c r="U111" s="132"/>
      <c r="V111" s="73"/>
    </row>
    <row r="112" spans="2:23" x14ac:dyDescent="0.25">
      <c r="C112" s="1270" t="s">
        <v>19</v>
      </c>
      <c r="D112" s="1271"/>
      <c r="E112" s="39">
        <f>E4+E5-F109+E6+E7</f>
        <v>594.7399999999999</v>
      </c>
      <c r="F112" s="6"/>
      <c r="G112" s="6"/>
      <c r="H112" s="17"/>
      <c r="I112" s="132"/>
      <c r="J112" s="73"/>
      <c r="O112" s="1270" t="s">
        <v>19</v>
      </c>
      <c r="P112" s="1271"/>
      <c r="Q112" s="39">
        <f>Q4+Q5-R109+Q6+Q7</f>
        <v>2687.68</v>
      </c>
      <c r="R112" s="6"/>
      <c r="S112" s="6"/>
      <c r="T112" s="17"/>
      <c r="U112" s="132"/>
      <c r="V112" s="73"/>
    </row>
    <row r="113" spans="3:22" ht="15.75" thickBot="1" x14ac:dyDescent="0.3">
      <c r="C113" s="44"/>
      <c r="D113" s="43"/>
      <c r="E113" s="41"/>
      <c r="F113" s="6"/>
      <c r="G113" s="31"/>
      <c r="H113" s="17"/>
      <c r="I113" s="132"/>
      <c r="J113" s="73"/>
      <c r="O113" s="44"/>
      <c r="P113" s="43"/>
      <c r="Q113" s="41"/>
      <c r="R113" s="6"/>
      <c r="S113" s="31"/>
      <c r="T113" s="17"/>
      <c r="U113" s="132"/>
      <c r="V113" s="73"/>
    </row>
    <row r="114" spans="3:22" x14ac:dyDescent="0.25">
      <c r="C114" s="15"/>
      <c r="D114" s="6"/>
      <c r="E114" s="13"/>
      <c r="F114" s="6"/>
      <c r="G114" s="31"/>
      <c r="H114" s="17"/>
      <c r="I114" s="132"/>
      <c r="J114" s="73"/>
      <c r="O114" s="15"/>
      <c r="P114" s="6"/>
      <c r="Q114" s="13"/>
      <c r="R114" s="6"/>
      <c r="S114" s="31"/>
      <c r="T114" s="17"/>
      <c r="U114" s="132"/>
      <c r="V114" s="73"/>
    </row>
    <row r="115" spans="3:22" x14ac:dyDescent="0.25">
      <c r="I115" s="132"/>
      <c r="J115" s="73"/>
      <c r="U115" s="132"/>
      <c r="V115" s="73"/>
    </row>
  </sheetData>
  <mergeCells count="6">
    <mergeCell ref="A1:I1"/>
    <mergeCell ref="B5:B6"/>
    <mergeCell ref="C112:D112"/>
    <mergeCell ref="M1:U1"/>
    <mergeCell ref="N5:N6"/>
    <mergeCell ref="O112:P112"/>
  </mergeCells>
  <pageMargins left="0.23622047244094491" right="0.23622047244094491" top="0.74803149606299213" bottom="0.74803149606299213" header="0.31496062992125984" footer="0.31496062992125984"/>
  <pageSetup scale="85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36"/>
  <sheetViews>
    <sheetView workbookViewId="0">
      <selection activeCell="C17" sqref="C17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1.42578125" style="75"/>
  </cols>
  <sheetData>
    <row r="1" spans="1:9" ht="40.5" x14ac:dyDescent="0.55000000000000004">
      <c r="A1" s="1227" t="s">
        <v>289</v>
      </c>
      <c r="B1" s="1227"/>
      <c r="C1" s="1227"/>
      <c r="D1" s="1227"/>
      <c r="E1" s="1227"/>
      <c r="F1" s="1227"/>
      <c r="G1" s="1227"/>
      <c r="H1" s="11">
        <v>1</v>
      </c>
    </row>
    <row r="2" spans="1:9" ht="15.75" thickBot="1" x14ac:dyDescent="0.3"/>
    <row r="3" spans="1:9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9" ht="15.75" thickTop="1" x14ac:dyDescent="0.25">
      <c r="B4" s="12"/>
      <c r="C4" s="128"/>
      <c r="D4" s="149"/>
      <c r="E4" s="5"/>
      <c r="F4" s="229"/>
      <c r="G4" s="229"/>
    </row>
    <row r="5" spans="1:9" x14ac:dyDescent="0.25">
      <c r="A5" s="1247" t="s">
        <v>52</v>
      </c>
      <c r="B5" s="1272" t="s">
        <v>104</v>
      </c>
      <c r="C5" s="200">
        <v>76</v>
      </c>
      <c r="D5" s="149">
        <v>44748</v>
      </c>
      <c r="E5" s="132">
        <v>5048.68</v>
      </c>
      <c r="F5" s="229">
        <v>188</v>
      </c>
      <c r="G5" s="842">
        <f>F31</f>
        <v>1684.5</v>
      </c>
      <c r="H5" s="138">
        <f>E4+E5-G5+E6+E7</f>
        <v>3364.1800000000003</v>
      </c>
    </row>
    <row r="6" spans="1:9" ht="15.75" thickBot="1" x14ac:dyDescent="0.3">
      <c r="A6" s="1247"/>
      <c r="B6" s="1272"/>
      <c r="C6" s="200"/>
      <c r="D6" s="149"/>
      <c r="E6" s="105"/>
      <c r="F6" s="229"/>
      <c r="G6" s="226"/>
    </row>
    <row r="7" spans="1:9" ht="15.75" customHeight="1" thickBot="1" x14ac:dyDescent="0.3">
      <c r="B7" s="12"/>
      <c r="C7" s="200"/>
      <c r="D7" s="149"/>
      <c r="E7" s="105"/>
      <c r="F7" s="229"/>
      <c r="G7" s="226"/>
      <c r="I7" s="1273" t="s">
        <v>47</v>
      </c>
    </row>
    <row r="8" spans="1:9" ht="16.5" customHeight="1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818" t="s">
        <v>9</v>
      </c>
      <c r="G8" s="819" t="s">
        <v>16</v>
      </c>
      <c r="H8" s="24"/>
      <c r="I8" s="1274"/>
    </row>
    <row r="9" spans="1:9" ht="15.75" thickTop="1" x14ac:dyDescent="0.25">
      <c r="A9" s="73"/>
      <c r="B9" s="790">
        <f>F4++F5+F6+F7-C9</f>
        <v>138</v>
      </c>
      <c r="C9" s="247">
        <v>50</v>
      </c>
      <c r="D9" s="92">
        <v>1364.86</v>
      </c>
      <c r="E9" s="196">
        <v>44756</v>
      </c>
      <c r="F9" s="248">
        <f>D9</f>
        <v>1364.86</v>
      </c>
      <c r="G9" s="249" t="s">
        <v>152</v>
      </c>
      <c r="H9" s="250">
        <v>78</v>
      </c>
      <c r="I9" s="259">
        <f>E4+E5+E6+E7-F9</f>
        <v>3683.8200000000006</v>
      </c>
    </row>
    <row r="10" spans="1:9" x14ac:dyDescent="0.25">
      <c r="B10" s="790">
        <f>B9-C10</f>
        <v>126</v>
      </c>
      <c r="C10" s="15">
        <v>12</v>
      </c>
      <c r="D10" s="974">
        <v>319.64</v>
      </c>
      <c r="E10" s="973">
        <v>44799</v>
      </c>
      <c r="F10" s="958">
        <f t="shared" ref="F10:F29" si="0">D10</f>
        <v>319.64</v>
      </c>
      <c r="G10" s="960" t="s">
        <v>269</v>
      </c>
      <c r="H10" s="474">
        <v>78</v>
      </c>
      <c r="I10" s="259">
        <f>I9-F10</f>
        <v>3364.1800000000007</v>
      </c>
    </row>
    <row r="11" spans="1:9" x14ac:dyDescent="0.25">
      <c r="A11" s="55" t="s">
        <v>32</v>
      </c>
      <c r="B11" s="790">
        <f t="shared" ref="B11:B30" si="1">B10-C11</f>
        <v>126</v>
      </c>
      <c r="C11" s="247"/>
      <c r="D11" s="1095"/>
      <c r="E11" s="1096"/>
      <c r="F11" s="1091">
        <f t="shared" si="0"/>
        <v>0</v>
      </c>
      <c r="G11" s="1093"/>
      <c r="H11" s="295"/>
      <c r="I11" s="259">
        <f t="shared" ref="I11:I30" si="2">I10-F11</f>
        <v>3364.1800000000007</v>
      </c>
    </row>
    <row r="12" spans="1:9" x14ac:dyDescent="0.25">
      <c r="A12" s="85"/>
      <c r="B12" s="790">
        <f t="shared" si="1"/>
        <v>126</v>
      </c>
      <c r="C12" s="15"/>
      <c r="D12" s="1095"/>
      <c r="E12" s="1096"/>
      <c r="F12" s="1091">
        <f t="shared" si="0"/>
        <v>0</v>
      </c>
      <c r="G12" s="1093"/>
      <c r="H12" s="295"/>
      <c r="I12" s="259">
        <f t="shared" si="2"/>
        <v>3364.1800000000007</v>
      </c>
    </row>
    <row r="13" spans="1:9" x14ac:dyDescent="0.25">
      <c r="B13" s="790">
        <f t="shared" si="1"/>
        <v>126</v>
      </c>
      <c r="C13" s="247"/>
      <c r="D13" s="1095"/>
      <c r="E13" s="1096"/>
      <c r="F13" s="1091">
        <f t="shared" si="0"/>
        <v>0</v>
      </c>
      <c r="G13" s="1093"/>
      <c r="H13" s="295"/>
      <c r="I13" s="259">
        <f t="shared" si="2"/>
        <v>3364.1800000000007</v>
      </c>
    </row>
    <row r="14" spans="1:9" x14ac:dyDescent="0.25">
      <c r="A14" s="55" t="s">
        <v>33</v>
      </c>
      <c r="B14" s="790">
        <f t="shared" si="1"/>
        <v>126</v>
      </c>
      <c r="C14" s="15"/>
      <c r="D14" s="1095"/>
      <c r="E14" s="1097"/>
      <c r="F14" s="1098">
        <f t="shared" si="0"/>
        <v>0</v>
      </c>
      <c r="G14" s="1093"/>
      <c r="H14" s="295"/>
      <c r="I14" s="259">
        <f t="shared" si="2"/>
        <v>3364.1800000000007</v>
      </c>
    </row>
    <row r="15" spans="1:9" x14ac:dyDescent="0.25">
      <c r="B15" s="790">
        <f t="shared" si="1"/>
        <v>126</v>
      </c>
      <c r="C15" s="247"/>
      <c r="D15" s="1095"/>
      <c r="E15" s="1096"/>
      <c r="F15" s="1098">
        <f t="shared" si="0"/>
        <v>0</v>
      </c>
      <c r="G15" s="1099"/>
      <c r="H15" s="295"/>
      <c r="I15" s="259">
        <f t="shared" si="2"/>
        <v>3364.1800000000007</v>
      </c>
    </row>
    <row r="16" spans="1:9" x14ac:dyDescent="0.25">
      <c r="B16" s="790">
        <f t="shared" si="1"/>
        <v>126</v>
      </c>
      <c r="C16" s="15"/>
      <c r="D16" s="1095"/>
      <c r="E16" s="1096"/>
      <c r="F16" s="1098">
        <f t="shared" si="0"/>
        <v>0</v>
      </c>
      <c r="G16" s="1099"/>
      <c r="H16" s="295"/>
      <c r="I16" s="259">
        <f t="shared" si="2"/>
        <v>3364.1800000000007</v>
      </c>
    </row>
    <row r="17" spans="2:9" x14ac:dyDescent="0.25">
      <c r="B17" s="790">
        <f t="shared" si="1"/>
        <v>126</v>
      </c>
      <c r="C17" s="247"/>
      <c r="D17" s="1095"/>
      <c r="E17" s="1096"/>
      <c r="F17" s="1098">
        <f t="shared" si="0"/>
        <v>0</v>
      </c>
      <c r="G17" s="1099"/>
      <c r="H17" s="295"/>
      <c r="I17" s="259">
        <f t="shared" si="2"/>
        <v>3364.1800000000007</v>
      </c>
    </row>
    <row r="18" spans="2:9" x14ac:dyDescent="0.25">
      <c r="B18" s="790">
        <f t="shared" si="1"/>
        <v>126</v>
      </c>
      <c r="C18" s="15"/>
      <c r="D18" s="92"/>
      <c r="E18" s="196"/>
      <c r="F18" s="69">
        <f t="shared" si="0"/>
        <v>0</v>
      </c>
      <c r="G18" s="70"/>
      <c r="H18" s="250"/>
      <c r="I18" s="259">
        <f t="shared" si="2"/>
        <v>3364.1800000000007</v>
      </c>
    </row>
    <row r="19" spans="2:9" x14ac:dyDescent="0.25">
      <c r="B19" s="790">
        <f t="shared" si="1"/>
        <v>126</v>
      </c>
      <c r="C19" s="247"/>
      <c r="D19" s="92"/>
      <c r="E19" s="196"/>
      <c r="F19" s="69">
        <f t="shared" si="0"/>
        <v>0</v>
      </c>
      <c r="G19" s="70"/>
      <c r="H19" s="250"/>
      <c r="I19" s="259">
        <f t="shared" si="2"/>
        <v>3364.1800000000007</v>
      </c>
    </row>
    <row r="20" spans="2:9" x14ac:dyDescent="0.25">
      <c r="B20" s="790">
        <f t="shared" si="1"/>
        <v>126</v>
      </c>
      <c r="C20" s="15"/>
      <c r="D20" s="92"/>
      <c r="E20" s="196"/>
      <c r="F20" s="69">
        <f t="shared" si="0"/>
        <v>0</v>
      </c>
      <c r="G20" s="70"/>
      <c r="H20" s="250"/>
      <c r="I20" s="259">
        <f t="shared" si="2"/>
        <v>3364.1800000000007</v>
      </c>
    </row>
    <row r="21" spans="2:9" x14ac:dyDescent="0.25">
      <c r="B21" s="790">
        <f t="shared" si="1"/>
        <v>126</v>
      </c>
      <c r="C21" s="247"/>
      <c r="D21" s="92"/>
      <c r="E21" s="196"/>
      <c r="F21" s="69">
        <f t="shared" si="0"/>
        <v>0</v>
      </c>
      <c r="G21" s="70"/>
      <c r="H21" s="250"/>
      <c r="I21" s="259">
        <f t="shared" si="2"/>
        <v>3364.1800000000007</v>
      </c>
    </row>
    <row r="22" spans="2:9" x14ac:dyDescent="0.25">
      <c r="B22" s="790">
        <f t="shared" si="1"/>
        <v>126</v>
      </c>
      <c r="C22" s="15"/>
      <c r="D22" s="92"/>
      <c r="E22" s="196"/>
      <c r="F22" s="69">
        <f t="shared" si="0"/>
        <v>0</v>
      </c>
      <c r="G22" s="70"/>
      <c r="H22" s="250"/>
      <c r="I22" s="259">
        <f t="shared" si="2"/>
        <v>3364.1800000000007</v>
      </c>
    </row>
    <row r="23" spans="2:9" x14ac:dyDescent="0.25">
      <c r="B23" s="790">
        <f t="shared" si="1"/>
        <v>126</v>
      </c>
      <c r="C23" s="247"/>
      <c r="D23" s="92"/>
      <c r="E23" s="196"/>
      <c r="F23" s="69">
        <f t="shared" si="0"/>
        <v>0</v>
      </c>
      <c r="G23" s="70"/>
      <c r="H23" s="71"/>
      <c r="I23" s="259">
        <f t="shared" si="2"/>
        <v>3364.1800000000007</v>
      </c>
    </row>
    <row r="24" spans="2:9" x14ac:dyDescent="0.25">
      <c r="B24" s="790">
        <f t="shared" si="1"/>
        <v>126</v>
      </c>
      <c r="C24" s="15"/>
      <c r="D24" s="92"/>
      <c r="E24" s="196"/>
      <c r="F24" s="69">
        <f t="shared" si="0"/>
        <v>0</v>
      </c>
      <c r="G24" s="70"/>
      <c r="H24" s="71"/>
      <c r="I24" s="259">
        <f t="shared" si="2"/>
        <v>3364.1800000000007</v>
      </c>
    </row>
    <row r="25" spans="2:9" x14ac:dyDescent="0.25">
      <c r="B25" s="790">
        <f t="shared" si="1"/>
        <v>126</v>
      </c>
      <c r="C25" s="247"/>
      <c r="D25" s="92"/>
      <c r="E25" s="196"/>
      <c r="F25" s="69">
        <f t="shared" si="0"/>
        <v>0</v>
      </c>
      <c r="G25" s="70"/>
      <c r="H25" s="71"/>
      <c r="I25" s="259">
        <f t="shared" si="2"/>
        <v>3364.1800000000007</v>
      </c>
    </row>
    <row r="26" spans="2:9" x14ac:dyDescent="0.25">
      <c r="B26" s="790">
        <f t="shared" si="1"/>
        <v>126</v>
      </c>
      <c r="C26" s="15"/>
      <c r="D26" s="92"/>
      <c r="E26" s="196"/>
      <c r="F26" s="69">
        <f t="shared" si="0"/>
        <v>0</v>
      </c>
      <c r="G26" s="70"/>
      <c r="H26" s="71"/>
      <c r="I26" s="259">
        <f t="shared" si="2"/>
        <v>3364.1800000000007</v>
      </c>
    </row>
    <row r="27" spans="2:9" x14ac:dyDescent="0.25">
      <c r="B27" s="790">
        <f t="shared" si="1"/>
        <v>126</v>
      </c>
      <c r="C27" s="247"/>
      <c r="D27" s="92"/>
      <c r="E27" s="196"/>
      <c r="F27" s="69">
        <f t="shared" si="0"/>
        <v>0</v>
      </c>
      <c r="G27" s="70"/>
      <c r="H27" s="71"/>
      <c r="I27" s="259">
        <f t="shared" si="2"/>
        <v>3364.1800000000007</v>
      </c>
    </row>
    <row r="28" spans="2:9" x14ac:dyDescent="0.25">
      <c r="B28" s="790">
        <f t="shared" si="1"/>
        <v>126</v>
      </c>
      <c r="C28" s="15"/>
      <c r="D28" s="357"/>
      <c r="E28" s="196"/>
      <c r="F28" s="69">
        <f t="shared" si="0"/>
        <v>0</v>
      </c>
      <c r="G28" s="70"/>
      <c r="H28" s="71"/>
      <c r="I28" s="259">
        <f t="shared" si="2"/>
        <v>3364.1800000000007</v>
      </c>
    </row>
    <row r="29" spans="2:9" x14ac:dyDescent="0.25">
      <c r="B29" s="790">
        <f t="shared" si="1"/>
        <v>126</v>
      </c>
      <c r="C29" s="247"/>
      <c r="D29" s="357"/>
      <c r="E29" s="196"/>
      <c r="F29" s="69">
        <f t="shared" si="0"/>
        <v>0</v>
      </c>
      <c r="G29" s="70"/>
      <c r="H29" s="71"/>
      <c r="I29" s="259">
        <f t="shared" si="2"/>
        <v>3364.1800000000007</v>
      </c>
    </row>
    <row r="30" spans="2:9" ht="15.75" thickBot="1" x14ac:dyDescent="0.3">
      <c r="B30" s="790">
        <f t="shared" si="1"/>
        <v>126</v>
      </c>
      <c r="C30" s="37"/>
      <c r="D30" s="150">
        <f t="shared" ref="D30" si="3">C30*B30</f>
        <v>0</v>
      </c>
      <c r="E30" s="198"/>
      <c r="F30" s="69">
        <v>0</v>
      </c>
      <c r="G30" s="139"/>
      <c r="H30" s="199"/>
      <c r="I30" s="259">
        <f t="shared" si="2"/>
        <v>3364.1800000000007</v>
      </c>
    </row>
    <row r="31" spans="2:9" ht="15.75" thickTop="1" x14ac:dyDescent="0.25">
      <c r="C31" s="15">
        <f>SUM(C9:C30)</f>
        <v>62</v>
      </c>
      <c r="D31" s="6">
        <f>SUM(D9:D30)</f>
        <v>1684.5</v>
      </c>
      <c r="E31" s="13"/>
      <c r="F31" s="6">
        <f>SUM(F9:F30)</f>
        <v>1684.5</v>
      </c>
      <c r="G31" s="31"/>
      <c r="H31" s="17"/>
    </row>
    <row r="32" spans="2:9" ht="15.75" thickBot="1" x14ac:dyDescent="0.3">
      <c r="C32" s="15"/>
      <c r="D32" s="6"/>
      <c r="E32" s="13"/>
      <c r="F32" s="6"/>
      <c r="G32" s="31"/>
      <c r="H32" s="17"/>
    </row>
    <row r="33" spans="3:8" x14ac:dyDescent="0.25">
      <c r="C33" s="50" t="s">
        <v>4</v>
      </c>
      <c r="D33" s="42">
        <v>0</v>
      </c>
      <c r="E33" s="40"/>
      <c r="F33" s="6"/>
      <c r="G33" s="31"/>
      <c r="H33" s="17"/>
    </row>
    <row r="34" spans="3:8" x14ac:dyDescent="0.25">
      <c r="C34" s="1270" t="s">
        <v>19</v>
      </c>
      <c r="D34" s="1271"/>
      <c r="E34" s="39">
        <f>D31-F31</f>
        <v>0</v>
      </c>
      <c r="F34" s="6"/>
      <c r="G34" s="6"/>
      <c r="H34" s="17"/>
    </row>
    <row r="35" spans="3:8" ht="15.75" thickBot="1" x14ac:dyDescent="0.3">
      <c r="C35" s="44"/>
      <c r="D35" s="43"/>
      <c r="E35" s="41"/>
      <c r="F35" s="6"/>
      <c r="G35" s="31"/>
      <c r="H35" s="17"/>
    </row>
    <row r="36" spans="3:8" x14ac:dyDescent="0.25">
      <c r="C36" s="15"/>
      <c r="D36" s="6"/>
      <c r="E36" s="13"/>
      <c r="F36" s="6"/>
      <c r="G36" s="31"/>
      <c r="H36" s="17"/>
    </row>
  </sheetData>
  <mergeCells count="5">
    <mergeCell ref="C34:D34"/>
    <mergeCell ref="A1:G1"/>
    <mergeCell ref="B5:B6"/>
    <mergeCell ref="A5:A6"/>
    <mergeCell ref="I7:I8"/>
  </mergeCells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M83"/>
  <sheetViews>
    <sheetView topLeftCell="T1" workbookViewId="0">
      <selection activeCell="Z6" sqref="Z6"/>
    </sheetView>
  </sheetViews>
  <sheetFormatPr baseColWidth="10" defaultRowHeight="15" x14ac:dyDescent="0.25"/>
  <cols>
    <col min="1" max="1" width="26.7109375" customWidth="1"/>
    <col min="2" max="2" width="22.42578125" customWidth="1"/>
    <col min="3" max="3" width="14.7109375" customWidth="1"/>
    <col min="5" max="5" width="14.140625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  <col min="21" max="21" width="26.7109375" customWidth="1"/>
    <col min="22" max="22" width="22.42578125" customWidth="1"/>
    <col min="23" max="23" width="14.7109375" customWidth="1"/>
    <col min="25" max="25" width="14.140625" customWidth="1"/>
    <col min="29" max="29" width="11.42578125" style="61"/>
    <col min="31" max="31" width="26.7109375" customWidth="1"/>
    <col min="32" max="32" width="18" customWidth="1"/>
    <col min="33" max="33" width="14.7109375" customWidth="1"/>
    <col min="35" max="35" width="13" bestFit="1" customWidth="1"/>
    <col min="39" max="39" width="11.42578125" style="61"/>
  </cols>
  <sheetData>
    <row r="1" spans="1:39" ht="40.5" x14ac:dyDescent="0.55000000000000004">
      <c r="A1" s="1227" t="s">
        <v>290</v>
      </c>
      <c r="B1" s="1227"/>
      <c r="C1" s="1227"/>
      <c r="D1" s="1227"/>
      <c r="E1" s="1227"/>
      <c r="F1" s="1227"/>
      <c r="G1" s="1227"/>
      <c r="H1" s="11">
        <v>1</v>
      </c>
      <c r="K1" s="1227" t="str">
        <f>A1</f>
        <v>INVENTARIO    DEL MES DE   AGOSTO   2022</v>
      </c>
      <c r="L1" s="1227"/>
      <c r="M1" s="1227"/>
      <c r="N1" s="1227"/>
      <c r="O1" s="1227"/>
      <c r="P1" s="1227"/>
      <c r="Q1" s="1227"/>
      <c r="R1" s="11">
        <v>2</v>
      </c>
      <c r="U1" s="1231" t="s">
        <v>310</v>
      </c>
      <c r="V1" s="1231"/>
      <c r="W1" s="1231"/>
      <c r="X1" s="1231"/>
      <c r="Y1" s="1231"/>
      <c r="Z1" s="1231"/>
      <c r="AA1" s="1231"/>
      <c r="AB1" s="11">
        <v>3</v>
      </c>
      <c r="AE1" s="1231" t="str">
        <f>U1</f>
        <v>ENTRADA DEL MES DE  SEPTIEMBRE 2022</v>
      </c>
      <c r="AF1" s="1231"/>
      <c r="AG1" s="1231"/>
      <c r="AH1" s="1231"/>
      <c r="AI1" s="1231"/>
      <c r="AJ1" s="1231"/>
      <c r="AK1" s="1231"/>
      <c r="AL1" s="11">
        <v>4</v>
      </c>
    </row>
    <row r="2" spans="1:39" ht="15.75" thickBot="1" x14ac:dyDescent="0.3">
      <c r="C2" s="12"/>
      <c r="D2" s="12"/>
      <c r="F2" s="12"/>
      <c r="M2" s="12"/>
      <c r="N2" s="12"/>
      <c r="P2" s="12"/>
      <c r="W2" s="12"/>
      <c r="X2" s="12"/>
      <c r="Z2" s="12"/>
      <c r="AG2" s="12"/>
      <c r="AH2" s="12"/>
      <c r="AJ2" s="12"/>
    </row>
    <row r="3" spans="1:3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E3" s="63" t="s">
        <v>0</v>
      </c>
      <c r="AF3" s="8" t="s">
        <v>1</v>
      </c>
      <c r="AG3" s="9"/>
      <c r="AH3" s="9" t="s">
        <v>2</v>
      </c>
      <c r="AI3" s="9" t="s">
        <v>3</v>
      </c>
      <c r="AJ3" s="9" t="s">
        <v>4</v>
      </c>
      <c r="AK3" s="26" t="s">
        <v>34</v>
      </c>
      <c r="AL3" s="35" t="s">
        <v>11</v>
      </c>
    </row>
    <row r="4" spans="1:39" ht="17.25" thickTop="1" thickBot="1" x14ac:dyDescent="0.3">
      <c r="A4" s="12"/>
      <c r="B4" s="12"/>
      <c r="C4" s="531"/>
      <c r="D4" s="234"/>
      <c r="E4" s="243"/>
      <c r="F4" s="239"/>
      <c r="G4" s="155"/>
      <c r="H4" s="155"/>
      <c r="K4" s="12"/>
      <c r="L4" s="12"/>
      <c r="M4" s="807"/>
      <c r="N4" s="234"/>
      <c r="O4" s="243"/>
      <c r="P4" s="239"/>
      <c r="Q4" s="155"/>
      <c r="R4" s="155"/>
      <c r="U4" s="12"/>
      <c r="V4" s="12"/>
      <c r="W4" s="531"/>
      <c r="X4" s="234"/>
      <c r="Y4" s="243"/>
      <c r="Z4" s="239"/>
      <c r="AA4" s="155"/>
      <c r="AB4" s="155"/>
      <c r="AE4" s="12"/>
      <c r="AF4" s="12"/>
      <c r="AG4" s="807"/>
      <c r="AH4" s="234"/>
      <c r="AI4" s="243"/>
      <c r="AJ4" s="239"/>
      <c r="AK4" s="155"/>
      <c r="AL4" s="155"/>
    </row>
    <row r="5" spans="1:39" ht="15" customHeight="1" x14ac:dyDescent="0.25">
      <c r="A5" s="880" t="s">
        <v>65</v>
      </c>
      <c r="B5" s="1277" t="s">
        <v>70</v>
      </c>
      <c r="C5" s="494">
        <v>85</v>
      </c>
      <c r="D5" s="234">
        <v>44769</v>
      </c>
      <c r="E5" s="251">
        <v>100</v>
      </c>
      <c r="F5" s="239">
        <v>10</v>
      </c>
      <c r="G5" s="244"/>
      <c r="K5" s="941" t="s">
        <v>65</v>
      </c>
      <c r="L5" s="1275" t="s">
        <v>69</v>
      </c>
      <c r="M5" s="494">
        <v>100</v>
      </c>
      <c r="N5" s="234">
        <v>44781</v>
      </c>
      <c r="O5" s="251">
        <v>150</v>
      </c>
      <c r="P5" s="239">
        <v>15</v>
      </c>
      <c r="Q5" s="244"/>
      <c r="U5" s="1069" t="s">
        <v>65</v>
      </c>
      <c r="V5" s="1277" t="s">
        <v>70</v>
      </c>
      <c r="W5" s="494">
        <v>85</v>
      </c>
      <c r="X5" s="234">
        <v>44809</v>
      </c>
      <c r="Y5" s="251">
        <v>150</v>
      </c>
      <c r="Z5" s="239">
        <v>15</v>
      </c>
      <c r="AA5" s="244"/>
      <c r="AE5" s="1069" t="s">
        <v>65</v>
      </c>
      <c r="AF5" s="1275" t="s">
        <v>69</v>
      </c>
      <c r="AG5" s="494">
        <v>100</v>
      </c>
      <c r="AH5" s="234">
        <v>44809</v>
      </c>
      <c r="AI5" s="251">
        <v>150</v>
      </c>
      <c r="AJ5" s="239">
        <v>15</v>
      </c>
      <c r="AK5" s="244"/>
    </row>
    <row r="6" spans="1:39" ht="22.5" customHeight="1" thickBot="1" x14ac:dyDescent="0.3">
      <c r="A6" s="236"/>
      <c r="B6" s="1277"/>
      <c r="C6" s="12"/>
      <c r="D6" s="12"/>
      <c r="E6" s="783">
        <v>90</v>
      </c>
      <c r="F6" s="144">
        <v>9</v>
      </c>
      <c r="G6" s="246">
        <f>F78</f>
        <v>90</v>
      </c>
      <c r="H6" s="7">
        <f>E6-G6+E7+E5-G5+E4</f>
        <v>100</v>
      </c>
      <c r="K6" s="236"/>
      <c r="L6" s="1276"/>
      <c r="M6" s="494"/>
      <c r="N6" s="234"/>
      <c r="O6" s="251"/>
      <c r="P6" s="62"/>
      <c r="Q6" s="246">
        <f>P78</f>
        <v>30</v>
      </c>
      <c r="R6" s="7">
        <f>O6-Q6+O7+O5-Q5+O4</f>
        <v>120</v>
      </c>
      <c r="U6" s="236"/>
      <c r="V6" s="1277"/>
      <c r="W6" s="12"/>
      <c r="X6" s="12"/>
      <c r="Y6" s="783"/>
      <c r="Z6" s="144"/>
      <c r="AA6" s="246">
        <f>Z78</f>
        <v>0</v>
      </c>
      <c r="AB6" s="7">
        <f>Y6-AA6+Y7+Y5-AA5+Y4</f>
        <v>150</v>
      </c>
      <c r="AE6" s="236"/>
      <c r="AF6" s="1276"/>
      <c r="AG6" s="494"/>
      <c r="AH6" s="234"/>
      <c r="AI6" s="251"/>
      <c r="AJ6" s="62"/>
      <c r="AK6" s="246">
        <f>AJ78</f>
        <v>0</v>
      </c>
      <c r="AL6" s="7">
        <f>AI6-AK6+AI7+AI5-AK5+AI4</f>
        <v>150</v>
      </c>
    </row>
    <row r="7" spans="1:39" ht="15.75" thickBot="1" x14ac:dyDescent="0.3">
      <c r="A7" s="226"/>
      <c r="B7" s="256"/>
      <c r="C7" s="494"/>
      <c r="D7" s="234"/>
      <c r="E7" s="251"/>
      <c r="F7" s="239"/>
      <c r="G7" s="226"/>
      <c r="K7" s="226"/>
      <c r="L7" s="256"/>
      <c r="M7" s="257"/>
      <c r="N7" s="258"/>
      <c r="O7" s="243"/>
      <c r="P7" s="239"/>
      <c r="Q7" s="226"/>
      <c r="U7" s="226"/>
      <c r="V7" s="256"/>
      <c r="W7" s="494"/>
      <c r="X7" s="234"/>
      <c r="Y7" s="251"/>
      <c r="Z7" s="239"/>
      <c r="AA7" s="226"/>
      <c r="AE7" s="226"/>
      <c r="AF7" s="256"/>
      <c r="AG7" s="257"/>
      <c r="AH7" s="258"/>
      <c r="AI7" s="243"/>
      <c r="AJ7" s="239"/>
      <c r="AK7" s="226"/>
    </row>
    <row r="8" spans="1:3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4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  <c r="AF8" s="64" t="s">
        <v>7</v>
      </c>
      <c r="AG8" s="27" t="s">
        <v>8</v>
      </c>
      <c r="AH8" s="32" t="s">
        <v>3</v>
      </c>
      <c r="AI8" s="33" t="s">
        <v>2</v>
      </c>
      <c r="AJ8" s="9" t="s">
        <v>9</v>
      </c>
      <c r="AK8" s="10" t="s">
        <v>15</v>
      </c>
      <c r="AL8" s="24"/>
    </row>
    <row r="9" spans="1:39" ht="15.75" thickTop="1" x14ac:dyDescent="0.25">
      <c r="A9" s="80" t="s">
        <v>32</v>
      </c>
      <c r="B9" s="83">
        <f>F6-C9+F5+F7+F4</f>
        <v>18</v>
      </c>
      <c r="C9" s="15">
        <v>1</v>
      </c>
      <c r="D9" s="248">
        <v>10</v>
      </c>
      <c r="E9" s="273">
        <v>44769</v>
      </c>
      <c r="F9" s="248">
        <f>D9</f>
        <v>10</v>
      </c>
      <c r="G9" s="249" t="s">
        <v>171</v>
      </c>
      <c r="H9" s="250">
        <v>100</v>
      </c>
      <c r="I9" s="259">
        <f>E6-F9+E5+E7+E4</f>
        <v>180</v>
      </c>
      <c r="K9" s="80" t="s">
        <v>32</v>
      </c>
      <c r="L9" s="83">
        <f>P6-M9+P5+P7+P4</f>
        <v>14</v>
      </c>
      <c r="M9" s="73">
        <v>1</v>
      </c>
      <c r="N9" s="248">
        <v>10</v>
      </c>
      <c r="O9" s="273">
        <v>44796</v>
      </c>
      <c r="P9" s="248">
        <f>N9</f>
        <v>10</v>
      </c>
      <c r="Q9" s="249" t="s">
        <v>259</v>
      </c>
      <c r="R9" s="250">
        <v>115</v>
      </c>
      <c r="S9" s="259">
        <f>O6-P9+O5+O7+O4</f>
        <v>140</v>
      </c>
      <c r="U9" s="80" t="s">
        <v>32</v>
      </c>
      <c r="V9" s="83">
        <f>Z6-W9+Z5+Z7+Z4</f>
        <v>15</v>
      </c>
      <c r="W9" s="15"/>
      <c r="X9" s="248"/>
      <c r="Y9" s="273"/>
      <c r="Z9" s="248">
        <f>X9</f>
        <v>0</v>
      </c>
      <c r="AA9" s="249"/>
      <c r="AB9" s="250"/>
      <c r="AC9" s="259">
        <f>Y6-Z9+Y5+Y7+Y4</f>
        <v>150</v>
      </c>
      <c r="AE9" s="80" t="s">
        <v>32</v>
      </c>
      <c r="AF9" s="83">
        <f>AJ6-AG9+AJ5+AJ7+AJ4</f>
        <v>15</v>
      </c>
      <c r="AG9" s="73"/>
      <c r="AH9" s="248"/>
      <c r="AI9" s="273"/>
      <c r="AJ9" s="248">
        <f>AH9</f>
        <v>0</v>
      </c>
      <c r="AK9" s="249"/>
      <c r="AL9" s="250"/>
      <c r="AM9" s="259">
        <f>AI6-AJ9+AI5+AI7+AI4</f>
        <v>150</v>
      </c>
    </row>
    <row r="10" spans="1:39" x14ac:dyDescent="0.25">
      <c r="A10" s="195"/>
      <c r="B10" s="83">
        <f t="shared" ref="B10:B73" si="0">B9-C10</f>
        <v>16</v>
      </c>
      <c r="C10" s="73">
        <v>2</v>
      </c>
      <c r="D10" s="248">
        <v>20</v>
      </c>
      <c r="E10" s="273">
        <v>44772</v>
      </c>
      <c r="F10" s="248">
        <f t="shared" ref="F10:F73" si="1">D10</f>
        <v>20</v>
      </c>
      <c r="G10" s="249" t="s">
        <v>177</v>
      </c>
      <c r="H10" s="250">
        <v>100</v>
      </c>
      <c r="I10" s="259">
        <f>I9-F10</f>
        <v>160</v>
      </c>
      <c r="K10" s="195"/>
      <c r="L10" s="83">
        <f t="shared" ref="L10:L73" si="2">L9-M10</f>
        <v>13</v>
      </c>
      <c r="M10" s="15">
        <v>1</v>
      </c>
      <c r="N10" s="248">
        <v>10</v>
      </c>
      <c r="O10" s="273">
        <v>44798</v>
      </c>
      <c r="P10" s="248">
        <f>N10</f>
        <v>10</v>
      </c>
      <c r="Q10" s="249" t="s">
        <v>265</v>
      </c>
      <c r="R10" s="250">
        <v>115</v>
      </c>
      <c r="S10" s="259">
        <f>S9-P10</f>
        <v>130</v>
      </c>
      <c r="U10" s="195"/>
      <c r="V10" s="83">
        <f t="shared" ref="V10:V73" si="3">V9-W10</f>
        <v>15</v>
      </c>
      <c r="W10" s="73"/>
      <c r="X10" s="248"/>
      <c r="Y10" s="273"/>
      <c r="Z10" s="248">
        <f t="shared" ref="Z10:Z73" si="4">X10</f>
        <v>0</v>
      </c>
      <c r="AA10" s="249"/>
      <c r="AB10" s="250"/>
      <c r="AC10" s="259">
        <f>AC9-Z10</f>
        <v>150</v>
      </c>
      <c r="AE10" s="195"/>
      <c r="AF10" s="83">
        <f t="shared" ref="AF10:AF73" si="5">AF9-AG10</f>
        <v>15</v>
      </c>
      <c r="AG10" s="15"/>
      <c r="AH10" s="248"/>
      <c r="AI10" s="273"/>
      <c r="AJ10" s="248">
        <f>AH10</f>
        <v>0</v>
      </c>
      <c r="AK10" s="249"/>
      <c r="AL10" s="250"/>
      <c r="AM10" s="259">
        <f>AM9-AJ10</f>
        <v>150</v>
      </c>
    </row>
    <row r="11" spans="1:39" x14ac:dyDescent="0.25">
      <c r="A11" s="183"/>
      <c r="B11" s="83">
        <f t="shared" si="0"/>
        <v>15</v>
      </c>
      <c r="C11" s="62">
        <v>1</v>
      </c>
      <c r="D11" s="309">
        <v>10</v>
      </c>
      <c r="E11" s="815">
        <v>44776</v>
      </c>
      <c r="F11" s="309">
        <f t="shared" si="1"/>
        <v>10</v>
      </c>
      <c r="G11" s="816" t="s">
        <v>192</v>
      </c>
      <c r="H11" s="281">
        <v>100</v>
      </c>
      <c r="I11" s="259">
        <f t="shared" ref="I11:I74" si="6">I10-F11</f>
        <v>150</v>
      </c>
      <c r="K11" s="183"/>
      <c r="L11" s="83">
        <f t="shared" si="2"/>
        <v>12</v>
      </c>
      <c r="M11" s="15">
        <v>1</v>
      </c>
      <c r="N11" s="248">
        <v>10</v>
      </c>
      <c r="O11" s="273">
        <v>44799</v>
      </c>
      <c r="P11" s="248">
        <f>N11</f>
        <v>10</v>
      </c>
      <c r="Q11" s="249" t="s">
        <v>267</v>
      </c>
      <c r="R11" s="250">
        <v>115</v>
      </c>
      <c r="S11" s="259">
        <f t="shared" ref="S11:S74" si="7">S10-P11</f>
        <v>120</v>
      </c>
      <c r="U11" s="183"/>
      <c r="V11" s="83">
        <f t="shared" si="3"/>
        <v>15</v>
      </c>
      <c r="W11" s="62"/>
      <c r="X11" s="248"/>
      <c r="Y11" s="273"/>
      <c r="Z11" s="248">
        <f t="shared" si="4"/>
        <v>0</v>
      </c>
      <c r="AA11" s="249"/>
      <c r="AB11" s="250"/>
      <c r="AC11" s="259">
        <f t="shared" ref="AC11:AC74" si="8">AC10-Z11</f>
        <v>150</v>
      </c>
      <c r="AE11" s="183"/>
      <c r="AF11" s="83">
        <f t="shared" si="5"/>
        <v>15</v>
      </c>
      <c r="AG11" s="15"/>
      <c r="AH11" s="248"/>
      <c r="AI11" s="273"/>
      <c r="AJ11" s="248">
        <f>AH11</f>
        <v>0</v>
      </c>
      <c r="AK11" s="249"/>
      <c r="AL11" s="250"/>
      <c r="AM11" s="259">
        <f t="shared" ref="AM11:AM74" si="9">AM10-AJ11</f>
        <v>150</v>
      </c>
    </row>
    <row r="12" spans="1:39" x14ac:dyDescent="0.25">
      <c r="A12" s="183"/>
      <c r="B12" s="83">
        <f t="shared" si="0"/>
        <v>14</v>
      </c>
      <c r="C12" s="62">
        <v>1</v>
      </c>
      <c r="D12" s="309">
        <v>10</v>
      </c>
      <c r="E12" s="815">
        <v>44781</v>
      </c>
      <c r="F12" s="309">
        <f t="shared" si="1"/>
        <v>10</v>
      </c>
      <c r="G12" s="816" t="s">
        <v>205</v>
      </c>
      <c r="H12" s="281">
        <v>100</v>
      </c>
      <c r="I12" s="259">
        <f t="shared" si="6"/>
        <v>140</v>
      </c>
      <c r="K12" s="183"/>
      <c r="L12" s="83">
        <f t="shared" si="2"/>
        <v>12</v>
      </c>
      <c r="M12" s="15"/>
      <c r="N12" s="958"/>
      <c r="O12" s="959"/>
      <c r="P12" s="958">
        <f>N12</f>
        <v>0</v>
      </c>
      <c r="Q12" s="960"/>
      <c r="R12" s="474"/>
      <c r="S12" s="259">
        <f t="shared" si="7"/>
        <v>120</v>
      </c>
      <c r="U12" s="183"/>
      <c r="V12" s="83">
        <f t="shared" si="3"/>
        <v>15</v>
      </c>
      <c r="W12" s="62"/>
      <c r="X12" s="248"/>
      <c r="Y12" s="273"/>
      <c r="Z12" s="248">
        <f t="shared" si="4"/>
        <v>0</v>
      </c>
      <c r="AA12" s="249"/>
      <c r="AB12" s="250"/>
      <c r="AC12" s="259">
        <f t="shared" si="8"/>
        <v>150</v>
      </c>
      <c r="AE12" s="183"/>
      <c r="AF12" s="83">
        <f t="shared" si="5"/>
        <v>15</v>
      </c>
      <c r="AG12" s="15"/>
      <c r="AH12" s="248"/>
      <c r="AI12" s="273"/>
      <c r="AJ12" s="248">
        <f>AH12</f>
        <v>0</v>
      </c>
      <c r="AK12" s="249"/>
      <c r="AL12" s="250"/>
      <c r="AM12" s="259">
        <f t="shared" si="9"/>
        <v>150</v>
      </c>
    </row>
    <row r="13" spans="1:39" x14ac:dyDescent="0.25">
      <c r="A13" s="82" t="s">
        <v>33</v>
      </c>
      <c r="B13" s="83">
        <f t="shared" si="0"/>
        <v>12</v>
      </c>
      <c r="C13" s="62">
        <v>2</v>
      </c>
      <c r="D13" s="309">
        <v>20</v>
      </c>
      <c r="E13" s="815">
        <v>44784</v>
      </c>
      <c r="F13" s="309">
        <f t="shared" si="1"/>
        <v>20</v>
      </c>
      <c r="G13" s="816" t="s">
        <v>214</v>
      </c>
      <c r="H13" s="281">
        <v>100</v>
      </c>
      <c r="I13" s="259">
        <f t="shared" si="6"/>
        <v>120</v>
      </c>
      <c r="K13" s="82" t="s">
        <v>33</v>
      </c>
      <c r="L13" s="83">
        <f t="shared" si="2"/>
        <v>12</v>
      </c>
      <c r="M13" s="15"/>
      <c r="N13" s="958"/>
      <c r="O13" s="959"/>
      <c r="P13" s="958">
        <f>N13</f>
        <v>0</v>
      </c>
      <c r="Q13" s="960"/>
      <c r="R13" s="474"/>
      <c r="S13" s="259">
        <f t="shared" si="7"/>
        <v>120</v>
      </c>
      <c r="U13" s="82" t="s">
        <v>33</v>
      </c>
      <c r="V13" s="83">
        <f t="shared" si="3"/>
        <v>15</v>
      </c>
      <c r="W13" s="62"/>
      <c r="X13" s="248"/>
      <c r="Y13" s="273"/>
      <c r="Z13" s="248">
        <f t="shared" si="4"/>
        <v>0</v>
      </c>
      <c r="AA13" s="249"/>
      <c r="AB13" s="250"/>
      <c r="AC13" s="259">
        <f t="shared" si="8"/>
        <v>150</v>
      </c>
      <c r="AE13" s="82" t="s">
        <v>33</v>
      </c>
      <c r="AF13" s="83">
        <f t="shared" si="5"/>
        <v>15</v>
      </c>
      <c r="AG13" s="15"/>
      <c r="AH13" s="248"/>
      <c r="AI13" s="273"/>
      <c r="AJ13" s="248">
        <f>AH13</f>
        <v>0</v>
      </c>
      <c r="AK13" s="249"/>
      <c r="AL13" s="250"/>
      <c r="AM13" s="259">
        <f t="shared" si="9"/>
        <v>150</v>
      </c>
    </row>
    <row r="14" spans="1:39" x14ac:dyDescent="0.25">
      <c r="A14" s="73"/>
      <c r="B14" s="83">
        <f t="shared" si="0"/>
        <v>11</v>
      </c>
      <c r="C14" s="62">
        <v>1</v>
      </c>
      <c r="D14" s="309">
        <v>10</v>
      </c>
      <c r="E14" s="815">
        <v>44793</v>
      </c>
      <c r="F14" s="309">
        <f t="shared" si="1"/>
        <v>10</v>
      </c>
      <c r="G14" s="816" t="s">
        <v>246</v>
      </c>
      <c r="H14" s="281">
        <v>100</v>
      </c>
      <c r="I14" s="259">
        <f t="shared" si="6"/>
        <v>110</v>
      </c>
      <c r="K14" s="73"/>
      <c r="L14" s="83">
        <f t="shared" si="2"/>
        <v>12</v>
      </c>
      <c r="M14" s="15"/>
      <c r="N14" s="958"/>
      <c r="O14" s="959"/>
      <c r="P14" s="958">
        <f t="shared" ref="P14:P76" si="10">N14</f>
        <v>0</v>
      </c>
      <c r="Q14" s="960"/>
      <c r="R14" s="474"/>
      <c r="S14" s="259">
        <f t="shared" si="7"/>
        <v>120</v>
      </c>
      <c r="U14" s="73"/>
      <c r="V14" s="83">
        <f t="shared" si="3"/>
        <v>15</v>
      </c>
      <c r="W14" s="62"/>
      <c r="X14" s="248"/>
      <c r="Y14" s="273"/>
      <c r="Z14" s="248">
        <f t="shared" si="4"/>
        <v>0</v>
      </c>
      <c r="AA14" s="249"/>
      <c r="AB14" s="250"/>
      <c r="AC14" s="259">
        <f t="shared" si="8"/>
        <v>150</v>
      </c>
      <c r="AE14" s="73"/>
      <c r="AF14" s="83">
        <f t="shared" si="5"/>
        <v>15</v>
      </c>
      <c r="AG14" s="15"/>
      <c r="AH14" s="248"/>
      <c r="AI14" s="273"/>
      <c r="AJ14" s="248">
        <f t="shared" ref="AJ14:AJ76" si="11">AH14</f>
        <v>0</v>
      </c>
      <c r="AK14" s="249"/>
      <c r="AL14" s="250"/>
      <c r="AM14" s="259">
        <f t="shared" si="9"/>
        <v>150</v>
      </c>
    </row>
    <row r="15" spans="1:39" x14ac:dyDescent="0.25">
      <c r="A15" s="73"/>
      <c r="B15" s="83">
        <f t="shared" si="0"/>
        <v>10</v>
      </c>
      <c r="C15" s="62">
        <v>1</v>
      </c>
      <c r="D15" s="309">
        <v>10</v>
      </c>
      <c r="E15" s="815">
        <v>44799</v>
      </c>
      <c r="F15" s="309">
        <f t="shared" si="1"/>
        <v>10</v>
      </c>
      <c r="G15" s="816" t="s">
        <v>267</v>
      </c>
      <c r="H15" s="281">
        <v>100</v>
      </c>
      <c r="I15" s="259">
        <f t="shared" si="6"/>
        <v>100</v>
      </c>
      <c r="K15" s="73" t="s">
        <v>22</v>
      </c>
      <c r="L15" s="83">
        <f t="shared" si="2"/>
        <v>12</v>
      </c>
      <c r="M15" s="15"/>
      <c r="N15" s="958"/>
      <c r="O15" s="959"/>
      <c r="P15" s="958">
        <f t="shared" si="10"/>
        <v>0</v>
      </c>
      <c r="Q15" s="960"/>
      <c r="R15" s="474"/>
      <c r="S15" s="259">
        <f t="shared" si="7"/>
        <v>120</v>
      </c>
      <c r="U15" s="73"/>
      <c r="V15" s="83">
        <f t="shared" si="3"/>
        <v>15</v>
      </c>
      <c r="W15" s="62"/>
      <c r="X15" s="248"/>
      <c r="Y15" s="273"/>
      <c r="Z15" s="248">
        <f t="shared" si="4"/>
        <v>0</v>
      </c>
      <c r="AA15" s="249"/>
      <c r="AB15" s="250"/>
      <c r="AC15" s="259">
        <f t="shared" si="8"/>
        <v>150</v>
      </c>
      <c r="AE15" s="73" t="s">
        <v>22</v>
      </c>
      <c r="AF15" s="83">
        <f t="shared" si="5"/>
        <v>15</v>
      </c>
      <c r="AG15" s="15"/>
      <c r="AH15" s="248"/>
      <c r="AI15" s="273"/>
      <c r="AJ15" s="248">
        <f t="shared" si="11"/>
        <v>0</v>
      </c>
      <c r="AK15" s="249"/>
      <c r="AL15" s="250"/>
      <c r="AM15" s="259">
        <f t="shared" si="9"/>
        <v>150</v>
      </c>
    </row>
    <row r="16" spans="1:39" x14ac:dyDescent="0.25">
      <c r="B16" s="83">
        <f t="shared" si="0"/>
        <v>10</v>
      </c>
      <c r="C16" s="73"/>
      <c r="D16" s="958"/>
      <c r="E16" s="959"/>
      <c r="F16" s="958">
        <f t="shared" si="1"/>
        <v>0</v>
      </c>
      <c r="G16" s="960"/>
      <c r="H16" s="474"/>
      <c r="I16" s="259">
        <f t="shared" si="6"/>
        <v>100</v>
      </c>
      <c r="L16" s="83">
        <f t="shared" si="2"/>
        <v>12</v>
      </c>
      <c r="M16" s="15"/>
      <c r="N16" s="958"/>
      <c r="O16" s="959"/>
      <c r="P16" s="958">
        <f t="shared" si="10"/>
        <v>0</v>
      </c>
      <c r="Q16" s="960"/>
      <c r="R16" s="474"/>
      <c r="S16" s="259">
        <f t="shared" si="7"/>
        <v>120</v>
      </c>
      <c r="V16" s="83">
        <f t="shared" si="3"/>
        <v>15</v>
      </c>
      <c r="W16" s="73"/>
      <c r="X16" s="248"/>
      <c r="Y16" s="273"/>
      <c r="Z16" s="248">
        <f t="shared" si="4"/>
        <v>0</v>
      </c>
      <c r="AA16" s="249"/>
      <c r="AB16" s="250"/>
      <c r="AC16" s="259">
        <f t="shared" si="8"/>
        <v>150</v>
      </c>
      <c r="AF16" s="83">
        <f t="shared" si="5"/>
        <v>15</v>
      </c>
      <c r="AG16" s="15"/>
      <c r="AH16" s="248"/>
      <c r="AI16" s="273"/>
      <c r="AJ16" s="248">
        <f t="shared" si="11"/>
        <v>0</v>
      </c>
      <c r="AK16" s="249"/>
      <c r="AL16" s="250"/>
      <c r="AM16" s="259">
        <f t="shared" si="9"/>
        <v>150</v>
      </c>
    </row>
    <row r="17" spans="1:39" x14ac:dyDescent="0.25">
      <c r="B17" s="83">
        <f t="shared" si="0"/>
        <v>10</v>
      </c>
      <c r="C17" s="73"/>
      <c r="D17" s="958"/>
      <c r="E17" s="959"/>
      <c r="F17" s="958">
        <f t="shared" si="1"/>
        <v>0</v>
      </c>
      <c r="G17" s="960"/>
      <c r="H17" s="474"/>
      <c r="I17" s="259">
        <f t="shared" si="6"/>
        <v>100</v>
      </c>
      <c r="L17" s="83">
        <f t="shared" si="2"/>
        <v>12</v>
      </c>
      <c r="M17" s="15"/>
      <c r="N17" s="958"/>
      <c r="O17" s="959"/>
      <c r="P17" s="958">
        <f t="shared" si="10"/>
        <v>0</v>
      </c>
      <c r="Q17" s="960"/>
      <c r="R17" s="474"/>
      <c r="S17" s="259">
        <f t="shared" si="7"/>
        <v>120</v>
      </c>
      <c r="V17" s="83">
        <f t="shared" si="3"/>
        <v>15</v>
      </c>
      <c r="W17" s="73"/>
      <c r="X17" s="248"/>
      <c r="Y17" s="273"/>
      <c r="Z17" s="248">
        <f t="shared" si="4"/>
        <v>0</v>
      </c>
      <c r="AA17" s="249"/>
      <c r="AB17" s="250"/>
      <c r="AC17" s="259">
        <f t="shared" si="8"/>
        <v>150</v>
      </c>
      <c r="AF17" s="83">
        <f t="shared" si="5"/>
        <v>15</v>
      </c>
      <c r="AG17" s="15"/>
      <c r="AH17" s="248"/>
      <c r="AI17" s="273"/>
      <c r="AJ17" s="248">
        <f t="shared" si="11"/>
        <v>0</v>
      </c>
      <c r="AK17" s="249"/>
      <c r="AL17" s="250"/>
      <c r="AM17" s="259">
        <f t="shared" si="9"/>
        <v>150</v>
      </c>
    </row>
    <row r="18" spans="1:39" x14ac:dyDescent="0.25">
      <c r="A18" s="122"/>
      <c r="B18" s="83">
        <f t="shared" si="0"/>
        <v>10</v>
      </c>
      <c r="C18" s="73"/>
      <c r="D18" s="958"/>
      <c r="E18" s="959"/>
      <c r="F18" s="958">
        <f t="shared" si="1"/>
        <v>0</v>
      </c>
      <c r="G18" s="960"/>
      <c r="H18" s="474"/>
      <c r="I18" s="259">
        <f t="shared" si="6"/>
        <v>100</v>
      </c>
      <c r="K18" s="122"/>
      <c r="L18" s="83">
        <f t="shared" si="2"/>
        <v>12</v>
      </c>
      <c r="M18" s="15"/>
      <c r="N18" s="958"/>
      <c r="O18" s="959"/>
      <c r="P18" s="958">
        <f t="shared" si="10"/>
        <v>0</v>
      </c>
      <c r="Q18" s="960"/>
      <c r="R18" s="474"/>
      <c r="S18" s="259">
        <f t="shared" si="7"/>
        <v>120</v>
      </c>
      <c r="U18" s="122"/>
      <c r="V18" s="83">
        <f t="shared" si="3"/>
        <v>15</v>
      </c>
      <c r="W18" s="73"/>
      <c r="X18" s="248"/>
      <c r="Y18" s="273"/>
      <c r="Z18" s="248">
        <f t="shared" si="4"/>
        <v>0</v>
      </c>
      <c r="AA18" s="249"/>
      <c r="AB18" s="250"/>
      <c r="AC18" s="259">
        <f t="shared" si="8"/>
        <v>150</v>
      </c>
      <c r="AE18" s="122"/>
      <c r="AF18" s="83">
        <f t="shared" si="5"/>
        <v>15</v>
      </c>
      <c r="AG18" s="15"/>
      <c r="AH18" s="248"/>
      <c r="AI18" s="273"/>
      <c r="AJ18" s="248">
        <f t="shared" si="11"/>
        <v>0</v>
      </c>
      <c r="AK18" s="249"/>
      <c r="AL18" s="250"/>
      <c r="AM18" s="259">
        <f t="shared" si="9"/>
        <v>150</v>
      </c>
    </row>
    <row r="19" spans="1:39" x14ac:dyDescent="0.25">
      <c r="A19" s="122"/>
      <c r="B19" s="83">
        <f t="shared" si="0"/>
        <v>10</v>
      </c>
      <c r="C19" s="15"/>
      <c r="D19" s="958"/>
      <c r="E19" s="959"/>
      <c r="F19" s="958">
        <f t="shared" si="1"/>
        <v>0</v>
      </c>
      <c r="G19" s="960"/>
      <c r="H19" s="474"/>
      <c r="I19" s="259">
        <f t="shared" si="6"/>
        <v>100</v>
      </c>
      <c r="K19" s="122"/>
      <c r="L19" s="83">
        <f t="shared" si="2"/>
        <v>12</v>
      </c>
      <c r="M19" s="15"/>
      <c r="N19" s="958"/>
      <c r="O19" s="959"/>
      <c r="P19" s="958">
        <f t="shared" si="10"/>
        <v>0</v>
      </c>
      <c r="Q19" s="960"/>
      <c r="R19" s="474"/>
      <c r="S19" s="259">
        <f t="shared" si="7"/>
        <v>120</v>
      </c>
      <c r="U19" s="122"/>
      <c r="V19" s="83">
        <f t="shared" si="3"/>
        <v>15</v>
      </c>
      <c r="W19" s="15"/>
      <c r="X19" s="248"/>
      <c r="Y19" s="273"/>
      <c r="Z19" s="248">
        <f t="shared" si="4"/>
        <v>0</v>
      </c>
      <c r="AA19" s="249"/>
      <c r="AB19" s="250"/>
      <c r="AC19" s="259">
        <f t="shared" si="8"/>
        <v>150</v>
      </c>
      <c r="AE19" s="122"/>
      <c r="AF19" s="83">
        <f t="shared" si="5"/>
        <v>15</v>
      </c>
      <c r="AG19" s="15"/>
      <c r="AH19" s="248"/>
      <c r="AI19" s="273"/>
      <c r="AJ19" s="248">
        <f t="shared" si="11"/>
        <v>0</v>
      </c>
      <c r="AK19" s="249"/>
      <c r="AL19" s="250"/>
      <c r="AM19" s="259">
        <f t="shared" si="9"/>
        <v>150</v>
      </c>
    </row>
    <row r="20" spans="1:39" x14ac:dyDescent="0.25">
      <c r="A20" s="122"/>
      <c r="B20" s="83">
        <f t="shared" si="0"/>
        <v>10</v>
      </c>
      <c r="C20" s="15"/>
      <c r="D20" s="958"/>
      <c r="E20" s="959"/>
      <c r="F20" s="958">
        <f t="shared" si="1"/>
        <v>0</v>
      </c>
      <c r="G20" s="960"/>
      <c r="H20" s="474"/>
      <c r="I20" s="259">
        <f t="shared" si="6"/>
        <v>100</v>
      </c>
      <c r="K20" s="122"/>
      <c r="L20" s="83">
        <f t="shared" si="2"/>
        <v>12</v>
      </c>
      <c r="M20" s="15"/>
      <c r="N20" s="958"/>
      <c r="O20" s="959"/>
      <c r="P20" s="958">
        <f t="shared" si="10"/>
        <v>0</v>
      </c>
      <c r="Q20" s="960"/>
      <c r="R20" s="474"/>
      <c r="S20" s="259">
        <f t="shared" si="7"/>
        <v>120</v>
      </c>
      <c r="U20" s="122"/>
      <c r="V20" s="83">
        <f t="shared" si="3"/>
        <v>15</v>
      </c>
      <c r="W20" s="15"/>
      <c r="X20" s="248"/>
      <c r="Y20" s="273"/>
      <c r="Z20" s="248">
        <f t="shared" si="4"/>
        <v>0</v>
      </c>
      <c r="AA20" s="249"/>
      <c r="AB20" s="250"/>
      <c r="AC20" s="259">
        <f t="shared" si="8"/>
        <v>150</v>
      </c>
      <c r="AE20" s="122"/>
      <c r="AF20" s="83">
        <f t="shared" si="5"/>
        <v>15</v>
      </c>
      <c r="AG20" s="15"/>
      <c r="AH20" s="248"/>
      <c r="AI20" s="273"/>
      <c r="AJ20" s="248">
        <f t="shared" si="11"/>
        <v>0</v>
      </c>
      <c r="AK20" s="249"/>
      <c r="AL20" s="250"/>
      <c r="AM20" s="259">
        <f t="shared" si="9"/>
        <v>150</v>
      </c>
    </row>
    <row r="21" spans="1:39" x14ac:dyDescent="0.25">
      <c r="A21" s="122"/>
      <c r="B21" s="83">
        <f t="shared" si="0"/>
        <v>10</v>
      </c>
      <c r="C21" s="15"/>
      <c r="D21" s="958"/>
      <c r="E21" s="959"/>
      <c r="F21" s="958">
        <f t="shared" si="1"/>
        <v>0</v>
      </c>
      <c r="G21" s="960"/>
      <c r="H21" s="474"/>
      <c r="I21" s="259">
        <f t="shared" si="6"/>
        <v>100</v>
      </c>
      <c r="K21" s="122"/>
      <c r="L21" s="83">
        <f t="shared" si="2"/>
        <v>12</v>
      </c>
      <c r="M21" s="15"/>
      <c r="N21" s="958"/>
      <c r="O21" s="959"/>
      <c r="P21" s="958">
        <f t="shared" si="10"/>
        <v>0</v>
      </c>
      <c r="Q21" s="960"/>
      <c r="R21" s="474"/>
      <c r="S21" s="259">
        <f t="shared" si="7"/>
        <v>120</v>
      </c>
      <c r="U21" s="122"/>
      <c r="V21" s="83">
        <f t="shared" si="3"/>
        <v>15</v>
      </c>
      <c r="W21" s="15"/>
      <c r="X21" s="248"/>
      <c r="Y21" s="273"/>
      <c r="Z21" s="248">
        <f t="shared" si="4"/>
        <v>0</v>
      </c>
      <c r="AA21" s="249"/>
      <c r="AB21" s="250"/>
      <c r="AC21" s="259">
        <f t="shared" si="8"/>
        <v>150</v>
      </c>
      <c r="AE21" s="122"/>
      <c r="AF21" s="83">
        <f t="shared" si="5"/>
        <v>15</v>
      </c>
      <c r="AG21" s="15"/>
      <c r="AH21" s="248"/>
      <c r="AI21" s="273"/>
      <c r="AJ21" s="248">
        <f t="shared" si="11"/>
        <v>0</v>
      </c>
      <c r="AK21" s="249"/>
      <c r="AL21" s="250"/>
      <c r="AM21" s="259">
        <f t="shared" si="9"/>
        <v>150</v>
      </c>
    </row>
    <row r="22" spans="1:39" x14ac:dyDescent="0.25">
      <c r="A22" s="122"/>
      <c r="B22" s="265">
        <f t="shared" si="0"/>
        <v>10</v>
      </c>
      <c r="C22" s="15"/>
      <c r="D22" s="958"/>
      <c r="E22" s="959"/>
      <c r="F22" s="958">
        <f t="shared" si="1"/>
        <v>0</v>
      </c>
      <c r="G22" s="960"/>
      <c r="H22" s="474"/>
      <c r="I22" s="259">
        <f t="shared" si="6"/>
        <v>100</v>
      </c>
      <c r="K22" s="122"/>
      <c r="L22" s="265">
        <f t="shared" si="2"/>
        <v>12</v>
      </c>
      <c r="M22" s="15"/>
      <c r="N22" s="958"/>
      <c r="O22" s="959"/>
      <c r="P22" s="958">
        <f t="shared" si="10"/>
        <v>0</v>
      </c>
      <c r="Q22" s="960"/>
      <c r="R22" s="474"/>
      <c r="S22" s="259">
        <f t="shared" si="7"/>
        <v>120</v>
      </c>
      <c r="U22" s="122"/>
      <c r="V22" s="265">
        <f t="shared" si="3"/>
        <v>15</v>
      </c>
      <c r="W22" s="15"/>
      <c r="X22" s="248"/>
      <c r="Y22" s="273"/>
      <c r="Z22" s="248">
        <f t="shared" si="4"/>
        <v>0</v>
      </c>
      <c r="AA22" s="249"/>
      <c r="AB22" s="250"/>
      <c r="AC22" s="259">
        <f t="shared" si="8"/>
        <v>150</v>
      </c>
      <c r="AE22" s="122"/>
      <c r="AF22" s="265">
        <f t="shared" si="5"/>
        <v>15</v>
      </c>
      <c r="AG22" s="15"/>
      <c r="AH22" s="248"/>
      <c r="AI22" s="273"/>
      <c r="AJ22" s="248">
        <f t="shared" si="11"/>
        <v>0</v>
      </c>
      <c r="AK22" s="249"/>
      <c r="AL22" s="250"/>
      <c r="AM22" s="259">
        <f t="shared" si="9"/>
        <v>150</v>
      </c>
    </row>
    <row r="23" spans="1:39" x14ac:dyDescent="0.25">
      <c r="A23" s="123"/>
      <c r="B23" s="265">
        <f t="shared" si="0"/>
        <v>10</v>
      </c>
      <c r="C23" s="15"/>
      <c r="D23" s="958"/>
      <c r="E23" s="959"/>
      <c r="F23" s="958">
        <f t="shared" si="1"/>
        <v>0</v>
      </c>
      <c r="G23" s="960"/>
      <c r="H23" s="474"/>
      <c r="I23" s="259">
        <f t="shared" si="6"/>
        <v>100</v>
      </c>
      <c r="K23" s="123"/>
      <c r="L23" s="265">
        <f t="shared" si="2"/>
        <v>12</v>
      </c>
      <c r="M23" s="15"/>
      <c r="N23" s="958"/>
      <c r="O23" s="959"/>
      <c r="P23" s="958">
        <f t="shared" si="10"/>
        <v>0</v>
      </c>
      <c r="Q23" s="960"/>
      <c r="R23" s="474"/>
      <c r="S23" s="259">
        <f t="shared" si="7"/>
        <v>120</v>
      </c>
      <c r="U23" s="123"/>
      <c r="V23" s="265">
        <f t="shared" si="3"/>
        <v>15</v>
      </c>
      <c r="W23" s="15"/>
      <c r="X23" s="248"/>
      <c r="Y23" s="273"/>
      <c r="Z23" s="248">
        <f t="shared" si="4"/>
        <v>0</v>
      </c>
      <c r="AA23" s="249"/>
      <c r="AB23" s="250"/>
      <c r="AC23" s="259">
        <f t="shared" si="8"/>
        <v>150</v>
      </c>
      <c r="AE23" s="123"/>
      <c r="AF23" s="265">
        <f t="shared" si="5"/>
        <v>15</v>
      </c>
      <c r="AG23" s="15"/>
      <c r="AH23" s="248"/>
      <c r="AI23" s="273"/>
      <c r="AJ23" s="248">
        <f t="shared" si="11"/>
        <v>0</v>
      </c>
      <c r="AK23" s="249"/>
      <c r="AL23" s="250"/>
      <c r="AM23" s="259">
        <f t="shared" si="9"/>
        <v>150</v>
      </c>
    </row>
    <row r="24" spans="1:39" x14ac:dyDescent="0.25">
      <c r="A24" s="122"/>
      <c r="B24" s="265">
        <f t="shared" si="0"/>
        <v>10</v>
      </c>
      <c r="C24" s="15"/>
      <c r="D24" s="958"/>
      <c r="E24" s="959"/>
      <c r="F24" s="958">
        <f t="shared" si="1"/>
        <v>0</v>
      </c>
      <c r="G24" s="960"/>
      <c r="H24" s="474"/>
      <c r="I24" s="259">
        <f t="shared" si="6"/>
        <v>100</v>
      </c>
      <c r="K24" s="122"/>
      <c r="L24" s="265">
        <f t="shared" si="2"/>
        <v>12</v>
      </c>
      <c r="M24" s="15"/>
      <c r="N24" s="958"/>
      <c r="O24" s="959"/>
      <c r="P24" s="958">
        <f t="shared" si="10"/>
        <v>0</v>
      </c>
      <c r="Q24" s="960"/>
      <c r="R24" s="474"/>
      <c r="S24" s="259">
        <f t="shared" si="7"/>
        <v>120</v>
      </c>
      <c r="U24" s="122"/>
      <c r="V24" s="265">
        <f t="shared" si="3"/>
        <v>15</v>
      </c>
      <c r="W24" s="15"/>
      <c r="X24" s="248"/>
      <c r="Y24" s="273"/>
      <c r="Z24" s="248">
        <f t="shared" si="4"/>
        <v>0</v>
      </c>
      <c r="AA24" s="249"/>
      <c r="AB24" s="250"/>
      <c r="AC24" s="259">
        <f t="shared" si="8"/>
        <v>150</v>
      </c>
      <c r="AE24" s="122"/>
      <c r="AF24" s="265">
        <f t="shared" si="5"/>
        <v>15</v>
      </c>
      <c r="AG24" s="15"/>
      <c r="AH24" s="248"/>
      <c r="AI24" s="273"/>
      <c r="AJ24" s="248">
        <f t="shared" si="11"/>
        <v>0</v>
      </c>
      <c r="AK24" s="249"/>
      <c r="AL24" s="250"/>
      <c r="AM24" s="259">
        <f t="shared" si="9"/>
        <v>150</v>
      </c>
    </row>
    <row r="25" spans="1:39" x14ac:dyDescent="0.25">
      <c r="A25" s="122"/>
      <c r="B25" s="265">
        <f t="shared" si="0"/>
        <v>10</v>
      </c>
      <c r="C25" s="15"/>
      <c r="D25" s="958"/>
      <c r="E25" s="959"/>
      <c r="F25" s="958">
        <f t="shared" si="1"/>
        <v>0</v>
      </c>
      <c r="G25" s="960" t="s">
        <v>22</v>
      </c>
      <c r="H25" s="474"/>
      <c r="I25" s="259">
        <f t="shared" si="6"/>
        <v>100</v>
      </c>
      <c r="K25" s="122"/>
      <c r="L25" s="265">
        <f t="shared" si="2"/>
        <v>12</v>
      </c>
      <c r="M25" s="15"/>
      <c r="N25" s="958"/>
      <c r="O25" s="959"/>
      <c r="P25" s="958">
        <f t="shared" si="10"/>
        <v>0</v>
      </c>
      <c r="Q25" s="960"/>
      <c r="R25" s="474"/>
      <c r="S25" s="259">
        <f t="shared" si="7"/>
        <v>120</v>
      </c>
      <c r="U25" s="122"/>
      <c r="V25" s="265">
        <f t="shared" si="3"/>
        <v>15</v>
      </c>
      <c r="W25" s="15"/>
      <c r="X25" s="248"/>
      <c r="Y25" s="273"/>
      <c r="Z25" s="248">
        <f t="shared" si="4"/>
        <v>0</v>
      </c>
      <c r="AA25" s="249" t="s">
        <v>22</v>
      </c>
      <c r="AB25" s="250"/>
      <c r="AC25" s="259">
        <f t="shared" si="8"/>
        <v>150</v>
      </c>
      <c r="AE25" s="122"/>
      <c r="AF25" s="265">
        <f t="shared" si="5"/>
        <v>15</v>
      </c>
      <c r="AG25" s="15"/>
      <c r="AH25" s="248"/>
      <c r="AI25" s="273"/>
      <c r="AJ25" s="248">
        <f t="shared" si="11"/>
        <v>0</v>
      </c>
      <c r="AK25" s="249"/>
      <c r="AL25" s="250"/>
      <c r="AM25" s="259">
        <f t="shared" si="9"/>
        <v>150</v>
      </c>
    </row>
    <row r="26" spans="1:39" x14ac:dyDescent="0.25">
      <c r="A26" s="122"/>
      <c r="B26" s="183">
        <f t="shared" si="0"/>
        <v>10</v>
      </c>
      <c r="C26" s="15"/>
      <c r="D26" s="958"/>
      <c r="E26" s="959"/>
      <c r="F26" s="958">
        <f t="shared" si="1"/>
        <v>0</v>
      </c>
      <c r="G26" s="960"/>
      <c r="H26" s="474"/>
      <c r="I26" s="259">
        <f t="shared" si="6"/>
        <v>100</v>
      </c>
      <c r="K26" s="122"/>
      <c r="L26" s="183">
        <f t="shared" si="2"/>
        <v>12</v>
      </c>
      <c r="M26" s="15"/>
      <c r="N26" s="958"/>
      <c r="O26" s="959"/>
      <c r="P26" s="958">
        <f t="shared" si="10"/>
        <v>0</v>
      </c>
      <c r="Q26" s="960"/>
      <c r="R26" s="474"/>
      <c r="S26" s="259">
        <f t="shared" si="7"/>
        <v>120</v>
      </c>
      <c r="U26" s="122"/>
      <c r="V26" s="183">
        <f t="shared" si="3"/>
        <v>15</v>
      </c>
      <c r="W26" s="15"/>
      <c r="X26" s="248"/>
      <c r="Y26" s="273"/>
      <c r="Z26" s="248">
        <f t="shared" si="4"/>
        <v>0</v>
      </c>
      <c r="AA26" s="249"/>
      <c r="AB26" s="250"/>
      <c r="AC26" s="259">
        <f t="shared" si="8"/>
        <v>150</v>
      </c>
      <c r="AE26" s="122"/>
      <c r="AF26" s="183">
        <f t="shared" si="5"/>
        <v>15</v>
      </c>
      <c r="AG26" s="15"/>
      <c r="AH26" s="248"/>
      <c r="AI26" s="273"/>
      <c r="AJ26" s="248">
        <f t="shared" si="11"/>
        <v>0</v>
      </c>
      <c r="AK26" s="249"/>
      <c r="AL26" s="250"/>
      <c r="AM26" s="259">
        <f t="shared" si="9"/>
        <v>150</v>
      </c>
    </row>
    <row r="27" spans="1:39" x14ac:dyDescent="0.25">
      <c r="A27" s="122"/>
      <c r="B27" s="265">
        <f t="shared" si="0"/>
        <v>10</v>
      </c>
      <c r="C27" s="15"/>
      <c r="D27" s="958"/>
      <c r="E27" s="959"/>
      <c r="F27" s="958">
        <f t="shared" si="1"/>
        <v>0</v>
      </c>
      <c r="G27" s="960"/>
      <c r="H27" s="474"/>
      <c r="I27" s="259">
        <f t="shared" si="6"/>
        <v>100</v>
      </c>
      <c r="K27" s="122"/>
      <c r="L27" s="265">
        <f t="shared" si="2"/>
        <v>12</v>
      </c>
      <c r="M27" s="15"/>
      <c r="N27" s="958"/>
      <c r="O27" s="959"/>
      <c r="P27" s="958">
        <f t="shared" si="10"/>
        <v>0</v>
      </c>
      <c r="Q27" s="960"/>
      <c r="R27" s="474"/>
      <c r="S27" s="259">
        <f t="shared" si="7"/>
        <v>120</v>
      </c>
      <c r="U27" s="122"/>
      <c r="V27" s="265">
        <f t="shared" si="3"/>
        <v>15</v>
      </c>
      <c r="W27" s="15"/>
      <c r="X27" s="248"/>
      <c r="Y27" s="273"/>
      <c r="Z27" s="248">
        <f t="shared" si="4"/>
        <v>0</v>
      </c>
      <c r="AA27" s="249"/>
      <c r="AB27" s="250"/>
      <c r="AC27" s="259">
        <f t="shared" si="8"/>
        <v>150</v>
      </c>
      <c r="AE27" s="122"/>
      <c r="AF27" s="265">
        <f t="shared" si="5"/>
        <v>15</v>
      </c>
      <c r="AG27" s="15"/>
      <c r="AH27" s="248"/>
      <c r="AI27" s="273"/>
      <c r="AJ27" s="248">
        <f t="shared" si="11"/>
        <v>0</v>
      </c>
      <c r="AK27" s="249"/>
      <c r="AL27" s="250"/>
      <c r="AM27" s="259">
        <f t="shared" si="9"/>
        <v>150</v>
      </c>
    </row>
    <row r="28" spans="1:39" x14ac:dyDescent="0.25">
      <c r="A28" s="122"/>
      <c r="B28" s="183">
        <f t="shared" si="0"/>
        <v>10</v>
      </c>
      <c r="C28" s="15"/>
      <c r="D28" s="248"/>
      <c r="E28" s="273"/>
      <c r="F28" s="248">
        <f t="shared" si="1"/>
        <v>0</v>
      </c>
      <c r="G28" s="249"/>
      <c r="H28" s="250"/>
      <c r="I28" s="259">
        <f t="shared" si="6"/>
        <v>100</v>
      </c>
      <c r="K28" s="122"/>
      <c r="L28" s="183">
        <f t="shared" si="2"/>
        <v>12</v>
      </c>
      <c r="M28" s="15"/>
      <c r="N28" s="958"/>
      <c r="O28" s="959"/>
      <c r="P28" s="958">
        <f t="shared" si="10"/>
        <v>0</v>
      </c>
      <c r="Q28" s="960"/>
      <c r="R28" s="474"/>
      <c r="S28" s="259">
        <f t="shared" si="7"/>
        <v>120</v>
      </c>
      <c r="U28" s="122"/>
      <c r="V28" s="183">
        <f t="shared" si="3"/>
        <v>15</v>
      </c>
      <c r="W28" s="15"/>
      <c r="X28" s="248"/>
      <c r="Y28" s="273"/>
      <c r="Z28" s="248">
        <f t="shared" si="4"/>
        <v>0</v>
      </c>
      <c r="AA28" s="249"/>
      <c r="AB28" s="250"/>
      <c r="AC28" s="259">
        <f t="shared" si="8"/>
        <v>150</v>
      </c>
      <c r="AE28" s="122"/>
      <c r="AF28" s="183">
        <f t="shared" si="5"/>
        <v>15</v>
      </c>
      <c r="AG28" s="15"/>
      <c r="AH28" s="248"/>
      <c r="AI28" s="273"/>
      <c r="AJ28" s="248">
        <f t="shared" si="11"/>
        <v>0</v>
      </c>
      <c r="AK28" s="249"/>
      <c r="AL28" s="250"/>
      <c r="AM28" s="259">
        <f t="shared" si="9"/>
        <v>150</v>
      </c>
    </row>
    <row r="29" spans="1:39" x14ac:dyDescent="0.25">
      <c r="A29" s="122"/>
      <c r="B29" s="265">
        <f t="shared" si="0"/>
        <v>10</v>
      </c>
      <c r="C29" s="15"/>
      <c r="D29" s="881"/>
      <c r="E29" s="882"/>
      <c r="F29" s="881">
        <f t="shared" si="1"/>
        <v>0</v>
      </c>
      <c r="G29" s="883"/>
      <c r="H29" s="884"/>
      <c r="I29" s="259">
        <f t="shared" si="6"/>
        <v>100</v>
      </c>
      <c r="K29" s="122"/>
      <c r="L29" s="265">
        <f t="shared" si="2"/>
        <v>12</v>
      </c>
      <c r="M29" s="15"/>
      <c r="N29" s="958"/>
      <c r="O29" s="959"/>
      <c r="P29" s="958">
        <f t="shared" si="10"/>
        <v>0</v>
      </c>
      <c r="Q29" s="960"/>
      <c r="R29" s="474"/>
      <c r="S29" s="259">
        <f t="shared" si="7"/>
        <v>120</v>
      </c>
      <c r="U29" s="122"/>
      <c r="V29" s="265">
        <f t="shared" si="3"/>
        <v>15</v>
      </c>
      <c r="W29" s="15"/>
      <c r="X29" s="248"/>
      <c r="Y29" s="273"/>
      <c r="Z29" s="248">
        <f t="shared" si="4"/>
        <v>0</v>
      </c>
      <c r="AA29" s="249"/>
      <c r="AB29" s="250"/>
      <c r="AC29" s="259">
        <f t="shared" si="8"/>
        <v>150</v>
      </c>
      <c r="AE29" s="122"/>
      <c r="AF29" s="265">
        <f t="shared" si="5"/>
        <v>15</v>
      </c>
      <c r="AG29" s="15"/>
      <c r="AH29" s="248"/>
      <c r="AI29" s="273"/>
      <c r="AJ29" s="248">
        <f t="shared" si="11"/>
        <v>0</v>
      </c>
      <c r="AK29" s="249"/>
      <c r="AL29" s="250"/>
      <c r="AM29" s="259">
        <f t="shared" si="9"/>
        <v>150</v>
      </c>
    </row>
    <row r="30" spans="1:39" x14ac:dyDescent="0.25">
      <c r="A30" s="122"/>
      <c r="B30" s="265">
        <f t="shared" si="0"/>
        <v>10</v>
      </c>
      <c r="C30" s="15"/>
      <c r="D30" s="881"/>
      <c r="E30" s="882"/>
      <c r="F30" s="881">
        <f t="shared" si="1"/>
        <v>0</v>
      </c>
      <c r="G30" s="883"/>
      <c r="H30" s="884"/>
      <c r="I30" s="259">
        <f t="shared" si="6"/>
        <v>100</v>
      </c>
      <c r="K30" s="122"/>
      <c r="L30" s="265">
        <f t="shared" si="2"/>
        <v>12</v>
      </c>
      <c r="M30" s="15"/>
      <c r="N30" s="248"/>
      <c r="O30" s="273"/>
      <c r="P30" s="248">
        <f t="shared" si="10"/>
        <v>0</v>
      </c>
      <c r="Q30" s="249"/>
      <c r="R30" s="250"/>
      <c r="S30" s="259">
        <f t="shared" si="7"/>
        <v>120</v>
      </c>
      <c r="U30" s="122"/>
      <c r="V30" s="265">
        <f t="shared" si="3"/>
        <v>15</v>
      </c>
      <c r="W30" s="15"/>
      <c r="X30" s="248"/>
      <c r="Y30" s="273"/>
      <c r="Z30" s="248">
        <f t="shared" si="4"/>
        <v>0</v>
      </c>
      <c r="AA30" s="249"/>
      <c r="AB30" s="250"/>
      <c r="AC30" s="259">
        <f t="shared" si="8"/>
        <v>150</v>
      </c>
      <c r="AE30" s="122"/>
      <c r="AF30" s="265">
        <f t="shared" si="5"/>
        <v>15</v>
      </c>
      <c r="AG30" s="15"/>
      <c r="AH30" s="248"/>
      <c r="AI30" s="273"/>
      <c r="AJ30" s="248">
        <f t="shared" si="11"/>
        <v>0</v>
      </c>
      <c r="AK30" s="249"/>
      <c r="AL30" s="250"/>
      <c r="AM30" s="259">
        <f t="shared" si="9"/>
        <v>150</v>
      </c>
    </row>
    <row r="31" spans="1:39" x14ac:dyDescent="0.25">
      <c r="A31" s="122"/>
      <c r="B31" s="265">
        <f t="shared" si="0"/>
        <v>10</v>
      </c>
      <c r="C31" s="15"/>
      <c r="D31" s="881"/>
      <c r="E31" s="882"/>
      <c r="F31" s="881">
        <f t="shared" si="1"/>
        <v>0</v>
      </c>
      <c r="G31" s="883"/>
      <c r="H31" s="884"/>
      <c r="I31" s="259">
        <f t="shared" si="6"/>
        <v>100</v>
      </c>
      <c r="K31" s="122"/>
      <c r="L31" s="265">
        <f t="shared" si="2"/>
        <v>12</v>
      </c>
      <c r="M31" s="15"/>
      <c r="N31" s="248"/>
      <c r="O31" s="273"/>
      <c r="P31" s="248">
        <f t="shared" si="10"/>
        <v>0</v>
      </c>
      <c r="Q31" s="249"/>
      <c r="R31" s="250"/>
      <c r="S31" s="259">
        <f t="shared" si="7"/>
        <v>120</v>
      </c>
      <c r="U31" s="122"/>
      <c r="V31" s="265">
        <f t="shared" si="3"/>
        <v>15</v>
      </c>
      <c r="W31" s="15"/>
      <c r="X31" s="248"/>
      <c r="Y31" s="273"/>
      <c r="Z31" s="248">
        <f t="shared" si="4"/>
        <v>0</v>
      </c>
      <c r="AA31" s="249"/>
      <c r="AB31" s="250"/>
      <c r="AC31" s="259">
        <f t="shared" si="8"/>
        <v>150</v>
      </c>
      <c r="AE31" s="122"/>
      <c r="AF31" s="265">
        <f t="shared" si="5"/>
        <v>15</v>
      </c>
      <c r="AG31" s="15"/>
      <c r="AH31" s="248"/>
      <c r="AI31" s="273"/>
      <c r="AJ31" s="248">
        <f t="shared" si="11"/>
        <v>0</v>
      </c>
      <c r="AK31" s="249"/>
      <c r="AL31" s="250"/>
      <c r="AM31" s="259">
        <f t="shared" si="9"/>
        <v>150</v>
      </c>
    </row>
    <row r="32" spans="1:39" x14ac:dyDescent="0.25">
      <c r="A32" s="122"/>
      <c r="B32" s="265">
        <f t="shared" si="0"/>
        <v>10</v>
      </c>
      <c r="C32" s="15"/>
      <c r="D32" s="881"/>
      <c r="E32" s="882"/>
      <c r="F32" s="881">
        <f t="shared" si="1"/>
        <v>0</v>
      </c>
      <c r="G32" s="883"/>
      <c r="H32" s="884"/>
      <c r="I32" s="259">
        <f t="shared" si="6"/>
        <v>100</v>
      </c>
      <c r="K32" s="122"/>
      <c r="L32" s="265">
        <f t="shared" si="2"/>
        <v>12</v>
      </c>
      <c r="M32" s="15"/>
      <c r="N32" s="248"/>
      <c r="O32" s="273"/>
      <c r="P32" s="248">
        <f t="shared" si="10"/>
        <v>0</v>
      </c>
      <c r="Q32" s="249"/>
      <c r="R32" s="250"/>
      <c r="S32" s="259">
        <f t="shared" si="7"/>
        <v>120</v>
      </c>
      <c r="U32" s="122"/>
      <c r="V32" s="265">
        <f t="shared" si="3"/>
        <v>15</v>
      </c>
      <c r="W32" s="15"/>
      <c r="X32" s="248"/>
      <c r="Y32" s="273"/>
      <c r="Z32" s="248">
        <f t="shared" si="4"/>
        <v>0</v>
      </c>
      <c r="AA32" s="249"/>
      <c r="AB32" s="250"/>
      <c r="AC32" s="259">
        <f t="shared" si="8"/>
        <v>150</v>
      </c>
      <c r="AE32" s="122"/>
      <c r="AF32" s="265">
        <f t="shared" si="5"/>
        <v>15</v>
      </c>
      <c r="AG32" s="15"/>
      <c r="AH32" s="248"/>
      <c r="AI32" s="273"/>
      <c r="AJ32" s="248">
        <f t="shared" si="11"/>
        <v>0</v>
      </c>
      <c r="AK32" s="249"/>
      <c r="AL32" s="250"/>
      <c r="AM32" s="259">
        <f t="shared" si="9"/>
        <v>150</v>
      </c>
    </row>
    <row r="33" spans="1:39" x14ac:dyDescent="0.25">
      <c r="A33" s="122"/>
      <c r="B33" s="265">
        <f t="shared" si="0"/>
        <v>10</v>
      </c>
      <c r="C33" s="15"/>
      <c r="D33" s="881"/>
      <c r="E33" s="882"/>
      <c r="F33" s="881">
        <f t="shared" si="1"/>
        <v>0</v>
      </c>
      <c r="G33" s="883"/>
      <c r="H33" s="884"/>
      <c r="I33" s="259">
        <f t="shared" si="6"/>
        <v>100</v>
      </c>
      <c r="K33" s="122"/>
      <c r="L33" s="265">
        <f t="shared" si="2"/>
        <v>12</v>
      </c>
      <c r="M33" s="15"/>
      <c r="N33" s="248"/>
      <c r="O33" s="273"/>
      <c r="P33" s="248">
        <f t="shared" si="10"/>
        <v>0</v>
      </c>
      <c r="Q33" s="249"/>
      <c r="R33" s="250"/>
      <c r="S33" s="259">
        <f t="shared" si="7"/>
        <v>120</v>
      </c>
      <c r="U33" s="122"/>
      <c r="V33" s="265">
        <f t="shared" si="3"/>
        <v>15</v>
      </c>
      <c r="W33" s="15"/>
      <c r="X33" s="248"/>
      <c r="Y33" s="273"/>
      <c r="Z33" s="248">
        <f t="shared" si="4"/>
        <v>0</v>
      </c>
      <c r="AA33" s="249"/>
      <c r="AB33" s="250"/>
      <c r="AC33" s="259">
        <f t="shared" si="8"/>
        <v>150</v>
      </c>
      <c r="AE33" s="122"/>
      <c r="AF33" s="265">
        <f t="shared" si="5"/>
        <v>15</v>
      </c>
      <c r="AG33" s="15"/>
      <c r="AH33" s="248"/>
      <c r="AI33" s="273"/>
      <c r="AJ33" s="248">
        <f t="shared" si="11"/>
        <v>0</v>
      </c>
      <c r="AK33" s="249"/>
      <c r="AL33" s="250"/>
      <c r="AM33" s="259">
        <f t="shared" si="9"/>
        <v>150</v>
      </c>
    </row>
    <row r="34" spans="1:39" x14ac:dyDescent="0.25">
      <c r="A34" s="122"/>
      <c r="B34" s="265">
        <f t="shared" si="0"/>
        <v>10</v>
      </c>
      <c r="C34" s="15"/>
      <c r="D34" s="881"/>
      <c r="E34" s="882"/>
      <c r="F34" s="881">
        <f t="shared" si="1"/>
        <v>0</v>
      </c>
      <c r="G34" s="883"/>
      <c r="H34" s="884"/>
      <c r="I34" s="259">
        <f t="shared" si="6"/>
        <v>100</v>
      </c>
      <c r="K34" s="122"/>
      <c r="L34" s="265">
        <f t="shared" si="2"/>
        <v>12</v>
      </c>
      <c r="M34" s="15"/>
      <c r="N34" s="248"/>
      <c r="O34" s="273"/>
      <c r="P34" s="248">
        <f t="shared" si="10"/>
        <v>0</v>
      </c>
      <c r="Q34" s="249"/>
      <c r="R34" s="250"/>
      <c r="S34" s="259">
        <f t="shared" si="7"/>
        <v>120</v>
      </c>
      <c r="U34" s="122"/>
      <c r="V34" s="265">
        <f t="shared" si="3"/>
        <v>15</v>
      </c>
      <c r="W34" s="15"/>
      <c r="X34" s="248"/>
      <c r="Y34" s="273"/>
      <c r="Z34" s="248">
        <f t="shared" si="4"/>
        <v>0</v>
      </c>
      <c r="AA34" s="249"/>
      <c r="AB34" s="250"/>
      <c r="AC34" s="259">
        <f t="shared" si="8"/>
        <v>150</v>
      </c>
      <c r="AE34" s="122"/>
      <c r="AF34" s="265">
        <f t="shared" si="5"/>
        <v>15</v>
      </c>
      <c r="AG34" s="15"/>
      <c r="AH34" s="248"/>
      <c r="AI34" s="273"/>
      <c r="AJ34" s="248">
        <f t="shared" si="11"/>
        <v>0</v>
      </c>
      <c r="AK34" s="249"/>
      <c r="AL34" s="250"/>
      <c r="AM34" s="259">
        <f t="shared" si="9"/>
        <v>150</v>
      </c>
    </row>
    <row r="35" spans="1:39" x14ac:dyDescent="0.25">
      <c r="A35" s="122"/>
      <c r="B35" s="265">
        <f t="shared" si="0"/>
        <v>10</v>
      </c>
      <c r="C35" s="15"/>
      <c r="D35" s="881"/>
      <c r="E35" s="882"/>
      <c r="F35" s="881">
        <f t="shared" si="1"/>
        <v>0</v>
      </c>
      <c r="G35" s="883"/>
      <c r="H35" s="884"/>
      <c r="I35" s="259">
        <f t="shared" si="6"/>
        <v>100</v>
      </c>
      <c r="K35" s="122"/>
      <c r="L35" s="265">
        <f t="shared" si="2"/>
        <v>12</v>
      </c>
      <c r="M35" s="15"/>
      <c r="N35" s="248"/>
      <c r="O35" s="273"/>
      <c r="P35" s="248">
        <f t="shared" si="10"/>
        <v>0</v>
      </c>
      <c r="Q35" s="249"/>
      <c r="R35" s="250"/>
      <c r="S35" s="259">
        <f t="shared" si="7"/>
        <v>120</v>
      </c>
      <c r="U35" s="122"/>
      <c r="V35" s="265">
        <f t="shared" si="3"/>
        <v>15</v>
      </c>
      <c r="W35" s="15"/>
      <c r="X35" s="248"/>
      <c r="Y35" s="273"/>
      <c r="Z35" s="248">
        <f t="shared" si="4"/>
        <v>0</v>
      </c>
      <c r="AA35" s="249"/>
      <c r="AB35" s="250"/>
      <c r="AC35" s="259">
        <f t="shared" si="8"/>
        <v>150</v>
      </c>
      <c r="AE35" s="122"/>
      <c r="AF35" s="265">
        <f t="shared" si="5"/>
        <v>15</v>
      </c>
      <c r="AG35" s="15"/>
      <c r="AH35" s="248"/>
      <c r="AI35" s="273"/>
      <c r="AJ35" s="248">
        <f t="shared" si="11"/>
        <v>0</v>
      </c>
      <c r="AK35" s="249"/>
      <c r="AL35" s="250"/>
      <c r="AM35" s="259">
        <f t="shared" si="9"/>
        <v>150</v>
      </c>
    </row>
    <row r="36" spans="1:39" x14ac:dyDescent="0.25">
      <c r="A36" s="122" t="s">
        <v>22</v>
      </c>
      <c r="B36" s="265">
        <f t="shared" si="0"/>
        <v>10</v>
      </c>
      <c r="C36" s="15"/>
      <c r="D36" s="881"/>
      <c r="E36" s="882"/>
      <c r="F36" s="881">
        <f t="shared" si="1"/>
        <v>0</v>
      </c>
      <c r="G36" s="883"/>
      <c r="H36" s="884"/>
      <c r="I36" s="259">
        <f t="shared" si="6"/>
        <v>100</v>
      </c>
      <c r="K36" s="122" t="s">
        <v>22</v>
      </c>
      <c r="L36" s="265">
        <f t="shared" si="2"/>
        <v>12</v>
      </c>
      <c r="M36" s="15"/>
      <c r="N36" s="248"/>
      <c r="O36" s="273"/>
      <c r="P36" s="248">
        <f t="shared" si="10"/>
        <v>0</v>
      </c>
      <c r="Q36" s="249"/>
      <c r="R36" s="250"/>
      <c r="S36" s="259">
        <f t="shared" si="7"/>
        <v>120</v>
      </c>
      <c r="U36" s="122" t="s">
        <v>22</v>
      </c>
      <c r="V36" s="265">
        <f t="shared" si="3"/>
        <v>15</v>
      </c>
      <c r="W36" s="15"/>
      <c r="X36" s="248"/>
      <c r="Y36" s="273"/>
      <c r="Z36" s="248">
        <f t="shared" si="4"/>
        <v>0</v>
      </c>
      <c r="AA36" s="249"/>
      <c r="AB36" s="250"/>
      <c r="AC36" s="259">
        <f t="shared" si="8"/>
        <v>150</v>
      </c>
      <c r="AE36" s="122" t="s">
        <v>22</v>
      </c>
      <c r="AF36" s="265">
        <f t="shared" si="5"/>
        <v>15</v>
      </c>
      <c r="AG36" s="15"/>
      <c r="AH36" s="248"/>
      <c r="AI36" s="273"/>
      <c r="AJ36" s="248">
        <f t="shared" si="11"/>
        <v>0</v>
      </c>
      <c r="AK36" s="249"/>
      <c r="AL36" s="250"/>
      <c r="AM36" s="259">
        <f t="shared" si="9"/>
        <v>150</v>
      </c>
    </row>
    <row r="37" spans="1:39" x14ac:dyDescent="0.25">
      <c r="A37" s="123"/>
      <c r="B37" s="265">
        <f t="shared" si="0"/>
        <v>10</v>
      </c>
      <c r="C37" s="15"/>
      <c r="D37" s="881"/>
      <c r="E37" s="882"/>
      <c r="F37" s="881">
        <f t="shared" si="1"/>
        <v>0</v>
      </c>
      <c r="G37" s="883"/>
      <c r="H37" s="884"/>
      <c r="I37" s="259">
        <f t="shared" si="6"/>
        <v>100</v>
      </c>
      <c r="K37" s="123"/>
      <c r="L37" s="265">
        <f t="shared" si="2"/>
        <v>12</v>
      </c>
      <c r="M37" s="15"/>
      <c r="N37" s="248"/>
      <c r="O37" s="273"/>
      <c r="P37" s="248">
        <f t="shared" si="10"/>
        <v>0</v>
      </c>
      <c r="Q37" s="249"/>
      <c r="R37" s="250"/>
      <c r="S37" s="259">
        <f t="shared" si="7"/>
        <v>120</v>
      </c>
      <c r="U37" s="123"/>
      <c r="V37" s="265">
        <f t="shared" si="3"/>
        <v>15</v>
      </c>
      <c r="W37" s="15"/>
      <c r="X37" s="248"/>
      <c r="Y37" s="273"/>
      <c r="Z37" s="248">
        <f t="shared" si="4"/>
        <v>0</v>
      </c>
      <c r="AA37" s="249"/>
      <c r="AB37" s="250"/>
      <c r="AC37" s="259">
        <f t="shared" si="8"/>
        <v>150</v>
      </c>
      <c r="AE37" s="123"/>
      <c r="AF37" s="265">
        <f t="shared" si="5"/>
        <v>15</v>
      </c>
      <c r="AG37" s="15"/>
      <c r="AH37" s="248"/>
      <c r="AI37" s="273"/>
      <c r="AJ37" s="248">
        <f t="shared" si="11"/>
        <v>0</v>
      </c>
      <c r="AK37" s="249"/>
      <c r="AL37" s="250"/>
      <c r="AM37" s="259">
        <f t="shared" si="9"/>
        <v>150</v>
      </c>
    </row>
    <row r="38" spans="1:39" x14ac:dyDescent="0.25">
      <c r="A38" s="122"/>
      <c r="B38" s="265">
        <f t="shared" si="0"/>
        <v>10</v>
      </c>
      <c r="C38" s="15"/>
      <c r="D38" s="881"/>
      <c r="E38" s="882"/>
      <c r="F38" s="881">
        <f t="shared" si="1"/>
        <v>0</v>
      </c>
      <c r="G38" s="883"/>
      <c r="H38" s="884"/>
      <c r="I38" s="259">
        <f t="shared" si="6"/>
        <v>100</v>
      </c>
      <c r="K38" s="122"/>
      <c r="L38" s="265">
        <f t="shared" si="2"/>
        <v>12</v>
      </c>
      <c r="M38" s="15"/>
      <c r="N38" s="248"/>
      <c r="O38" s="273"/>
      <c r="P38" s="248">
        <f t="shared" si="10"/>
        <v>0</v>
      </c>
      <c r="Q38" s="249"/>
      <c r="R38" s="250"/>
      <c r="S38" s="259">
        <f t="shared" si="7"/>
        <v>120</v>
      </c>
      <c r="U38" s="122"/>
      <c r="V38" s="265">
        <f t="shared" si="3"/>
        <v>15</v>
      </c>
      <c r="W38" s="15"/>
      <c r="X38" s="248"/>
      <c r="Y38" s="273"/>
      <c r="Z38" s="248">
        <f t="shared" si="4"/>
        <v>0</v>
      </c>
      <c r="AA38" s="249"/>
      <c r="AB38" s="250"/>
      <c r="AC38" s="259">
        <f t="shared" si="8"/>
        <v>150</v>
      </c>
      <c r="AE38" s="122"/>
      <c r="AF38" s="265">
        <f t="shared" si="5"/>
        <v>15</v>
      </c>
      <c r="AG38" s="15"/>
      <c r="AH38" s="248"/>
      <c r="AI38" s="273"/>
      <c r="AJ38" s="248">
        <f t="shared" si="11"/>
        <v>0</v>
      </c>
      <c r="AK38" s="249"/>
      <c r="AL38" s="250"/>
      <c r="AM38" s="259">
        <f t="shared" si="9"/>
        <v>150</v>
      </c>
    </row>
    <row r="39" spans="1:39" x14ac:dyDescent="0.25">
      <c r="A39" s="122"/>
      <c r="B39" s="83">
        <f t="shared" si="0"/>
        <v>10</v>
      </c>
      <c r="C39" s="15"/>
      <c r="D39" s="881"/>
      <c r="E39" s="882"/>
      <c r="F39" s="881">
        <f t="shared" si="1"/>
        <v>0</v>
      </c>
      <c r="G39" s="883"/>
      <c r="H39" s="884"/>
      <c r="I39" s="259">
        <f t="shared" si="6"/>
        <v>100</v>
      </c>
      <c r="K39" s="122"/>
      <c r="L39" s="83">
        <f t="shared" si="2"/>
        <v>12</v>
      </c>
      <c r="M39" s="15"/>
      <c r="N39" s="248"/>
      <c r="O39" s="273"/>
      <c r="P39" s="248">
        <f t="shared" si="10"/>
        <v>0</v>
      </c>
      <c r="Q39" s="249"/>
      <c r="R39" s="250"/>
      <c r="S39" s="259">
        <f t="shared" si="7"/>
        <v>120</v>
      </c>
      <c r="U39" s="122"/>
      <c r="V39" s="83">
        <f t="shared" si="3"/>
        <v>15</v>
      </c>
      <c r="W39" s="15"/>
      <c r="X39" s="248"/>
      <c r="Y39" s="273"/>
      <c r="Z39" s="248">
        <f t="shared" si="4"/>
        <v>0</v>
      </c>
      <c r="AA39" s="249"/>
      <c r="AB39" s="250"/>
      <c r="AC39" s="259">
        <f t="shared" si="8"/>
        <v>150</v>
      </c>
      <c r="AE39" s="122"/>
      <c r="AF39" s="83">
        <f t="shared" si="5"/>
        <v>15</v>
      </c>
      <c r="AG39" s="15"/>
      <c r="AH39" s="248"/>
      <c r="AI39" s="273"/>
      <c r="AJ39" s="248">
        <f t="shared" si="11"/>
        <v>0</v>
      </c>
      <c r="AK39" s="249"/>
      <c r="AL39" s="250"/>
      <c r="AM39" s="259">
        <f t="shared" si="9"/>
        <v>150</v>
      </c>
    </row>
    <row r="40" spans="1:39" x14ac:dyDescent="0.25">
      <c r="A40" s="122"/>
      <c r="B40" s="83">
        <f t="shared" si="0"/>
        <v>10</v>
      </c>
      <c r="C40" s="15"/>
      <c r="D40" s="248"/>
      <c r="E40" s="273"/>
      <c r="F40" s="248">
        <f t="shared" si="1"/>
        <v>0</v>
      </c>
      <c r="G40" s="249"/>
      <c r="H40" s="250"/>
      <c r="I40" s="259">
        <f t="shared" si="6"/>
        <v>100</v>
      </c>
      <c r="K40" s="122"/>
      <c r="L40" s="83">
        <f t="shared" si="2"/>
        <v>12</v>
      </c>
      <c r="M40" s="15"/>
      <c r="N40" s="248"/>
      <c r="O40" s="273"/>
      <c r="P40" s="248">
        <f t="shared" si="10"/>
        <v>0</v>
      </c>
      <c r="Q40" s="249"/>
      <c r="R40" s="250"/>
      <c r="S40" s="259">
        <f t="shared" si="7"/>
        <v>120</v>
      </c>
      <c r="U40" s="122"/>
      <c r="V40" s="83">
        <f t="shared" si="3"/>
        <v>15</v>
      </c>
      <c r="W40" s="15"/>
      <c r="X40" s="248"/>
      <c r="Y40" s="273"/>
      <c r="Z40" s="248">
        <f t="shared" si="4"/>
        <v>0</v>
      </c>
      <c r="AA40" s="249"/>
      <c r="AB40" s="250"/>
      <c r="AC40" s="259">
        <f t="shared" si="8"/>
        <v>150</v>
      </c>
      <c r="AE40" s="122"/>
      <c r="AF40" s="83">
        <f t="shared" si="5"/>
        <v>15</v>
      </c>
      <c r="AG40" s="15"/>
      <c r="AH40" s="248"/>
      <c r="AI40" s="273"/>
      <c r="AJ40" s="248">
        <f t="shared" si="11"/>
        <v>0</v>
      </c>
      <c r="AK40" s="249"/>
      <c r="AL40" s="250"/>
      <c r="AM40" s="259">
        <f t="shared" si="9"/>
        <v>150</v>
      </c>
    </row>
    <row r="41" spans="1:39" x14ac:dyDescent="0.25">
      <c r="A41" s="122"/>
      <c r="B41" s="83">
        <f t="shared" si="0"/>
        <v>10</v>
      </c>
      <c r="C41" s="15"/>
      <c r="D41" s="248"/>
      <c r="E41" s="273"/>
      <c r="F41" s="248">
        <f t="shared" si="1"/>
        <v>0</v>
      </c>
      <c r="G41" s="249"/>
      <c r="H41" s="250"/>
      <c r="I41" s="259">
        <f t="shared" si="6"/>
        <v>100</v>
      </c>
      <c r="K41" s="122"/>
      <c r="L41" s="83">
        <f t="shared" si="2"/>
        <v>12</v>
      </c>
      <c r="M41" s="15"/>
      <c r="N41" s="248"/>
      <c r="O41" s="273"/>
      <c r="P41" s="248">
        <f t="shared" si="10"/>
        <v>0</v>
      </c>
      <c r="Q41" s="249"/>
      <c r="R41" s="250"/>
      <c r="S41" s="259">
        <f t="shared" si="7"/>
        <v>120</v>
      </c>
      <c r="U41" s="122"/>
      <c r="V41" s="83">
        <f t="shared" si="3"/>
        <v>15</v>
      </c>
      <c r="W41" s="15"/>
      <c r="X41" s="248"/>
      <c r="Y41" s="273"/>
      <c r="Z41" s="248">
        <f t="shared" si="4"/>
        <v>0</v>
      </c>
      <c r="AA41" s="249"/>
      <c r="AB41" s="250"/>
      <c r="AC41" s="259">
        <f t="shared" si="8"/>
        <v>150</v>
      </c>
      <c r="AE41" s="122"/>
      <c r="AF41" s="83">
        <f t="shared" si="5"/>
        <v>15</v>
      </c>
      <c r="AG41" s="15"/>
      <c r="AH41" s="248"/>
      <c r="AI41" s="273"/>
      <c r="AJ41" s="248">
        <f t="shared" si="11"/>
        <v>0</v>
      </c>
      <c r="AK41" s="249"/>
      <c r="AL41" s="250"/>
      <c r="AM41" s="259">
        <f t="shared" si="9"/>
        <v>150</v>
      </c>
    </row>
    <row r="42" spans="1:39" x14ac:dyDescent="0.25">
      <c r="A42" s="122"/>
      <c r="B42" s="83">
        <f t="shared" si="0"/>
        <v>10</v>
      </c>
      <c r="C42" s="15"/>
      <c r="D42" s="248"/>
      <c r="E42" s="273"/>
      <c r="F42" s="248">
        <f t="shared" si="1"/>
        <v>0</v>
      </c>
      <c r="G42" s="249"/>
      <c r="H42" s="250"/>
      <c r="I42" s="259">
        <f t="shared" si="6"/>
        <v>100</v>
      </c>
      <c r="K42" s="122"/>
      <c r="L42" s="83">
        <f t="shared" si="2"/>
        <v>12</v>
      </c>
      <c r="M42" s="15"/>
      <c r="N42" s="248"/>
      <c r="O42" s="273"/>
      <c r="P42" s="248">
        <f t="shared" si="10"/>
        <v>0</v>
      </c>
      <c r="Q42" s="249"/>
      <c r="R42" s="250"/>
      <c r="S42" s="259">
        <f t="shared" si="7"/>
        <v>120</v>
      </c>
      <c r="U42" s="122"/>
      <c r="V42" s="83">
        <f t="shared" si="3"/>
        <v>15</v>
      </c>
      <c r="W42" s="15"/>
      <c r="X42" s="248"/>
      <c r="Y42" s="273"/>
      <c r="Z42" s="248">
        <f t="shared" si="4"/>
        <v>0</v>
      </c>
      <c r="AA42" s="249"/>
      <c r="AB42" s="250"/>
      <c r="AC42" s="259">
        <f t="shared" si="8"/>
        <v>150</v>
      </c>
      <c r="AE42" s="122"/>
      <c r="AF42" s="83">
        <f t="shared" si="5"/>
        <v>15</v>
      </c>
      <c r="AG42" s="15"/>
      <c r="AH42" s="248"/>
      <c r="AI42" s="273"/>
      <c r="AJ42" s="248">
        <f t="shared" si="11"/>
        <v>0</v>
      </c>
      <c r="AK42" s="249"/>
      <c r="AL42" s="250"/>
      <c r="AM42" s="259">
        <f t="shared" si="9"/>
        <v>150</v>
      </c>
    </row>
    <row r="43" spans="1:39" x14ac:dyDescent="0.25">
      <c r="A43" s="122"/>
      <c r="B43" s="83">
        <f t="shared" si="0"/>
        <v>10</v>
      </c>
      <c r="C43" s="15"/>
      <c r="D43" s="248"/>
      <c r="E43" s="273"/>
      <c r="F43" s="248">
        <f t="shared" si="1"/>
        <v>0</v>
      </c>
      <c r="G43" s="249"/>
      <c r="H43" s="250"/>
      <c r="I43" s="259">
        <f t="shared" si="6"/>
        <v>100</v>
      </c>
      <c r="K43" s="122"/>
      <c r="L43" s="83">
        <f t="shared" si="2"/>
        <v>12</v>
      </c>
      <c r="M43" s="15"/>
      <c r="N43" s="248"/>
      <c r="O43" s="273"/>
      <c r="P43" s="248">
        <f t="shared" si="10"/>
        <v>0</v>
      </c>
      <c r="Q43" s="249"/>
      <c r="R43" s="250"/>
      <c r="S43" s="259">
        <f t="shared" si="7"/>
        <v>120</v>
      </c>
      <c r="U43" s="122"/>
      <c r="V43" s="83">
        <f t="shared" si="3"/>
        <v>15</v>
      </c>
      <c r="W43" s="15"/>
      <c r="X43" s="248"/>
      <c r="Y43" s="273"/>
      <c r="Z43" s="248">
        <f t="shared" si="4"/>
        <v>0</v>
      </c>
      <c r="AA43" s="249"/>
      <c r="AB43" s="250"/>
      <c r="AC43" s="259">
        <f t="shared" si="8"/>
        <v>150</v>
      </c>
      <c r="AE43" s="122"/>
      <c r="AF43" s="83">
        <f t="shared" si="5"/>
        <v>15</v>
      </c>
      <c r="AG43" s="15"/>
      <c r="AH43" s="248"/>
      <c r="AI43" s="273"/>
      <c r="AJ43" s="248">
        <f t="shared" si="11"/>
        <v>0</v>
      </c>
      <c r="AK43" s="249"/>
      <c r="AL43" s="250"/>
      <c r="AM43" s="259">
        <f t="shared" si="9"/>
        <v>150</v>
      </c>
    </row>
    <row r="44" spans="1:39" x14ac:dyDescent="0.25">
      <c r="A44" s="122"/>
      <c r="B44" s="83">
        <f t="shared" si="0"/>
        <v>10</v>
      </c>
      <c r="C44" s="15"/>
      <c r="D44" s="248"/>
      <c r="E44" s="273"/>
      <c r="F44" s="248">
        <f t="shared" si="1"/>
        <v>0</v>
      </c>
      <c r="G44" s="249"/>
      <c r="H44" s="250"/>
      <c r="I44" s="259">
        <f t="shared" si="6"/>
        <v>100</v>
      </c>
      <c r="K44" s="122"/>
      <c r="L44" s="83">
        <f t="shared" si="2"/>
        <v>12</v>
      </c>
      <c r="M44" s="15"/>
      <c r="N44" s="248"/>
      <c r="O44" s="273"/>
      <c r="P44" s="248">
        <f t="shared" si="10"/>
        <v>0</v>
      </c>
      <c r="Q44" s="249"/>
      <c r="R44" s="250"/>
      <c r="S44" s="259">
        <f t="shared" si="7"/>
        <v>120</v>
      </c>
      <c r="U44" s="122"/>
      <c r="V44" s="83">
        <f t="shared" si="3"/>
        <v>15</v>
      </c>
      <c r="W44" s="15"/>
      <c r="X44" s="248"/>
      <c r="Y44" s="273"/>
      <c r="Z44" s="248">
        <f t="shared" si="4"/>
        <v>0</v>
      </c>
      <c r="AA44" s="249"/>
      <c r="AB44" s="250"/>
      <c r="AC44" s="259">
        <f t="shared" si="8"/>
        <v>150</v>
      </c>
      <c r="AE44" s="122"/>
      <c r="AF44" s="83">
        <f t="shared" si="5"/>
        <v>15</v>
      </c>
      <c r="AG44" s="15"/>
      <c r="AH44" s="248"/>
      <c r="AI44" s="273"/>
      <c r="AJ44" s="248">
        <f t="shared" si="11"/>
        <v>0</v>
      </c>
      <c r="AK44" s="249"/>
      <c r="AL44" s="250"/>
      <c r="AM44" s="259">
        <f t="shared" si="9"/>
        <v>150</v>
      </c>
    </row>
    <row r="45" spans="1:39" x14ac:dyDescent="0.25">
      <c r="A45" s="122"/>
      <c r="B45" s="83">
        <f t="shared" si="0"/>
        <v>10</v>
      </c>
      <c r="C45" s="15"/>
      <c r="D45" s="248"/>
      <c r="E45" s="273"/>
      <c r="F45" s="248">
        <f t="shared" si="1"/>
        <v>0</v>
      </c>
      <c r="G45" s="249"/>
      <c r="H45" s="250"/>
      <c r="I45" s="259">
        <f t="shared" si="6"/>
        <v>100</v>
      </c>
      <c r="K45" s="122"/>
      <c r="L45" s="83">
        <f t="shared" si="2"/>
        <v>12</v>
      </c>
      <c r="M45" s="15"/>
      <c r="N45" s="248"/>
      <c r="O45" s="273"/>
      <c r="P45" s="248">
        <f t="shared" si="10"/>
        <v>0</v>
      </c>
      <c r="Q45" s="249"/>
      <c r="R45" s="250"/>
      <c r="S45" s="259">
        <f t="shared" si="7"/>
        <v>120</v>
      </c>
      <c r="U45" s="122"/>
      <c r="V45" s="83">
        <f t="shared" si="3"/>
        <v>15</v>
      </c>
      <c r="W45" s="15"/>
      <c r="X45" s="248"/>
      <c r="Y45" s="273"/>
      <c r="Z45" s="248">
        <f t="shared" si="4"/>
        <v>0</v>
      </c>
      <c r="AA45" s="249"/>
      <c r="AB45" s="250"/>
      <c r="AC45" s="259">
        <f t="shared" si="8"/>
        <v>150</v>
      </c>
      <c r="AE45" s="122"/>
      <c r="AF45" s="83">
        <f t="shared" si="5"/>
        <v>15</v>
      </c>
      <c r="AG45" s="15"/>
      <c r="AH45" s="248"/>
      <c r="AI45" s="273"/>
      <c r="AJ45" s="248">
        <f t="shared" si="11"/>
        <v>0</v>
      </c>
      <c r="AK45" s="249"/>
      <c r="AL45" s="250"/>
      <c r="AM45" s="259">
        <f t="shared" si="9"/>
        <v>150</v>
      </c>
    </row>
    <row r="46" spans="1:39" x14ac:dyDescent="0.25">
      <c r="A46" s="122"/>
      <c r="B46" s="83">
        <f t="shared" si="0"/>
        <v>10</v>
      </c>
      <c r="C46" s="15"/>
      <c r="D46" s="248"/>
      <c r="E46" s="273"/>
      <c r="F46" s="248">
        <f t="shared" si="1"/>
        <v>0</v>
      </c>
      <c r="G46" s="249"/>
      <c r="H46" s="250"/>
      <c r="I46" s="259">
        <f t="shared" si="6"/>
        <v>100</v>
      </c>
      <c r="K46" s="122"/>
      <c r="L46" s="83">
        <f t="shared" si="2"/>
        <v>12</v>
      </c>
      <c r="M46" s="15"/>
      <c r="N46" s="248"/>
      <c r="O46" s="273"/>
      <c r="P46" s="248">
        <f t="shared" si="10"/>
        <v>0</v>
      </c>
      <c r="Q46" s="249"/>
      <c r="R46" s="250"/>
      <c r="S46" s="259">
        <f t="shared" si="7"/>
        <v>120</v>
      </c>
      <c r="U46" s="122"/>
      <c r="V46" s="83">
        <f t="shared" si="3"/>
        <v>15</v>
      </c>
      <c r="W46" s="15"/>
      <c r="X46" s="248"/>
      <c r="Y46" s="273"/>
      <c r="Z46" s="248">
        <f t="shared" si="4"/>
        <v>0</v>
      </c>
      <c r="AA46" s="249"/>
      <c r="AB46" s="250"/>
      <c r="AC46" s="259">
        <f t="shared" si="8"/>
        <v>150</v>
      </c>
      <c r="AE46" s="122"/>
      <c r="AF46" s="83">
        <f t="shared" si="5"/>
        <v>15</v>
      </c>
      <c r="AG46" s="15"/>
      <c r="AH46" s="248"/>
      <c r="AI46" s="273"/>
      <c r="AJ46" s="248">
        <f t="shared" si="11"/>
        <v>0</v>
      </c>
      <c r="AK46" s="249"/>
      <c r="AL46" s="250"/>
      <c r="AM46" s="259">
        <f t="shared" si="9"/>
        <v>150</v>
      </c>
    </row>
    <row r="47" spans="1:39" x14ac:dyDescent="0.25">
      <c r="A47" s="122"/>
      <c r="B47" s="83">
        <f t="shared" si="0"/>
        <v>10</v>
      </c>
      <c r="C47" s="15"/>
      <c r="D47" s="248"/>
      <c r="E47" s="273"/>
      <c r="F47" s="248">
        <f t="shared" si="1"/>
        <v>0</v>
      </c>
      <c r="G47" s="249"/>
      <c r="H47" s="250"/>
      <c r="I47" s="259">
        <f t="shared" si="6"/>
        <v>100</v>
      </c>
      <c r="K47" s="122"/>
      <c r="L47" s="83">
        <f t="shared" si="2"/>
        <v>12</v>
      </c>
      <c r="M47" s="15"/>
      <c r="N47" s="248"/>
      <c r="O47" s="273"/>
      <c r="P47" s="248">
        <f t="shared" si="10"/>
        <v>0</v>
      </c>
      <c r="Q47" s="249"/>
      <c r="R47" s="250"/>
      <c r="S47" s="259">
        <f t="shared" si="7"/>
        <v>120</v>
      </c>
      <c r="U47" s="122"/>
      <c r="V47" s="83">
        <f t="shared" si="3"/>
        <v>15</v>
      </c>
      <c r="W47" s="15"/>
      <c r="X47" s="248"/>
      <c r="Y47" s="273"/>
      <c r="Z47" s="248">
        <f t="shared" si="4"/>
        <v>0</v>
      </c>
      <c r="AA47" s="249"/>
      <c r="AB47" s="250"/>
      <c r="AC47" s="259">
        <f t="shared" si="8"/>
        <v>150</v>
      </c>
      <c r="AE47" s="122"/>
      <c r="AF47" s="83">
        <f t="shared" si="5"/>
        <v>15</v>
      </c>
      <c r="AG47" s="15"/>
      <c r="AH47" s="248"/>
      <c r="AI47" s="273"/>
      <c r="AJ47" s="248">
        <f t="shared" si="11"/>
        <v>0</v>
      </c>
      <c r="AK47" s="249"/>
      <c r="AL47" s="250"/>
      <c r="AM47" s="259">
        <f t="shared" si="9"/>
        <v>150</v>
      </c>
    </row>
    <row r="48" spans="1:39" x14ac:dyDescent="0.25">
      <c r="A48" s="122"/>
      <c r="B48" s="83">
        <f t="shared" si="0"/>
        <v>10</v>
      </c>
      <c r="C48" s="15"/>
      <c r="D48" s="248"/>
      <c r="E48" s="273"/>
      <c r="F48" s="248">
        <f t="shared" si="1"/>
        <v>0</v>
      </c>
      <c r="G48" s="249"/>
      <c r="H48" s="250"/>
      <c r="I48" s="259">
        <f t="shared" si="6"/>
        <v>100</v>
      </c>
      <c r="K48" s="122"/>
      <c r="L48" s="83">
        <f t="shared" si="2"/>
        <v>12</v>
      </c>
      <c r="M48" s="15"/>
      <c r="N48" s="248"/>
      <c r="O48" s="273"/>
      <c r="P48" s="248">
        <f t="shared" si="10"/>
        <v>0</v>
      </c>
      <c r="Q48" s="249"/>
      <c r="R48" s="250"/>
      <c r="S48" s="259">
        <f t="shared" si="7"/>
        <v>120</v>
      </c>
      <c r="U48" s="122"/>
      <c r="V48" s="83">
        <f t="shared" si="3"/>
        <v>15</v>
      </c>
      <c r="W48" s="15"/>
      <c r="X48" s="248"/>
      <c r="Y48" s="273"/>
      <c r="Z48" s="248">
        <f t="shared" si="4"/>
        <v>0</v>
      </c>
      <c r="AA48" s="249"/>
      <c r="AB48" s="250"/>
      <c r="AC48" s="259">
        <f t="shared" si="8"/>
        <v>150</v>
      </c>
      <c r="AE48" s="122"/>
      <c r="AF48" s="83">
        <f t="shared" si="5"/>
        <v>15</v>
      </c>
      <c r="AG48" s="15"/>
      <c r="AH48" s="248"/>
      <c r="AI48" s="273"/>
      <c r="AJ48" s="248">
        <f t="shared" si="11"/>
        <v>0</v>
      </c>
      <c r="AK48" s="249"/>
      <c r="AL48" s="250"/>
      <c r="AM48" s="259">
        <f t="shared" si="9"/>
        <v>150</v>
      </c>
    </row>
    <row r="49" spans="1:39" x14ac:dyDescent="0.25">
      <c r="A49" s="122"/>
      <c r="B49" s="83">
        <f t="shared" si="0"/>
        <v>10</v>
      </c>
      <c r="C49" s="15"/>
      <c r="D49" s="248"/>
      <c r="E49" s="273"/>
      <c r="F49" s="248">
        <f t="shared" si="1"/>
        <v>0</v>
      </c>
      <c r="G49" s="249"/>
      <c r="H49" s="250"/>
      <c r="I49" s="259">
        <f t="shared" si="6"/>
        <v>100</v>
      </c>
      <c r="K49" s="122"/>
      <c r="L49" s="83">
        <f t="shared" si="2"/>
        <v>12</v>
      </c>
      <c r="M49" s="15"/>
      <c r="N49" s="248"/>
      <c r="O49" s="273"/>
      <c r="P49" s="248">
        <f t="shared" si="10"/>
        <v>0</v>
      </c>
      <c r="Q49" s="249"/>
      <c r="R49" s="250"/>
      <c r="S49" s="259">
        <f t="shared" si="7"/>
        <v>120</v>
      </c>
      <c r="U49" s="122"/>
      <c r="V49" s="83">
        <f t="shared" si="3"/>
        <v>15</v>
      </c>
      <c r="W49" s="15"/>
      <c r="X49" s="248"/>
      <c r="Y49" s="273"/>
      <c r="Z49" s="248">
        <f t="shared" si="4"/>
        <v>0</v>
      </c>
      <c r="AA49" s="249"/>
      <c r="AB49" s="250"/>
      <c r="AC49" s="259">
        <f t="shared" si="8"/>
        <v>150</v>
      </c>
      <c r="AE49" s="122"/>
      <c r="AF49" s="83">
        <f t="shared" si="5"/>
        <v>15</v>
      </c>
      <c r="AG49" s="15"/>
      <c r="AH49" s="248"/>
      <c r="AI49" s="273"/>
      <c r="AJ49" s="248">
        <f t="shared" si="11"/>
        <v>0</v>
      </c>
      <c r="AK49" s="249"/>
      <c r="AL49" s="250"/>
      <c r="AM49" s="259">
        <f t="shared" si="9"/>
        <v>150</v>
      </c>
    </row>
    <row r="50" spans="1:39" x14ac:dyDescent="0.25">
      <c r="A50" s="122"/>
      <c r="B50" s="83">
        <f t="shared" si="0"/>
        <v>10</v>
      </c>
      <c r="C50" s="15"/>
      <c r="D50" s="248"/>
      <c r="E50" s="273"/>
      <c r="F50" s="248">
        <f t="shared" si="1"/>
        <v>0</v>
      </c>
      <c r="G50" s="249"/>
      <c r="H50" s="250"/>
      <c r="I50" s="259">
        <f t="shared" si="6"/>
        <v>100</v>
      </c>
      <c r="K50" s="122"/>
      <c r="L50" s="83">
        <f t="shared" si="2"/>
        <v>12</v>
      </c>
      <c r="M50" s="15"/>
      <c r="N50" s="248"/>
      <c r="O50" s="273"/>
      <c r="P50" s="248">
        <f t="shared" si="10"/>
        <v>0</v>
      </c>
      <c r="Q50" s="249"/>
      <c r="R50" s="250"/>
      <c r="S50" s="259">
        <f t="shared" si="7"/>
        <v>120</v>
      </c>
      <c r="U50" s="122"/>
      <c r="V50" s="83">
        <f t="shared" si="3"/>
        <v>15</v>
      </c>
      <c r="W50" s="15"/>
      <c r="X50" s="248"/>
      <c r="Y50" s="273"/>
      <c r="Z50" s="248">
        <f t="shared" si="4"/>
        <v>0</v>
      </c>
      <c r="AA50" s="249"/>
      <c r="AB50" s="250"/>
      <c r="AC50" s="259">
        <f t="shared" si="8"/>
        <v>150</v>
      </c>
      <c r="AE50" s="122"/>
      <c r="AF50" s="83">
        <f t="shared" si="5"/>
        <v>15</v>
      </c>
      <c r="AG50" s="15"/>
      <c r="AH50" s="248"/>
      <c r="AI50" s="273"/>
      <c r="AJ50" s="248">
        <f t="shared" si="11"/>
        <v>0</v>
      </c>
      <c r="AK50" s="249"/>
      <c r="AL50" s="250"/>
      <c r="AM50" s="259">
        <f t="shared" si="9"/>
        <v>150</v>
      </c>
    </row>
    <row r="51" spans="1:39" x14ac:dyDescent="0.25">
      <c r="A51" s="122"/>
      <c r="B51" s="83">
        <f t="shared" si="0"/>
        <v>10</v>
      </c>
      <c r="C51" s="15"/>
      <c r="D51" s="248"/>
      <c r="E51" s="273"/>
      <c r="F51" s="248">
        <f t="shared" si="1"/>
        <v>0</v>
      </c>
      <c r="G51" s="249"/>
      <c r="H51" s="250"/>
      <c r="I51" s="259">
        <f t="shared" si="6"/>
        <v>100</v>
      </c>
      <c r="K51" s="122"/>
      <c r="L51" s="83">
        <f t="shared" si="2"/>
        <v>12</v>
      </c>
      <c r="M51" s="15"/>
      <c r="N51" s="248"/>
      <c r="O51" s="273"/>
      <c r="P51" s="248">
        <f t="shared" si="10"/>
        <v>0</v>
      </c>
      <c r="Q51" s="249"/>
      <c r="R51" s="250"/>
      <c r="S51" s="259">
        <f t="shared" si="7"/>
        <v>120</v>
      </c>
      <c r="U51" s="122"/>
      <c r="V51" s="83">
        <f t="shared" si="3"/>
        <v>15</v>
      </c>
      <c r="W51" s="15"/>
      <c r="X51" s="248"/>
      <c r="Y51" s="273"/>
      <c r="Z51" s="248">
        <f t="shared" si="4"/>
        <v>0</v>
      </c>
      <c r="AA51" s="249"/>
      <c r="AB51" s="250"/>
      <c r="AC51" s="259">
        <f t="shared" si="8"/>
        <v>150</v>
      </c>
      <c r="AE51" s="122"/>
      <c r="AF51" s="83">
        <f t="shared" si="5"/>
        <v>15</v>
      </c>
      <c r="AG51" s="15"/>
      <c r="AH51" s="248"/>
      <c r="AI51" s="273"/>
      <c r="AJ51" s="248">
        <f t="shared" si="11"/>
        <v>0</v>
      </c>
      <c r="AK51" s="249"/>
      <c r="AL51" s="250"/>
      <c r="AM51" s="259">
        <f t="shared" si="9"/>
        <v>150</v>
      </c>
    </row>
    <row r="52" spans="1:39" x14ac:dyDescent="0.25">
      <c r="A52" s="122"/>
      <c r="B52" s="83">
        <f t="shared" si="0"/>
        <v>10</v>
      </c>
      <c r="C52" s="15"/>
      <c r="D52" s="248"/>
      <c r="E52" s="273"/>
      <c r="F52" s="248">
        <f t="shared" si="1"/>
        <v>0</v>
      </c>
      <c r="G52" s="249"/>
      <c r="H52" s="250"/>
      <c r="I52" s="259">
        <f t="shared" si="6"/>
        <v>100</v>
      </c>
      <c r="K52" s="122"/>
      <c r="L52" s="83">
        <f t="shared" si="2"/>
        <v>12</v>
      </c>
      <c r="M52" s="15"/>
      <c r="N52" s="248"/>
      <c r="O52" s="273"/>
      <c r="P52" s="248">
        <f t="shared" si="10"/>
        <v>0</v>
      </c>
      <c r="Q52" s="249"/>
      <c r="R52" s="250"/>
      <c r="S52" s="259">
        <f t="shared" si="7"/>
        <v>120</v>
      </c>
      <c r="U52" s="122"/>
      <c r="V52" s="83">
        <f t="shared" si="3"/>
        <v>15</v>
      </c>
      <c r="W52" s="15"/>
      <c r="X52" s="248"/>
      <c r="Y52" s="273"/>
      <c r="Z52" s="248">
        <f t="shared" si="4"/>
        <v>0</v>
      </c>
      <c r="AA52" s="249"/>
      <c r="AB52" s="250"/>
      <c r="AC52" s="259">
        <f t="shared" si="8"/>
        <v>150</v>
      </c>
      <c r="AE52" s="122"/>
      <c r="AF52" s="83">
        <f t="shared" si="5"/>
        <v>15</v>
      </c>
      <c r="AG52" s="15"/>
      <c r="AH52" s="248"/>
      <c r="AI52" s="273"/>
      <c r="AJ52" s="248">
        <f t="shared" si="11"/>
        <v>0</v>
      </c>
      <c r="AK52" s="249"/>
      <c r="AL52" s="250"/>
      <c r="AM52" s="259">
        <f t="shared" si="9"/>
        <v>150</v>
      </c>
    </row>
    <row r="53" spans="1:39" x14ac:dyDescent="0.25">
      <c r="A53" s="122"/>
      <c r="B53" s="83">
        <f t="shared" si="0"/>
        <v>10</v>
      </c>
      <c r="C53" s="15"/>
      <c r="D53" s="248"/>
      <c r="E53" s="273"/>
      <c r="F53" s="248">
        <f t="shared" si="1"/>
        <v>0</v>
      </c>
      <c r="G53" s="249"/>
      <c r="H53" s="250"/>
      <c r="I53" s="259">
        <f t="shared" si="6"/>
        <v>100</v>
      </c>
      <c r="K53" s="122"/>
      <c r="L53" s="83">
        <f t="shared" si="2"/>
        <v>12</v>
      </c>
      <c r="M53" s="15"/>
      <c r="N53" s="248"/>
      <c r="O53" s="273"/>
      <c r="P53" s="248">
        <f t="shared" si="10"/>
        <v>0</v>
      </c>
      <c r="Q53" s="249"/>
      <c r="R53" s="250"/>
      <c r="S53" s="259">
        <f t="shared" si="7"/>
        <v>120</v>
      </c>
      <c r="U53" s="122"/>
      <c r="V53" s="83">
        <f t="shared" si="3"/>
        <v>15</v>
      </c>
      <c r="W53" s="15"/>
      <c r="X53" s="248"/>
      <c r="Y53" s="273"/>
      <c r="Z53" s="248">
        <f t="shared" si="4"/>
        <v>0</v>
      </c>
      <c r="AA53" s="249"/>
      <c r="AB53" s="250"/>
      <c r="AC53" s="259">
        <f t="shared" si="8"/>
        <v>150</v>
      </c>
      <c r="AE53" s="122"/>
      <c r="AF53" s="83">
        <f t="shared" si="5"/>
        <v>15</v>
      </c>
      <c r="AG53" s="15"/>
      <c r="AH53" s="248"/>
      <c r="AI53" s="273"/>
      <c r="AJ53" s="248">
        <f t="shared" si="11"/>
        <v>0</v>
      </c>
      <c r="AK53" s="249"/>
      <c r="AL53" s="250"/>
      <c r="AM53" s="259">
        <f t="shared" si="9"/>
        <v>150</v>
      </c>
    </row>
    <row r="54" spans="1:39" x14ac:dyDescent="0.25">
      <c r="A54" s="122"/>
      <c r="B54" s="83">
        <f t="shared" si="0"/>
        <v>10</v>
      </c>
      <c r="C54" s="15"/>
      <c r="D54" s="248"/>
      <c r="E54" s="273"/>
      <c r="F54" s="248">
        <f t="shared" si="1"/>
        <v>0</v>
      </c>
      <c r="G54" s="249"/>
      <c r="H54" s="250"/>
      <c r="I54" s="259">
        <f t="shared" si="6"/>
        <v>100</v>
      </c>
      <c r="K54" s="122"/>
      <c r="L54" s="83">
        <f t="shared" si="2"/>
        <v>12</v>
      </c>
      <c r="M54" s="15"/>
      <c r="N54" s="248"/>
      <c r="O54" s="273"/>
      <c r="P54" s="248">
        <f t="shared" si="10"/>
        <v>0</v>
      </c>
      <c r="Q54" s="249"/>
      <c r="R54" s="250"/>
      <c r="S54" s="259">
        <f t="shared" si="7"/>
        <v>120</v>
      </c>
      <c r="U54" s="122"/>
      <c r="V54" s="83">
        <f t="shared" si="3"/>
        <v>15</v>
      </c>
      <c r="W54" s="15"/>
      <c r="X54" s="248"/>
      <c r="Y54" s="273"/>
      <c r="Z54" s="248">
        <f t="shared" si="4"/>
        <v>0</v>
      </c>
      <c r="AA54" s="249"/>
      <c r="AB54" s="250"/>
      <c r="AC54" s="259">
        <f t="shared" si="8"/>
        <v>150</v>
      </c>
      <c r="AE54" s="122"/>
      <c r="AF54" s="83">
        <f t="shared" si="5"/>
        <v>15</v>
      </c>
      <c r="AG54" s="15"/>
      <c r="AH54" s="248"/>
      <c r="AI54" s="273"/>
      <c r="AJ54" s="248">
        <f t="shared" si="11"/>
        <v>0</v>
      </c>
      <c r="AK54" s="249"/>
      <c r="AL54" s="250"/>
      <c r="AM54" s="259">
        <f t="shared" si="9"/>
        <v>150</v>
      </c>
    </row>
    <row r="55" spans="1:39" x14ac:dyDescent="0.25">
      <c r="A55" s="122"/>
      <c r="B55" s="12">
        <f t="shared" si="0"/>
        <v>10</v>
      </c>
      <c r="C55" s="15"/>
      <c r="D55" s="248"/>
      <c r="E55" s="273"/>
      <c r="F55" s="248">
        <f t="shared" si="1"/>
        <v>0</v>
      </c>
      <c r="G55" s="249"/>
      <c r="H55" s="250"/>
      <c r="I55" s="259">
        <f t="shared" si="6"/>
        <v>100</v>
      </c>
      <c r="K55" s="122"/>
      <c r="L55" s="12">
        <f t="shared" si="2"/>
        <v>12</v>
      </c>
      <c r="M55" s="15"/>
      <c r="N55" s="248"/>
      <c r="O55" s="273"/>
      <c r="P55" s="248">
        <f t="shared" si="10"/>
        <v>0</v>
      </c>
      <c r="Q55" s="249"/>
      <c r="R55" s="250"/>
      <c r="S55" s="259">
        <f t="shared" si="7"/>
        <v>120</v>
      </c>
      <c r="U55" s="122"/>
      <c r="V55" s="12">
        <f t="shared" si="3"/>
        <v>15</v>
      </c>
      <c r="W55" s="15"/>
      <c r="X55" s="248"/>
      <c r="Y55" s="273"/>
      <c r="Z55" s="248">
        <f t="shared" si="4"/>
        <v>0</v>
      </c>
      <c r="AA55" s="249"/>
      <c r="AB55" s="250"/>
      <c r="AC55" s="259">
        <f t="shared" si="8"/>
        <v>150</v>
      </c>
      <c r="AE55" s="122"/>
      <c r="AF55" s="12">
        <f t="shared" si="5"/>
        <v>15</v>
      </c>
      <c r="AG55" s="15"/>
      <c r="AH55" s="248"/>
      <c r="AI55" s="273"/>
      <c r="AJ55" s="248">
        <f t="shared" si="11"/>
        <v>0</v>
      </c>
      <c r="AK55" s="249"/>
      <c r="AL55" s="250"/>
      <c r="AM55" s="259">
        <f t="shared" si="9"/>
        <v>150</v>
      </c>
    </row>
    <row r="56" spans="1:39" x14ac:dyDescent="0.25">
      <c r="A56" s="122"/>
      <c r="B56" s="12">
        <f t="shared" si="0"/>
        <v>10</v>
      </c>
      <c r="C56" s="15"/>
      <c r="D56" s="248"/>
      <c r="E56" s="273"/>
      <c r="F56" s="248">
        <f t="shared" si="1"/>
        <v>0</v>
      </c>
      <c r="G56" s="249"/>
      <c r="H56" s="250"/>
      <c r="I56" s="259">
        <f t="shared" si="6"/>
        <v>100</v>
      </c>
      <c r="K56" s="122"/>
      <c r="L56" s="12">
        <f t="shared" si="2"/>
        <v>12</v>
      </c>
      <c r="M56" s="15"/>
      <c r="N56" s="248"/>
      <c r="O56" s="273"/>
      <c r="P56" s="248">
        <f t="shared" si="10"/>
        <v>0</v>
      </c>
      <c r="Q56" s="249"/>
      <c r="R56" s="250"/>
      <c r="S56" s="259">
        <f t="shared" si="7"/>
        <v>120</v>
      </c>
      <c r="U56" s="122"/>
      <c r="V56" s="12">
        <f t="shared" si="3"/>
        <v>15</v>
      </c>
      <c r="W56" s="15"/>
      <c r="X56" s="248"/>
      <c r="Y56" s="273"/>
      <c r="Z56" s="248">
        <f t="shared" si="4"/>
        <v>0</v>
      </c>
      <c r="AA56" s="249"/>
      <c r="AB56" s="250"/>
      <c r="AC56" s="259">
        <f t="shared" si="8"/>
        <v>150</v>
      </c>
      <c r="AE56" s="122"/>
      <c r="AF56" s="12">
        <f t="shared" si="5"/>
        <v>15</v>
      </c>
      <c r="AG56" s="15"/>
      <c r="AH56" s="248"/>
      <c r="AI56" s="273"/>
      <c r="AJ56" s="248">
        <f t="shared" si="11"/>
        <v>0</v>
      </c>
      <c r="AK56" s="249"/>
      <c r="AL56" s="250"/>
      <c r="AM56" s="259">
        <f t="shared" si="9"/>
        <v>150</v>
      </c>
    </row>
    <row r="57" spans="1:39" x14ac:dyDescent="0.25">
      <c r="A57" s="122"/>
      <c r="B57" s="12">
        <f t="shared" si="0"/>
        <v>10</v>
      </c>
      <c r="C57" s="15"/>
      <c r="D57" s="248"/>
      <c r="E57" s="273"/>
      <c r="F57" s="248">
        <f t="shared" si="1"/>
        <v>0</v>
      </c>
      <c r="G57" s="249"/>
      <c r="H57" s="250"/>
      <c r="I57" s="259">
        <f t="shared" si="6"/>
        <v>100</v>
      </c>
      <c r="K57" s="122"/>
      <c r="L57" s="12">
        <f t="shared" si="2"/>
        <v>12</v>
      </c>
      <c r="M57" s="15"/>
      <c r="N57" s="248"/>
      <c r="O57" s="273"/>
      <c r="P57" s="248">
        <f t="shared" si="10"/>
        <v>0</v>
      </c>
      <c r="Q57" s="249"/>
      <c r="R57" s="250"/>
      <c r="S57" s="259">
        <f t="shared" si="7"/>
        <v>120</v>
      </c>
      <c r="U57" s="122"/>
      <c r="V57" s="12">
        <f t="shared" si="3"/>
        <v>15</v>
      </c>
      <c r="W57" s="15"/>
      <c r="X57" s="248"/>
      <c r="Y57" s="273"/>
      <c r="Z57" s="248">
        <f t="shared" si="4"/>
        <v>0</v>
      </c>
      <c r="AA57" s="249"/>
      <c r="AB57" s="250"/>
      <c r="AC57" s="259">
        <f t="shared" si="8"/>
        <v>150</v>
      </c>
      <c r="AE57" s="122"/>
      <c r="AF57" s="12">
        <f t="shared" si="5"/>
        <v>15</v>
      </c>
      <c r="AG57" s="15"/>
      <c r="AH57" s="248"/>
      <c r="AI57" s="273"/>
      <c r="AJ57" s="248">
        <f t="shared" si="11"/>
        <v>0</v>
      </c>
      <c r="AK57" s="249"/>
      <c r="AL57" s="250"/>
      <c r="AM57" s="259">
        <f t="shared" si="9"/>
        <v>150</v>
      </c>
    </row>
    <row r="58" spans="1:39" x14ac:dyDescent="0.25">
      <c r="A58" s="122"/>
      <c r="B58" s="12">
        <f t="shared" si="0"/>
        <v>10</v>
      </c>
      <c r="C58" s="15"/>
      <c r="D58" s="248"/>
      <c r="E58" s="273"/>
      <c r="F58" s="248">
        <f t="shared" si="1"/>
        <v>0</v>
      </c>
      <c r="G58" s="249"/>
      <c r="H58" s="250"/>
      <c r="I58" s="259">
        <f t="shared" si="6"/>
        <v>100</v>
      </c>
      <c r="K58" s="122"/>
      <c r="L58" s="12">
        <f t="shared" si="2"/>
        <v>12</v>
      </c>
      <c r="M58" s="15"/>
      <c r="N58" s="248"/>
      <c r="O58" s="273"/>
      <c r="P58" s="248">
        <f t="shared" si="10"/>
        <v>0</v>
      </c>
      <c r="Q58" s="249"/>
      <c r="R58" s="250"/>
      <c r="S58" s="259">
        <f t="shared" si="7"/>
        <v>120</v>
      </c>
      <c r="U58" s="122"/>
      <c r="V58" s="12">
        <f t="shared" si="3"/>
        <v>15</v>
      </c>
      <c r="W58" s="15"/>
      <c r="X58" s="248"/>
      <c r="Y58" s="273"/>
      <c r="Z58" s="248">
        <f t="shared" si="4"/>
        <v>0</v>
      </c>
      <c r="AA58" s="249"/>
      <c r="AB58" s="250"/>
      <c r="AC58" s="259">
        <f t="shared" si="8"/>
        <v>150</v>
      </c>
      <c r="AE58" s="122"/>
      <c r="AF58" s="12">
        <f t="shared" si="5"/>
        <v>15</v>
      </c>
      <c r="AG58" s="15"/>
      <c r="AH58" s="248"/>
      <c r="AI58" s="273"/>
      <c r="AJ58" s="248">
        <f t="shared" si="11"/>
        <v>0</v>
      </c>
      <c r="AK58" s="249"/>
      <c r="AL58" s="250"/>
      <c r="AM58" s="259">
        <f t="shared" si="9"/>
        <v>150</v>
      </c>
    </row>
    <row r="59" spans="1:39" x14ac:dyDescent="0.25">
      <c r="A59" s="122"/>
      <c r="B59" s="12">
        <f t="shared" si="0"/>
        <v>10</v>
      </c>
      <c r="C59" s="15"/>
      <c r="D59" s="248"/>
      <c r="E59" s="273"/>
      <c r="F59" s="248">
        <f t="shared" si="1"/>
        <v>0</v>
      </c>
      <c r="G59" s="249"/>
      <c r="H59" s="250"/>
      <c r="I59" s="259">
        <f t="shared" si="6"/>
        <v>100</v>
      </c>
      <c r="K59" s="122"/>
      <c r="L59" s="12">
        <f t="shared" si="2"/>
        <v>12</v>
      </c>
      <c r="M59" s="15"/>
      <c r="N59" s="248"/>
      <c r="O59" s="273"/>
      <c r="P59" s="248">
        <f t="shared" si="10"/>
        <v>0</v>
      </c>
      <c r="Q59" s="249"/>
      <c r="R59" s="250"/>
      <c r="S59" s="259">
        <f t="shared" si="7"/>
        <v>120</v>
      </c>
      <c r="U59" s="122"/>
      <c r="V59" s="12">
        <f t="shared" si="3"/>
        <v>15</v>
      </c>
      <c r="W59" s="15"/>
      <c r="X59" s="248"/>
      <c r="Y59" s="273"/>
      <c r="Z59" s="248">
        <f t="shared" si="4"/>
        <v>0</v>
      </c>
      <c r="AA59" s="249"/>
      <c r="AB59" s="250"/>
      <c r="AC59" s="259">
        <f t="shared" si="8"/>
        <v>150</v>
      </c>
      <c r="AE59" s="122"/>
      <c r="AF59" s="12">
        <f t="shared" si="5"/>
        <v>15</v>
      </c>
      <c r="AG59" s="15"/>
      <c r="AH59" s="248"/>
      <c r="AI59" s="273"/>
      <c r="AJ59" s="248">
        <f t="shared" si="11"/>
        <v>0</v>
      </c>
      <c r="AK59" s="249"/>
      <c r="AL59" s="250"/>
      <c r="AM59" s="259">
        <f t="shared" si="9"/>
        <v>150</v>
      </c>
    </row>
    <row r="60" spans="1:39" x14ac:dyDescent="0.25">
      <c r="A60" s="122"/>
      <c r="B60" s="12">
        <f t="shared" si="0"/>
        <v>10</v>
      </c>
      <c r="C60" s="15"/>
      <c r="D60" s="248"/>
      <c r="E60" s="273"/>
      <c r="F60" s="248">
        <f t="shared" si="1"/>
        <v>0</v>
      </c>
      <c r="G60" s="249"/>
      <c r="H60" s="250"/>
      <c r="I60" s="259">
        <f t="shared" si="6"/>
        <v>100</v>
      </c>
      <c r="K60" s="122"/>
      <c r="L60" s="12">
        <f t="shared" si="2"/>
        <v>12</v>
      </c>
      <c r="M60" s="15"/>
      <c r="N60" s="248"/>
      <c r="O60" s="273"/>
      <c r="P60" s="248">
        <f t="shared" si="10"/>
        <v>0</v>
      </c>
      <c r="Q60" s="249"/>
      <c r="R60" s="250"/>
      <c r="S60" s="259">
        <f t="shared" si="7"/>
        <v>120</v>
      </c>
      <c r="U60" s="122"/>
      <c r="V60" s="12">
        <f t="shared" si="3"/>
        <v>15</v>
      </c>
      <c r="W60" s="15"/>
      <c r="X60" s="248"/>
      <c r="Y60" s="273"/>
      <c r="Z60" s="248">
        <f t="shared" si="4"/>
        <v>0</v>
      </c>
      <c r="AA60" s="249"/>
      <c r="AB60" s="250"/>
      <c r="AC60" s="259">
        <f t="shared" si="8"/>
        <v>150</v>
      </c>
      <c r="AE60" s="122"/>
      <c r="AF60" s="12">
        <f t="shared" si="5"/>
        <v>15</v>
      </c>
      <c r="AG60" s="15"/>
      <c r="AH60" s="248"/>
      <c r="AI60" s="273"/>
      <c r="AJ60" s="248">
        <f t="shared" si="11"/>
        <v>0</v>
      </c>
      <c r="AK60" s="249"/>
      <c r="AL60" s="250"/>
      <c r="AM60" s="259">
        <f t="shared" si="9"/>
        <v>150</v>
      </c>
    </row>
    <row r="61" spans="1:39" x14ac:dyDescent="0.25">
      <c r="A61" s="122"/>
      <c r="B61" s="12">
        <f t="shared" si="0"/>
        <v>10</v>
      </c>
      <c r="C61" s="15"/>
      <c r="D61" s="248"/>
      <c r="E61" s="273"/>
      <c r="F61" s="248">
        <f t="shared" si="1"/>
        <v>0</v>
      </c>
      <c r="G61" s="249"/>
      <c r="H61" s="250"/>
      <c r="I61" s="259">
        <f t="shared" si="6"/>
        <v>100</v>
      </c>
      <c r="K61" s="122"/>
      <c r="L61" s="12">
        <f t="shared" si="2"/>
        <v>12</v>
      </c>
      <c r="M61" s="15"/>
      <c r="N61" s="248"/>
      <c r="O61" s="273"/>
      <c r="P61" s="248">
        <f t="shared" si="10"/>
        <v>0</v>
      </c>
      <c r="Q61" s="249"/>
      <c r="R61" s="250"/>
      <c r="S61" s="259">
        <f t="shared" si="7"/>
        <v>120</v>
      </c>
      <c r="U61" s="122"/>
      <c r="V61" s="12">
        <f t="shared" si="3"/>
        <v>15</v>
      </c>
      <c r="W61" s="15"/>
      <c r="X61" s="248"/>
      <c r="Y61" s="273"/>
      <c r="Z61" s="248">
        <f t="shared" si="4"/>
        <v>0</v>
      </c>
      <c r="AA61" s="249"/>
      <c r="AB61" s="250"/>
      <c r="AC61" s="259">
        <f t="shared" si="8"/>
        <v>150</v>
      </c>
      <c r="AE61" s="122"/>
      <c r="AF61" s="12">
        <f t="shared" si="5"/>
        <v>15</v>
      </c>
      <c r="AG61" s="15"/>
      <c r="AH61" s="248"/>
      <c r="AI61" s="273"/>
      <c r="AJ61" s="248">
        <f t="shared" si="11"/>
        <v>0</v>
      </c>
      <c r="AK61" s="249"/>
      <c r="AL61" s="250"/>
      <c r="AM61" s="259">
        <f t="shared" si="9"/>
        <v>150</v>
      </c>
    </row>
    <row r="62" spans="1:39" x14ac:dyDescent="0.25">
      <c r="A62" s="122"/>
      <c r="B62" s="12">
        <f t="shared" si="0"/>
        <v>10</v>
      </c>
      <c r="C62" s="15"/>
      <c r="D62" s="248"/>
      <c r="E62" s="273"/>
      <c r="F62" s="248">
        <f t="shared" si="1"/>
        <v>0</v>
      </c>
      <c r="G62" s="249"/>
      <c r="H62" s="250"/>
      <c r="I62" s="259">
        <f t="shared" si="6"/>
        <v>100</v>
      </c>
      <c r="K62" s="122"/>
      <c r="L62" s="12">
        <f t="shared" si="2"/>
        <v>12</v>
      </c>
      <c r="M62" s="15"/>
      <c r="N62" s="248"/>
      <c r="O62" s="273"/>
      <c r="P62" s="248">
        <f t="shared" si="10"/>
        <v>0</v>
      </c>
      <c r="Q62" s="249"/>
      <c r="R62" s="250"/>
      <c r="S62" s="259">
        <f t="shared" si="7"/>
        <v>120</v>
      </c>
      <c r="U62" s="122"/>
      <c r="V62" s="12">
        <f t="shared" si="3"/>
        <v>15</v>
      </c>
      <c r="W62" s="15"/>
      <c r="X62" s="248"/>
      <c r="Y62" s="273"/>
      <c r="Z62" s="248">
        <f t="shared" si="4"/>
        <v>0</v>
      </c>
      <c r="AA62" s="249"/>
      <c r="AB62" s="250"/>
      <c r="AC62" s="259">
        <f t="shared" si="8"/>
        <v>150</v>
      </c>
      <c r="AE62" s="122"/>
      <c r="AF62" s="12">
        <f t="shared" si="5"/>
        <v>15</v>
      </c>
      <c r="AG62" s="15"/>
      <c r="AH62" s="248"/>
      <c r="AI62" s="273"/>
      <c r="AJ62" s="248">
        <f t="shared" si="11"/>
        <v>0</v>
      </c>
      <c r="AK62" s="249"/>
      <c r="AL62" s="250"/>
      <c r="AM62" s="259">
        <f t="shared" si="9"/>
        <v>150</v>
      </c>
    </row>
    <row r="63" spans="1:39" x14ac:dyDescent="0.25">
      <c r="A63" s="122"/>
      <c r="B63" s="12">
        <f t="shared" si="0"/>
        <v>10</v>
      </c>
      <c r="C63" s="15"/>
      <c r="D63" s="248"/>
      <c r="E63" s="273"/>
      <c r="F63" s="248">
        <f t="shared" si="1"/>
        <v>0</v>
      </c>
      <c r="G63" s="249"/>
      <c r="H63" s="250"/>
      <c r="I63" s="259">
        <f t="shared" si="6"/>
        <v>100</v>
      </c>
      <c r="K63" s="122"/>
      <c r="L63" s="12">
        <f t="shared" si="2"/>
        <v>12</v>
      </c>
      <c r="M63" s="15"/>
      <c r="N63" s="248"/>
      <c r="O63" s="273"/>
      <c r="P63" s="248">
        <f t="shared" si="10"/>
        <v>0</v>
      </c>
      <c r="Q63" s="249"/>
      <c r="R63" s="250"/>
      <c r="S63" s="259">
        <f t="shared" si="7"/>
        <v>120</v>
      </c>
      <c r="U63" s="122"/>
      <c r="V63" s="12">
        <f t="shared" si="3"/>
        <v>15</v>
      </c>
      <c r="W63" s="15"/>
      <c r="X63" s="248"/>
      <c r="Y63" s="273"/>
      <c r="Z63" s="248">
        <f t="shared" si="4"/>
        <v>0</v>
      </c>
      <c r="AA63" s="249"/>
      <c r="AB63" s="250"/>
      <c r="AC63" s="259">
        <f t="shared" si="8"/>
        <v>150</v>
      </c>
      <c r="AE63" s="122"/>
      <c r="AF63" s="12">
        <f t="shared" si="5"/>
        <v>15</v>
      </c>
      <c r="AG63" s="15"/>
      <c r="AH63" s="248"/>
      <c r="AI63" s="273"/>
      <c r="AJ63" s="248">
        <f t="shared" si="11"/>
        <v>0</v>
      </c>
      <c r="AK63" s="249"/>
      <c r="AL63" s="250"/>
      <c r="AM63" s="259">
        <f t="shared" si="9"/>
        <v>150</v>
      </c>
    </row>
    <row r="64" spans="1:39" x14ac:dyDescent="0.25">
      <c r="A64" s="122"/>
      <c r="B64" s="12">
        <f t="shared" si="0"/>
        <v>10</v>
      </c>
      <c r="C64" s="15"/>
      <c r="D64" s="248"/>
      <c r="E64" s="273"/>
      <c r="F64" s="248">
        <f t="shared" si="1"/>
        <v>0</v>
      </c>
      <c r="G64" s="249"/>
      <c r="H64" s="250"/>
      <c r="I64" s="259">
        <f t="shared" si="6"/>
        <v>100</v>
      </c>
      <c r="K64" s="122"/>
      <c r="L64" s="12">
        <f t="shared" si="2"/>
        <v>12</v>
      </c>
      <c r="M64" s="15"/>
      <c r="N64" s="248"/>
      <c r="O64" s="273"/>
      <c r="P64" s="248">
        <f t="shared" si="10"/>
        <v>0</v>
      </c>
      <c r="Q64" s="249"/>
      <c r="R64" s="250"/>
      <c r="S64" s="259">
        <f t="shared" si="7"/>
        <v>120</v>
      </c>
      <c r="U64" s="122"/>
      <c r="V64" s="12">
        <f t="shared" si="3"/>
        <v>15</v>
      </c>
      <c r="W64" s="15"/>
      <c r="X64" s="248"/>
      <c r="Y64" s="273"/>
      <c r="Z64" s="248">
        <f t="shared" si="4"/>
        <v>0</v>
      </c>
      <c r="AA64" s="249"/>
      <c r="AB64" s="250"/>
      <c r="AC64" s="259">
        <f t="shared" si="8"/>
        <v>150</v>
      </c>
      <c r="AE64" s="122"/>
      <c r="AF64" s="12">
        <f t="shared" si="5"/>
        <v>15</v>
      </c>
      <c r="AG64" s="15"/>
      <c r="AH64" s="248"/>
      <c r="AI64" s="273"/>
      <c r="AJ64" s="248">
        <f t="shared" si="11"/>
        <v>0</v>
      </c>
      <c r="AK64" s="249"/>
      <c r="AL64" s="250"/>
      <c r="AM64" s="259">
        <f t="shared" si="9"/>
        <v>150</v>
      </c>
    </row>
    <row r="65" spans="1:39" x14ac:dyDescent="0.25">
      <c r="A65" s="122"/>
      <c r="B65" s="12">
        <f t="shared" si="0"/>
        <v>10</v>
      </c>
      <c r="C65" s="15"/>
      <c r="D65" s="248"/>
      <c r="E65" s="273"/>
      <c r="F65" s="248">
        <f t="shared" si="1"/>
        <v>0</v>
      </c>
      <c r="G65" s="249"/>
      <c r="H65" s="250"/>
      <c r="I65" s="259">
        <f t="shared" si="6"/>
        <v>100</v>
      </c>
      <c r="K65" s="122"/>
      <c r="L65" s="12">
        <f t="shared" si="2"/>
        <v>12</v>
      </c>
      <c r="M65" s="15"/>
      <c r="N65" s="248"/>
      <c r="O65" s="273"/>
      <c r="P65" s="248">
        <f t="shared" si="10"/>
        <v>0</v>
      </c>
      <c r="Q65" s="249"/>
      <c r="R65" s="250"/>
      <c r="S65" s="259">
        <f t="shared" si="7"/>
        <v>120</v>
      </c>
      <c r="U65" s="122"/>
      <c r="V65" s="12">
        <f t="shared" si="3"/>
        <v>15</v>
      </c>
      <c r="W65" s="15"/>
      <c r="X65" s="248"/>
      <c r="Y65" s="273"/>
      <c r="Z65" s="248">
        <f t="shared" si="4"/>
        <v>0</v>
      </c>
      <c r="AA65" s="249"/>
      <c r="AB65" s="250"/>
      <c r="AC65" s="259">
        <f t="shared" si="8"/>
        <v>150</v>
      </c>
      <c r="AE65" s="122"/>
      <c r="AF65" s="12">
        <f t="shared" si="5"/>
        <v>15</v>
      </c>
      <c r="AG65" s="15"/>
      <c r="AH65" s="248"/>
      <c r="AI65" s="273"/>
      <c r="AJ65" s="248">
        <f t="shared" si="11"/>
        <v>0</v>
      </c>
      <c r="AK65" s="249"/>
      <c r="AL65" s="250"/>
      <c r="AM65" s="259">
        <f t="shared" si="9"/>
        <v>150</v>
      </c>
    </row>
    <row r="66" spans="1:39" x14ac:dyDescent="0.25">
      <c r="A66" s="122"/>
      <c r="B66" s="12">
        <f t="shared" si="0"/>
        <v>10</v>
      </c>
      <c r="C66" s="15"/>
      <c r="D66" s="248"/>
      <c r="E66" s="273"/>
      <c r="F66" s="248">
        <f t="shared" si="1"/>
        <v>0</v>
      </c>
      <c r="G66" s="249"/>
      <c r="H66" s="250"/>
      <c r="I66" s="259">
        <f t="shared" si="6"/>
        <v>100</v>
      </c>
      <c r="K66" s="122"/>
      <c r="L66" s="12">
        <f t="shared" si="2"/>
        <v>12</v>
      </c>
      <c r="M66" s="15"/>
      <c r="N66" s="248"/>
      <c r="O66" s="273"/>
      <c r="P66" s="248">
        <f t="shared" si="10"/>
        <v>0</v>
      </c>
      <c r="Q66" s="249"/>
      <c r="R66" s="250"/>
      <c r="S66" s="259">
        <f t="shared" si="7"/>
        <v>120</v>
      </c>
      <c r="U66" s="122"/>
      <c r="V66" s="12">
        <f t="shared" si="3"/>
        <v>15</v>
      </c>
      <c r="W66" s="15"/>
      <c r="X66" s="248"/>
      <c r="Y66" s="273"/>
      <c r="Z66" s="248">
        <f t="shared" si="4"/>
        <v>0</v>
      </c>
      <c r="AA66" s="249"/>
      <c r="AB66" s="250"/>
      <c r="AC66" s="259">
        <f t="shared" si="8"/>
        <v>150</v>
      </c>
      <c r="AE66" s="122"/>
      <c r="AF66" s="12">
        <f t="shared" si="5"/>
        <v>15</v>
      </c>
      <c r="AG66" s="15"/>
      <c r="AH66" s="248"/>
      <c r="AI66" s="273"/>
      <c r="AJ66" s="248">
        <f t="shared" si="11"/>
        <v>0</v>
      </c>
      <c r="AK66" s="249"/>
      <c r="AL66" s="250"/>
      <c r="AM66" s="259">
        <f t="shared" si="9"/>
        <v>150</v>
      </c>
    </row>
    <row r="67" spans="1:39" x14ac:dyDescent="0.25">
      <c r="A67" s="122"/>
      <c r="B67" s="12">
        <f t="shared" si="0"/>
        <v>10</v>
      </c>
      <c r="C67" s="15"/>
      <c r="D67" s="69"/>
      <c r="E67" s="203"/>
      <c r="F67" s="248">
        <f t="shared" si="1"/>
        <v>0</v>
      </c>
      <c r="G67" s="70"/>
      <c r="H67" s="71"/>
      <c r="I67" s="259">
        <f t="shared" si="6"/>
        <v>100</v>
      </c>
      <c r="K67" s="122"/>
      <c r="L67" s="12">
        <f t="shared" si="2"/>
        <v>12</v>
      </c>
      <c r="M67" s="15"/>
      <c r="N67" s="69"/>
      <c r="O67" s="203"/>
      <c r="P67" s="69">
        <f t="shared" si="10"/>
        <v>0</v>
      </c>
      <c r="Q67" s="70"/>
      <c r="R67" s="71"/>
      <c r="S67" s="105">
        <f t="shared" si="7"/>
        <v>120</v>
      </c>
      <c r="U67" s="122"/>
      <c r="V67" s="12">
        <f t="shared" si="3"/>
        <v>15</v>
      </c>
      <c r="W67" s="15"/>
      <c r="X67" s="69"/>
      <c r="Y67" s="203"/>
      <c r="Z67" s="248">
        <f t="shared" si="4"/>
        <v>0</v>
      </c>
      <c r="AA67" s="70"/>
      <c r="AB67" s="71"/>
      <c r="AC67" s="259">
        <f t="shared" si="8"/>
        <v>150</v>
      </c>
      <c r="AE67" s="122"/>
      <c r="AF67" s="12">
        <f t="shared" si="5"/>
        <v>15</v>
      </c>
      <c r="AG67" s="15"/>
      <c r="AH67" s="69"/>
      <c r="AI67" s="203"/>
      <c r="AJ67" s="69">
        <f t="shared" si="11"/>
        <v>0</v>
      </c>
      <c r="AK67" s="70"/>
      <c r="AL67" s="71"/>
      <c r="AM67" s="105">
        <f t="shared" si="9"/>
        <v>150</v>
      </c>
    </row>
    <row r="68" spans="1:39" x14ac:dyDescent="0.25">
      <c r="A68" s="122"/>
      <c r="B68" s="12">
        <f t="shared" si="0"/>
        <v>10</v>
      </c>
      <c r="C68" s="15"/>
      <c r="D68" s="59"/>
      <c r="E68" s="210"/>
      <c r="F68" s="248">
        <f t="shared" si="1"/>
        <v>0</v>
      </c>
      <c r="G68" s="70"/>
      <c r="H68" s="71"/>
      <c r="I68" s="259">
        <f t="shared" si="6"/>
        <v>100</v>
      </c>
      <c r="K68" s="122"/>
      <c r="L68" s="12">
        <f t="shared" si="2"/>
        <v>12</v>
      </c>
      <c r="M68" s="15"/>
      <c r="N68" s="59"/>
      <c r="O68" s="210"/>
      <c r="P68" s="69">
        <f t="shared" si="10"/>
        <v>0</v>
      </c>
      <c r="Q68" s="70"/>
      <c r="R68" s="71"/>
      <c r="S68" s="105">
        <f t="shared" si="7"/>
        <v>120</v>
      </c>
      <c r="U68" s="122"/>
      <c r="V68" s="12">
        <f t="shared" si="3"/>
        <v>15</v>
      </c>
      <c r="W68" s="15"/>
      <c r="X68" s="59"/>
      <c r="Y68" s="210"/>
      <c r="Z68" s="248">
        <f t="shared" si="4"/>
        <v>0</v>
      </c>
      <c r="AA68" s="70"/>
      <c r="AB68" s="71"/>
      <c r="AC68" s="259">
        <f t="shared" si="8"/>
        <v>150</v>
      </c>
      <c r="AE68" s="122"/>
      <c r="AF68" s="12">
        <f t="shared" si="5"/>
        <v>15</v>
      </c>
      <c r="AG68" s="15"/>
      <c r="AH68" s="59"/>
      <c r="AI68" s="210"/>
      <c r="AJ68" s="69">
        <f t="shared" si="11"/>
        <v>0</v>
      </c>
      <c r="AK68" s="70"/>
      <c r="AL68" s="71"/>
      <c r="AM68" s="105">
        <f t="shared" si="9"/>
        <v>150</v>
      </c>
    </row>
    <row r="69" spans="1:39" x14ac:dyDescent="0.25">
      <c r="A69" s="122"/>
      <c r="B69" s="12">
        <f t="shared" si="0"/>
        <v>10</v>
      </c>
      <c r="C69" s="15"/>
      <c r="D69" s="59"/>
      <c r="E69" s="210"/>
      <c r="F69" s="248">
        <f t="shared" si="1"/>
        <v>0</v>
      </c>
      <c r="G69" s="70"/>
      <c r="H69" s="71"/>
      <c r="I69" s="259">
        <f t="shared" si="6"/>
        <v>100</v>
      </c>
      <c r="K69" s="122"/>
      <c r="L69" s="12">
        <f t="shared" si="2"/>
        <v>12</v>
      </c>
      <c r="M69" s="15"/>
      <c r="N69" s="59"/>
      <c r="O69" s="210"/>
      <c r="P69" s="69">
        <f t="shared" si="10"/>
        <v>0</v>
      </c>
      <c r="Q69" s="70"/>
      <c r="R69" s="71"/>
      <c r="S69" s="105">
        <f t="shared" si="7"/>
        <v>120</v>
      </c>
      <c r="U69" s="122"/>
      <c r="V69" s="12">
        <f t="shared" si="3"/>
        <v>15</v>
      </c>
      <c r="W69" s="15"/>
      <c r="X69" s="59"/>
      <c r="Y69" s="210"/>
      <c r="Z69" s="248">
        <f t="shared" si="4"/>
        <v>0</v>
      </c>
      <c r="AA69" s="70"/>
      <c r="AB69" s="71"/>
      <c r="AC69" s="259">
        <f t="shared" si="8"/>
        <v>150</v>
      </c>
      <c r="AE69" s="122"/>
      <c r="AF69" s="12">
        <f t="shared" si="5"/>
        <v>15</v>
      </c>
      <c r="AG69" s="15"/>
      <c r="AH69" s="59"/>
      <c r="AI69" s="210"/>
      <c r="AJ69" s="69">
        <f t="shared" si="11"/>
        <v>0</v>
      </c>
      <c r="AK69" s="70"/>
      <c r="AL69" s="71"/>
      <c r="AM69" s="105">
        <f t="shared" si="9"/>
        <v>150</v>
      </c>
    </row>
    <row r="70" spans="1:39" x14ac:dyDescent="0.25">
      <c r="A70" s="122"/>
      <c r="B70" s="12">
        <f t="shared" si="0"/>
        <v>10</v>
      </c>
      <c r="C70" s="15"/>
      <c r="D70" s="59"/>
      <c r="E70" s="210"/>
      <c r="F70" s="248">
        <f t="shared" si="1"/>
        <v>0</v>
      </c>
      <c r="G70" s="70"/>
      <c r="H70" s="71"/>
      <c r="I70" s="259">
        <f t="shared" si="6"/>
        <v>100</v>
      </c>
      <c r="K70" s="122"/>
      <c r="L70" s="12">
        <f t="shared" si="2"/>
        <v>12</v>
      </c>
      <c r="M70" s="15"/>
      <c r="N70" s="59"/>
      <c r="O70" s="210"/>
      <c r="P70" s="69">
        <f t="shared" si="10"/>
        <v>0</v>
      </c>
      <c r="Q70" s="70"/>
      <c r="R70" s="71"/>
      <c r="S70" s="105">
        <f t="shared" si="7"/>
        <v>120</v>
      </c>
      <c r="U70" s="122"/>
      <c r="V70" s="12">
        <f t="shared" si="3"/>
        <v>15</v>
      </c>
      <c r="W70" s="15"/>
      <c r="X70" s="59"/>
      <c r="Y70" s="210"/>
      <c r="Z70" s="248">
        <f t="shared" si="4"/>
        <v>0</v>
      </c>
      <c r="AA70" s="70"/>
      <c r="AB70" s="71"/>
      <c r="AC70" s="259">
        <f t="shared" si="8"/>
        <v>150</v>
      </c>
      <c r="AE70" s="122"/>
      <c r="AF70" s="12">
        <f t="shared" si="5"/>
        <v>15</v>
      </c>
      <c r="AG70" s="15"/>
      <c r="AH70" s="59"/>
      <c r="AI70" s="210"/>
      <c r="AJ70" s="69">
        <f t="shared" si="11"/>
        <v>0</v>
      </c>
      <c r="AK70" s="70"/>
      <c r="AL70" s="71"/>
      <c r="AM70" s="105">
        <f t="shared" si="9"/>
        <v>150</v>
      </c>
    </row>
    <row r="71" spans="1:39" x14ac:dyDescent="0.25">
      <c r="A71" s="122"/>
      <c r="B71" s="12">
        <f t="shared" si="0"/>
        <v>10</v>
      </c>
      <c r="C71" s="15"/>
      <c r="D71" s="59"/>
      <c r="E71" s="210"/>
      <c r="F71" s="248">
        <f t="shared" si="1"/>
        <v>0</v>
      </c>
      <c r="G71" s="70"/>
      <c r="H71" s="71"/>
      <c r="I71" s="259">
        <f t="shared" si="6"/>
        <v>100</v>
      </c>
      <c r="K71" s="122"/>
      <c r="L71" s="12">
        <f t="shared" si="2"/>
        <v>12</v>
      </c>
      <c r="M71" s="15"/>
      <c r="N71" s="59"/>
      <c r="O71" s="210"/>
      <c r="P71" s="69">
        <f t="shared" si="10"/>
        <v>0</v>
      </c>
      <c r="Q71" s="70"/>
      <c r="R71" s="71"/>
      <c r="S71" s="105">
        <f t="shared" si="7"/>
        <v>120</v>
      </c>
      <c r="U71" s="122"/>
      <c r="V71" s="12">
        <f t="shared" si="3"/>
        <v>15</v>
      </c>
      <c r="W71" s="15"/>
      <c r="X71" s="59"/>
      <c r="Y71" s="210"/>
      <c r="Z71" s="248">
        <f t="shared" si="4"/>
        <v>0</v>
      </c>
      <c r="AA71" s="70"/>
      <c r="AB71" s="71"/>
      <c r="AC71" s="259">
        <f t="shared" si="8"/>
        <v>150</v>
      </c>
      <c r="AE71" s="122"/>
      <c r="AF71" s="12">
        <f t="shared" si="5"/>
        <v>15</v>
      </c>
      <c r="AG71" s="15"/>
      <c r="AH71" s="59"/>
      <c r="AI71" s="210"/>
      <c r="AJ71" s="69">
        <f t="shared" si="11"/>
        <v>0</v>
      </c>
      <c r="AK71" s="70"/>
      <c r="AL71" s="71"/>
      <c r="AM71" s="105">
        <f t="shared" si="9"/>
        <v>150</v>
      </c>
    </row>
    <row r="72" spans="1:39" x14ac:dyDescent="0.25">
      <c r="A72" s="122"/>
      <c r="B72" s="12">
        <f t="shared" si="0"/>
        <v>10</v>
      </c>
      <c r="C72" s="15"/>
      <c r="D72" s="59"/>
      <c r="E72" s="210"/>
      <c r="F72" s="248">
        <f t="shared" si="1"/>
        <v>0</v>
      </c>
      <c r="G72" s="70"/>
      <c r="H72" s="71"/>
      <c r="I72" s="259">
        <f t="shared" si="6"/>
        <v>100</v>
      </c>
      <c r="K72" s="122"/>
      <c r="L72" s="12">
        <f t="shared" si="2"/>
        <v>12</v>
      </c>
      <c r="M72" s="15"/>
      <c r="N72" s="59"/>
      <c r="O72" s="210"/>
      <c r="P72" s="69">
        <f t="shared" si="10"/>
        <v>0</v>
      </c>
      <c r="Q72" s="70"/>
      <c r="R72" s="71"/>
      <c r="S72" s="105">
        <f t="shared" si="7"/>
        <v>120</v>
      </c>
      <c r="U72" s="122"/>
      <c r="V72" s="12">
        <f t="shared" si="3"/>
        <v>15</v>
      </c>
      <c r="W72" s="15"/>
      <c r="X72" s="59"/>
      <c r="Y72" s="210"/>
      <c r="Z72" s="248">
        <f t="shared" si="4"/>
        <v>0</v>
      </c>
      <c r="AA72" s="70"/>
      <c r="AB72" s="71"/>
      <c r="AC72" s="259">
        <f t="shared" si="8"/>
        <v>150</v>
      </c>
      <c r="AE72" s="122"/>
      <c r="AF72" s="12">
        <f t="shared" si="5"/>
        <v>15</v>
      </c>
      <c r="AG72" s="15"/>
      <c r="AH72" s="59"/>
      <c r="AI72" s="210"/>
      <c r="AJ72" s="69">
        <f t="shared" si="11"/>
        <v>0</v>
      </c>
      <c r="AK72" s="70"/>
      <c r="AL72" s="71"/>
      <c r="AM72" s="105">
        <f t="shared" si="9"/>
        <v>150</v>
      </c>
    </row>
    <row r="73" spans="1:39" x14ac:dyDescent="0.25">
      <c r="A73" s="122"/>
      <c r="B73" s="12">
        <f t="shared" si="0"/>
        <v>10</v>
      </c>
      <c r="C73" s="15"/>
      <c r="D73" s="59"/>
      <c r="E73" s="210"/>
      <c r="F73" s="248">
        <f t="shared" si="1"/>
        <v>0</v>
      </c>
      <c r="G73" s="70"/>
      <c r="H73" s="71"/>
      <c r="I73" s="259">
        <f t="shared" si="6"/>
        <v>100</v>
      </c>
      <c r="K73" s="122"/>
      <c r="L73" s="12">
        <f t="shared" si="2"/>
        <v>12</v>
      </c>
      <c r="M73" s="15"/>
      <c r="N73" s="59"/>
      <c r="O73" s="210"/>
      <c r="P73" s="69">
        <f t="shared" si="10"/>
        <v>0</v>
      </c>
      <c r="Q73" s="70"/>
      <c r="R73" s="71"/>
      <c r="S73" s="105">
        <f t="shared" si="7"/>
        <v>120</v>
      </c>
      <c r="U73" s="122"/>
      <c r="V73" s="12">
        <f t="shared" si="3"/>
        <v>15</v>
      </c>
      <c r="W73" s="15"/>
      <c r="X73" s="59"/>
      <c r="Y73" s="210"/>
      <c r="Z73" s="248">
        <f t="shared" si="4"/>
        <v>0</v>
      </c>
      <c r="AA73" s="70"/>
      <c r="AB73" s="71"/>
      <c r="AC73" s="259">
        <f t="shared" si="8"/>
        <v>150</v>
      </c>
      <c r="AE73" s="122"/>
      <c r="AF73" s="12">
        <f t="shared" si="5"/>
        <v>15</v>
      </c>
      <c r="AG73" s="15"/>
      <c r="AH73" s="59"/>
      <c r="AI73" s="210"/>
      <c r="AJ73" s="69">
        <f t="shared" si="11"/>
        <v>0</v>
      </c>
      <c r="AK73" s="70"/>
      <c r="AL73" s="71"/>
      <c r="AM73" s="105">
        <f t="shared" si="9"/>
        <v>150</v>
      </c>
    </row>
    <row r="74" spans="1:39" x14ac:dyDescent="0.25">
      <c r="A74" s="122"/>
      <c r="B74" s="12">
        <f t="shared" ref="B74:B75" si="12">B73-C74</f>
        <v>10</v>
      </c>
      <c r="C74" s="15"/>
      <c r="D74" s="59"/>
      <c r="E74" s="210"/>
      <c r="F74" s="248">
        <f t="shared" ref="F74:F76" si="13">D74</f>
        <v>0</v>
      </c>
      <c r="G74" s="70"/>
      <c r="H74" s="71"/>
      <c r="I74" s="259">
        <f t="shared" si="6"/>
        <v>100</v>
      </c>
      <c r="K74" s="122"/>
      <c r="L74" s="12">
        <f t="shared" ref="L74:L75" si="14">L73-M74</f>
        <v>12</v>
      </c>
      <c r="M74" s="15"/>
      <c r="N74" s="59"/>
      <c r="O74" s="210"/>
      <c r="P74" s="69">
        <f t="shared" si="10"/>
        <v>0</v>
      </c>
      <c r="Q74" s="70"/>
      <c r="R74" s="71"/>
      <c r="S74" s="105">
        <f t="shared" si="7"/>
        <v>120</v>
      </c>
      <c r="U74" s="122"/>
      <c r="V74" s="12">
        <f t="shared" ref="V74:V75" si="15">V73-W74</f>
        <v>15</v>
      </c>
      <c r="W74" s="15"/>
      <c r="X74" s="59"/>
      <c r="Y74" s="210"/>
      <c r="Z74" s="248">
        <f t="shared" ref="Z74:Z76" si="16">X74</f>
        <v>0</v>
      </c>
      <c r="AA74" s="70"/>
      <c r="AB74" s="71"/>
      <c r="AC74" s="259">
        <f t="shared" si="8"/>
        <v>150</v>
      </c>
      <c r="AE74" s="122"/>
      <c r="AF74" s="12">
        <f t="shared" ref="AF74:AF75" si="17">AF73-AG74</f>
        <v>15</v>
      </c>
      <c r="AG74" s="15"/>
      <c r="AH74" s="59"/>
      <c r="AI74" s="210"/>
      <c r="AJ74" s="69">
        <f t="shared" si="11"/>
        <v>0</v>
      </c>
      <c r="AK74" s="70"/>
      <c r="AL74" s="71"/>
      <c r="AM74" s="105">
        <f t="shared" si="9"/>
        <v>150</v>
      </c>
    </row>
    <row r="75" spans="1:39" x14ac:dyDescent="0.25">
      <c r="A75" s="122"/>
      <c r="B75" s="12">
        <f t="shared" si="12"/>
        <v>10</v>
      </c>
      <c r="C75" s="15"/>
      <c r="D75" s="59"/>
      <c r="E75" s="210"/>
      <c r="F75" s="248">
        <f t="shared" si="13"/>
        <v>0</v>
      </c>
      <c r="G75" s="70"/>
      <c r="H75" s="71"/>
      <c r="I75" s="259">
        <f t="shared" ref="I75:I76" si="18">I74-F75</f>
        <v>100</v>
      </c>
      <c r="K75" s="122"/>
      <c r="L75" s="12">
        <f t="shared" si="14"/>
        <v>12</v>
      </c>
      <c r="M75" s="15"/>
      <c r="N75" s="59"/>
      <c r="O75" s="210"/>
      <c r="P75" s="69">
        <f t="shared" si="10"/>
        <v>0</v>
      </c>
      <c r="Q75" s="70"/>
      <c r="R75" s="71"/>
      <c r="S75" s="105">
        <f t="shared" ref="S75:S76" si="19">S74-P75</f>
        <v>120</v>
      </c>
      <c r="U75" s="122"/>
      <c r="V75" s="12">
        <f t="shared" si="15"/>
        <v>15</v>
      </c>
      <c r="W75" s="15"/>
      <c r="X75" s="59"/>
      <c r="Y75" s="210"/>
      <c r="Z75" s="248">
        <f t="shared" si="16"/>
        <v>0</v>
      </c>
      <c r="AA75" s="70"/>
      <c r="AB75" s="71"/>
      <c r="AC75" s="259">
        <f t="shared" ref="AC75:AC76" si="20">AC74-Z75</f>
        <v>150</v>
      </c>
      <c r="AE75" s="122"/>
      <c r="AF75" s="12">
        <f t="shared" si="17"/>
        <v>15</v>
      </c>
      <c r="AG75" s="15"/>
      <c r="AH75" s="59"/>
      <c r="AI75" s="210"/>
      <c r="AJ75" s="69">
        <f t="shared" si="11"/>
        <v>0</v>
      </c>
      <c r="AK75" s="70"/>
      <c r="AL75" s="71"/>
      <c r="AM75" s="105">
        <f t="shared" ref="AM75:AM76" si="21">AM74-AJ75</f>
        <v>150</v>
      </c>
    </row>
    <row r="76" spans="1:39" x14ac:dyDescent="0.25">
      <c r="A76" s="122"/>
      <c r="C76" s="15"/>
      <c r="D76" s="59"/>
      <c r="E76" s="210"/>
      <c r="F76" s="248">
        <f t="shared" si="13"/>
        <v>0</v>
      </c>
      <c r="G76" s="70"/>
      <c r="H76" s="71"/>
      <c r="I76" s="259">
        <f t="shared" si="18"/>
        <v>100</v>
      </c>
      <c r="K76" s="122"/>
      <c r="M76" s="15"/>
      <c r="N76" s="59"/>
      <c r="O76" s="210"/>
      <c r="P76" s="69">
        <f t="shared" si="10"/>
        <v>0</v>
      </c>
      <c r="Q76" s="70"/>
      <c r="R76" s="71"/>
      <c r="S76" s="105">
        <f t="shared" si="19"/>
        <v>120</v>
      </c>
      <c r="U76" s="122"/>
      <c r="W76" s="15"/>
      <c r="X76" s="59"/>
      <c r="Y76" s="210"/>
      <c r="Z76" s="248">
        <f t="shared" si="16"/>
        <v>0</v>
      </c>
      <c r="AA76" s="70"/>
      <c r="AB76" s="71"/>
      <c r="AC76" s="259">
        <f t="shared" si="20"/>
        <v>150</v>
      </c>
      <c r="AE76" s="122"/>
      <c r="AG76" s="15"/>
      <c r="AH76" s="59"/>
      <c r="AI76" s="210"/>
      <c r="AJ76" s="69">
        <f t="shared" si="11"/>
        <v>0</v>
      </c>
      <c r="AK76" s="70"/>
      <c r="AL76" s="71"/>
      <c r="AM76" s="105">
        <f t="shared" si="21"/>
        <v>150</v>
      </c>
    </row>
    <row r="77" spans="1:39" ht="15.75" thickBot="1" x14ac:dyDescent="0.3">
      <c r="A77" s="122"/>
      <c r="B77" s="16"/>
      <c r="C77" s="52"/>
      <c r="D77" s="107"/>
      <c r="E77" s="197"/>
      <c r="F77" s="103"/>
      <c r="G77" s="104"/>
      <c r="H77" s="60"/>
      <c r="K77" s="122"/>
      <c r="L77" s="16"/>
      <c r="M77" s="52"/>
      <c r="N77" s="107"/>
      <c r="O77" s="197"/>
      <c r="P77" s="103"/>
      <c r="Q77" s="104"/>
      <c r="R77" s="60"/>
      <c r="U77" s="122"/>
      <c r="V77" s="16"/>
      <c r="W77" s="52"/>
      <c r="X77" s="107"/>
      <c r="Y77" s="197"/>
      <c r="Z77" s="103"/>
      <c r="AA77" s="104"/>
      <c r="AB77" s="60"/>
      <c r="AE77" s="122"/>
      <c r="AF77" s="16"/>
      <c r="AG77" s="52"/>
      <c r="AH77" s="107"/>
      <c r="AI77" s="197"/>
      <c r="AJ77" s="103"/>
      <c r="AK77" s="104"/>
      <c r="AL77" s="60"/>
    </row>
    <row r="78" spans="1:39" x14ac:dyDescent="0.25">
      <c r="C78" s="53">
        <f>SUM(C9:C77)</f>
        <v>9</v>
      </c>
      <c r="D78" s="6">
        <f>SUM(D9:D77)</f>
        <v>90</v>
      </c>
      <c r="F78" s="6">
        <f>SUM(F9:F77)</f>
        <v>90</v>
      </c>
      <c r="M78" s="53">
        <f>SUM(M9:M77)</f>
        <v>3</v>
      </c>
      <c r="N78" s="6">
        <f>SUM(N9:N77)</f>
        <v>30</v>
      </c>
      <c r="P78" s="6">
        <f>SUM(P9:P77)</f>
        <v>30</v>
      </c>
      <c r="W78" s="53">
        <f>SUM(W9:W77)</f>
        <v>0</v>
      </c>
      <c r="X78" s="6">
        <f>SUM(X9:X77)</f>
        <v>0</v>
      </c>
      <c r="Z78" s="6">
        <f>SUM(Z9:Z77)</f>
        <v>0</v>
      </c>
      <c r="AG78" s="53">
        <f>SUM(AG9:AG77)</f>
        <v>0</v>
      </c>
      <c r="AH78" s="6">
        <f>SUM(AH9:AH77)</f>
        <v>0</v>
      </c>
      <c r="AJ78" s="6">
        <f>SUM(AJ9:AJ77)</f>
        <v>0</v>
      </c>
    </row>
    <row r="80" spans="1:39" ht="15.75" thickBot="1" x14ac:dyDescent="0.3"/>
    <row r="81" spans="3:36" ht="15.75" thickBot="1" x14ac:dyDescent="0.3">
      <c r="D81" s="45" t="s">
        <v>4</v>
      </c>
      <c r="E81" s="56">
        <f>F5+F6-C78+F7</f>
        <v>10</v>
      </c>
      <c r="N81" s="45" t="s">
        <v>4</v>
      </c>
      <c r="O81" s="56">
        <f>P5+P6-M78+P7</f>
        <v>12</v>
      </c>
      <c r="X81" s="45" t="s">
        <v>4</v>
      </c>
      <c r="Y81" s="56">
        <f>Z5+Z6-W78+Z7</f>
        <v>15</v>
      </c>
      <c r="AH81" s="45" t="s">
        <v>4</v>
      </c>
      <c r="AI81" s="56">
        <f>AJ5+AJ6-AG78+AJ7</f>
        <v>15</v>
      </c>
    </row>
    <row r="82" spans="3:36" ht="15.75" thickBot="1" x14ac:dyDescent="0.3"/>
    <row r="83" spans="3:36" ht="15.75" thickBot="1" x14ac:dyDescent="0.3">
      <c r="C83" s="1229" t="s">
        <v>11</v>
      </c>
      <c r="D83" s="1230"/>
      <c r="E83" s="57">
        <f>E5+E6-F78+E7</f>
        <v>100</v>
      </c>
      <c r="F83" s="73"/>
      <c r="M83" s="1229" t="s">
        <v>11</v>
      </c>
      <c r="N83" s="1230"/>
      <c r="O83" s="57">
        <f>O5+O6-P78+O7</f>
        <v>120</v>
      </c>
      <c r="P83" s="73"/>
      <c r="W83" s="1229" t="s">
        <v>11</v>
      </c>
      <c r="X83" s="1230"/>
      <c r="Y83" s="57">
        <f>Y5+Y6-Z78+Y7</f>
        <v>150</v>
      </c>
      <c r="Z83" s="73"/>
      <c r="AG83" s="1229" t="s">
        <v>11</v>
      </c>
      <c r="AH83" s="1230"/>
      <c r="AI83" s="57">
        <f>AI5+AI6-AJ78+AI7</f>
        <v>150</v>
      </c>
      <c r="AJ83" s="73"/>
    </row>
  </sheetData>
  <mergeCells count="12">
    <mergeCell ref="U1:AA1"/>
    <mergeCell ref="AE1:AK1"/>
    <mergeCell ref="V5:V6"/>
    <mergeCell ref="AF5:AF6"/>
    <mergeCell ref="W83:X83"/>
    <mergeCell ref="AG83:AH83"/>
    <mergeCell ref="K1:Q1"/>
    <mergeCell ref="L5:L6"/>
    <mergeCell ref="M83:N83"/>
    <mergeCell ref="A1:G1"/>
    <mergeCell ref="B5:B6"/>
    <mergeCell ref="C83:D83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I36"/>
  <sheetViews>
    <sheetView topLeftCell="A4" workbookViewId="0">
      <selection activeCell="E24" sqref="E24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2.42578125" bestFit="1" customWidth="1"/>
  </cols>
  <sheetData>
    <row r="1" spans="1:9" ht="40.5" x14ac:dyDescent="0.55000000000000004">
      <c r="A1" s="1231"/>
      <c r="B1" s="1231"/>
      <c r="C1" s="1231"/>
      <c r="D1" s="1231"/>
      <c r="E1" s="1231"/>
      <c r="F1" s="1231"/>
      <c r="G1" s="1231"/>
      <c r="H1" s="11">
        <v>1</v>
      </c>
    </row>
    <row r="2" spans="1:9" ht="15.75" thickBot="1" x14ac:dyDescent="0.3"/>
    <row r="3" spans="1:9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9" ht="15.75" thickTop="1" x14ac:dyDescent="0.25">
      <c r="B4" s="12"/>
      <c r="C4" s="128"/>
      <c r="D4" s="149"/>
      <c r="E4" s="5"/>
      <c r="F4" s="229"/>
      <c r="G4" s="229"/>
    </row>
    <row r="5" spans="1:9" ht="15" customHeight="1" x14ac:dyDescent="0.25">
      <c r="A5" s="1247"/>
      <c r="B5" s="1239" t="s">
        <v>105</v>
      </c>
      <c r="C5" s="200"/>
      <c r="D5" s="149"/>
      <c r="E5" s="132"/>
      <c r="F5" s="229"/>
      <c r="G5" s="254"/>
      <c r="H5" s="138">
        <f>E4+E5-G5+E6+E7</f>
        <v>0</v>
      </c>
    </row>
    <row r="6" spans="1:9" x14ac:dyDescent="0.25">
      <c r="A6" s="1247"/>
      <c r="B6" s="1239"/>
      <c r="C6" s="200"/>
      <c r="D6" s="149"/>
      <c r="E6" s="105"/>
      <c r="F6" s="229"/>
      <c r="G6" s="226"/>
    </row>
    <row r="7" spans="1:9" ht="15.75" customHeight="1" thickBot="1" x14ac:dyDescent="0.3">
      <c r="B7" s="12"/>
      <c r="C7" s="200"/>
      <c r="D7" s="149"/>
      <c r="E7" s="105"/>
      <c r="F7" s="229"/>
      <c r="G7" s="226"/>
    </row>
    <row r="8" spans="1:9" ht="16.5" customHeight="1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818" t="s">
        <v>9</v>
      </c>
      <c r="G8" s="819" t="s">
        <v>16</v>
      </c>
      <c r="H8" s="24"/>
      <c r="I8" s="844" t="s">
        <v>127</v>
      </c>
    </row>
    <row r="9" spans="1:9" ht="15.75" thickTop="1" x14ac:dyDescent="0.25">
      <c r="A9" s="73"/>
      <c r="B9" s="790">
        <f>F5-C9</f>
        <v>0</v>
      </c>
      <c r="C9" s="247"/>
      <c r="D9" s="92"/>
      <c r="E9" s="196"/>
      <c r="F9" s="248">
        <f>D9</f>
        <v>0</v>
      </c>
      <c r="G9" s="249"/>
      <c r="H9" s="250"/>
      <c r="I9" s="845">
        <f>H9*F9</f>
        <v>0</v>
      </c>
    </row>
    <row r="10" spans="1:9" x14ac:dyDescent="0.25">
      <c r="B10" s="790">
        <f>B9-C10</f>
        <v>0</v>
      </c>
      <c r="C10" s="15"/>
      <c r="D10" s="92"/>
      <c r="E10" s="196"/>
      <c r="F10" s="248">
        <f t="shared" ref="F10:F30" si="0">D10</f>
        <v>0</v>
      </c>
      <c r="G10" s="249"/>
      <c r="H10" s="250"/>
      <c r="I10" s="846">
        <f t="shared" ref="I10:I30" si="1">H10*F10</f>
        <v>0</v>
      </c>
    </row>
    <row r="11" spans="1:9" x14ac:dyDescent="0.25">
      <c r="A11" s="55" t="s">
        <v>32</v>
      </c>
      <c r="B11" s="790">
        <f t="shared" ref="B11:B30" si="2">B10-C11</f>
        <v>0</v>
      </c>
      <c r="C11" s="247"/>
      <c r="D11" s="92"/>
      <c r="E11" s="196"/>
      <c r="F11" s="248">
        <f t="shared" si="0"/>
        <v>0</v>
      </c>
      <c r="G11" s="249"/>
      <c r="H11" s="250"/>
      <c r="I11" s="846">
        <f t="shared" si="1"/>
        <v>0</v>
      </c>
    </row>
    <row r="12" spans="1:9" x14ac:dyDescent="0.25">
      <c r="A12" s="85"/>
      <c r="B12" s="790">
        <f t="shared" si="2"/>
        <v>0</v>
      </c>
      <c r="C12" s="15"/>
      <c r="D12" s="92"/>
      <c r="E12" s="196"/>
      <c r="F12" s="248">
        <f t="shared" si="0"/>
        <v>0</v>
      </c>
      <c r="G12" s="249"/>
      <c r="H12" s="250"/>
      <c r="I12" s="846">
        <f t="shared" si="1"/>
        <v>0</v>
      </c>
    </row>
    <row r="13" spans="1:9" x14ac:dyDescent="0.25">
      <c r="B13" s="790">
        <f t="shared" si="2"/>
        <v>0</v>
      </c>
      <c r="C13" s="247"/>
      <c r="D13" s="92"/>
      <c r="E13" s="196"/>
      <c r="F13" s="248">
        <f t="shared" si="0"/>
        <v>0</v>
      </c>
      <c r="G13" s="249"/>
      <c r="H13" s="250"/>
      <c r="I13" s="846">
        <f t="shared" si="1"/>
        <v>0</v>
      </c>
    </row>
    <row r="14" spans="1:9" x14ac:dyDescent="0.25">
      <c r="A14" s="55" t="s">
        <v>33</v>
      </c>
      <c r="B14" s="790">
        <f t="shared" si="2"/>
        <v>0</v>
      </c>
      <c r="C14" s="15"/>
      <c r="D14" s="92"/>
      <c r="E14" s="196"/>
      <c r="F14" s="248">
        <f t="shared" si="0"/>
        <v>0</v>
      </c>
      <c r="G14" s="249"/>
      <c r="H14" s="250"/>
      <c r="I14" s="846">
        <f t="shared" si="1"/>
        <v>0</v>
      </c>
    </row>
    <row r="15" spans="1:9" x14ac:dyDescent="0.25">
      <c r="B15" s="790">
        <f t="shared" si="2"/>
        <v>0</v>
      </c>
      <c r="C15" s="247"/>
      <c r="D15" s="92"/>
      <c r="E15" s="196"/>
      <c r="F15" s="248">
        <f t="shared" si="0"/>
        <v>0</v>
      </c>
      <c r="G15" s="249"/>
      <c r="H15" s="250"/>
      <c r="I15" s="846">
        <f t="shared" si="1"/>
        <v>0</v>
      </c>
    </row>
    <row r="16" spans="1:9" x14ac:dyDescent="0.25">
      <c r="B16" s="790">
        <f t="shared" si="2"/>
        <v>0</v>
      </c>
      <c r="C16" s="15"/>
      <c r="D16" s="92"/>
      <c r="E16" s="196"/>
      <c r="F16" s="248">
        <f t="shared" si="0"/>
        <v>0</v>
      </c>
      <c r="G16" s="249"/>
      <c r="H16" s="250"/>
      <c r="I16" s="846">
        <f t="shared" si="1"/>
        <v>0</v>
      </c>
    </row>
    <row r="17" spans="2:9" x14ac:dyDescent="0.25">
      <c r="B17" s="790">
        <f t="shared" si="2"/>
        <v>0</v>
      </c>
      <c r="C17" s="247"/>
      <c r="D17" s="92"/>
      <c r="E17" s="196"/>
      <c r="F17" s="248">
        <f t="shared" si="0"/>
        <v>0</v>
      </c>
      <c r="G17" s="249"/>
      <c r="H17" s="250"/>
      <c r="I17" s="846">
        <f t="shared" si="1"/>
        <v>0</v>
      </c>
    </row>
    <row r="18" spans="2:9" x14ac:dyDescent="0.25">
      <c r="B18" s="790">
        <f t="shared" si="2"/>
        <v>0</v>
      </c>
      <c r="C18" s="247"/>
      <c r="D18" s="263"/>
      <c r="E18" s="1057"/>
      <c r="F18" s="248">
        <f t="shared" si="0"/>
        <v>0</v>
      </c>
      <c r="G18" s="249"/>
      <c r="H18" s="250"/>
      <c r="I18" s="1100">
        <f t="shared" si="1"/>
        <v>0</v>
      </c>
    </row>
    <row r="19" spans="2:9" x14ac:dyDescent="0.25">
      <c r="B19" s="790">
        <f t="shared" si="2"/>
        <v>0</v>
      </c>
      <c r="C19" s="247"/>
      <c r="D19" s="263"/>
      <c r="E19" s="1057"/>
      <c r="F19" s="248">
        <f t="shared" si="0"/>
        <v>0</v>
      </c>
      <c r="G19" s="249"/>
      <c r="H19" s="250"/>
      <c r="I19" s="1100">
        <f t="shared" si="1"/>
        <v>0</v>
      </c>
    </row>
    <row r="20" spans="2:9" x14ac:dyDescent="0.25">
      <c r="B20" s="790">
        <f t="shared" si="2"/>
        <v>0</v>
      </c>
      <c r="C20" s="247"/>
      <c r="D20" s="263"/>
      <c r="E20" s="1057"/>
      <c r="F20" s="248">
        <f t="shared" si="0"/>
        <v>0</v>
      </c>
      <c r="G20" s="249"/>
      <c r="H20" s="250"/>
      <c r="I20" s="1100">
        <f t="shared" si="1"/>
        <v>0</v>
      </c>
    </row>
    <row r="21" spans="2:9" x14ac:dyDescent="0.25">
      <c r="B21" s="790">
        <f t="shared" si="2"/>
        <v>0</v>
      </c>
      <c r="C21" s="247"/>
      <c r="D21" s="263"/>
      <c r="E21" s="1057"/>
      <c r="F21" s="248">
        <f t="shared" si="0"/>
        <v>0</v>
      </c>
      <c r="G21" s="249"/>
      <c r="H21" s="250"/>
      <c r="I21" s="1100">
        <f t="shared" si="1"/>
        <v>0</v>
      </c>
    </row>
    <row r="22" spans="2:9" x14ac:dyDescent="0.25">
      <c r="B22" s="790">
        <f t="shared" si="2"/>
        <v>0</v>
      </c>
      <c r="C22" s="247"/>
      <c r="D22" s="263"/>
      <c r="E22" s="1057"/>
      <c r="F22" s="248">
        <f t="shared" si="0"/>
        <v>0</v>
      </c>
      <c r="G22" s="249"/>
      <c r="H22" s="250"/>
      <c r="I22" s="1100">
        <f t="shared" si="1"/>
        <v>0</v>
      </c>
    </row>
    <row r="23" spans="2:9" x14ac:dyDescent="0.25">
      <c r="B23" s="790">
        <f t="shared" si="2"/>
        <v>0</v>
      </c>
      <c r="C23" s="247"/>
      <c r="D23" s="263"/>
      <c r="E23" s="1057"/>
      <c r="F23" s="248">
        <f t="shared" si="0"/>
        <v>0</v>
      </c>
      <c r="G23" s="249"/>
      <c r="H23" s="250"/>
      <c r="I23" s="1100">
        <f t="shared" si="1"/>
        <v>0</v>
      </c>
    </row>
    <row r="24" spans="2:9" x14ac:dyDescent="0.25">
      <c r="B24" s="790">
        <f t="shared" si="2"/>
        <v>0</v>
      </c>
      <c r="C24" s="247"/>
      <c r="D24" s="263"/>
      <c r="E24" s="1057"/>
      <c r="F24" s="248">
        <f t="shared" si="0"/>
        <v>0</v>
      </c>
      <c r="G24" s="249"/>
      <c r="H24" s="250"/>
      <c r="I24" s="1100">
        <f t="shared" si="1"/>
        <v>0</v>
      </c>
    </row>
    <row r="25" spans="2:9" x14ac:dyDescent="0.25">
      <c r="B25" s="790">
        <f t="shared" si="2"/>
        <v>0</v>
      </c>
      <c r="C25" s="247"/>
      <c r="D25" s="263"/>
      <c r="E25" s="1057"/>
      <c r="F25" s="248">
        <f t="shared" si="0"/>
        <v>0</v>
      </c>
      <c r="G25" s="249"/>
      <c r="H25" s="250"/>
      <c r="I25" s="1100">
        <f t="shared" si="1"/>
        <v>0</v>
      </c>
    </row>
    <row r="26" spans="2:9" x14ac:dyDescent="0.25">
      <c r="B26" s="790">
        <f t="shared" si="2"/>
        <v>0</v>
      </c>
      <c r="C26" s="247"/>
      <c r="D26" s="263"/>
      <c r="E26" s="1057"/>
      <c r="F26" s="248">
        <f t="shared" si="0"/>
        <v>0</v>
      </c>
      <c r="G26" s="249"/>
      <c r="H26" s="250"/>
      <c r="I26" s="1100">
        <f t="shared" si="1"/>
        <v>0</v>
      </c>
    </row>
    <row r="27" spans="2:9" x14ac:dyDescent="0.25">
      <c r="B27" s="790">
        <f t="shared" si="2"/>
        <v>0</v>
      </c>
      <c r="C27" s="247"/>
      <c r="D27" s="263"/>
      <c r="E27" s="1057"/>
      <c r="F27" s="248">
        <f t="shared" si="0"/>
        <v>0</v>
      </c>
      <c r="G27" s="249"/>
      <c r="H27" s="250"/>
      <c r="I27" s="1100">
        <f t="shared" si="1"/>
        <v>0</v>
      </c>
    </row>
    <row r="28" spans="2:9" x14ac:dyDescent="0.25">
      <c r="B28" s="790">
        <f t="shared" si="2"/>
        <v>0</v>
      </c>
      <c r="C28" s="15"/>
      <c r="D28" s="357"/>
      <c r="E28" s="196"/>
      <c r="F28" s="248">
        <f t="shared" si="0"/>
        <v>0</v>
      </c>
      <c r="G28" s="249"/>
      <c r="H28" s="250"/>
      <c r="I28" s="846">
        <f t="shared" si="1"/>
        <v>0</v>
      </c>
    </row>
    <row r="29" spans="2:9" ht="15.75" thickBot="1" x14ac:dyDescent="0.3">
      <c r="B29" s="790">
        <f t="shared" si="2"/>
        <v>0</v>
      </c>
      <c r="C29" s="247"/>
      <c r="D29" s="357"/>
      <c r="E29" s="196"/>
      <c r="F29" s="248">
        <f t="shared" si="0"/>
        <v>0</v>
      </c>
      <c r="G29" s="249"/>
      <c r="H29" s="250"/>
      <c r="I29" s="847">
        <f t="shared" si="1"/>
        <v>0</v>
      </c>
    </row>
    <row r="30" spans="2:9" ht="15.75" thickBot="1" x14ac:dyDescent="0.3">
      <c r="B30" s="790">
        <f t="shared" si="2"/>
        <v>0</v>
      </c>
      <c r="C30" s="37"/>
      <c r="D30" s="150">
        <f t="shared" ref="D30" si="3">C30*B30</f>
        <v>0</v>
      </c>
      <c r="E30" s="198"/>
      <c r="F30" s="248">
        <f t="shared" si="0"/>
        <v>0</v>
      </c>
      <c r="G30" s="139"/>
      <c r="H30" s="199"/>
      <c r="I30" s="17">
        <f t="shared" si="1"/>
        <v>0</v>
      </c>
    </row>
    <row r="31" spans="2:9" ht="16.5" thickTop="1" x14ac:dyDescent="0.25">
      <c r="C31" s="15">
        <f>SUM(C9:C30)</f>
        <v>0</v>
      </c>
      <c r="D31" s="660">
        <f>SUM(D9:D30)</f>
        <v>0</v>
      </c>
      <c r="E31" s="13"/>
      <c r="F31" s="6">
        <f>SUM(F9:F30)</f>
        <v>0</v>
      </c>
      <c r="G31" s="31"/>
      <c r="H31" s="17"/>
      <c r="I31" s="848">
        <f>SUM(I9:I30)</f>
        <v>0</v>
      </c>
    </row>
    <row r="32" spans="2:9" ht="15.75" thickBot="1" x14ac:dyDescent="0.3">
      <c r="C32" s="15"/>
      <c r="D32" s="6"/>
      <c r="E32" s="13"/>
      <c r="F32" s="6"/>
      <c r="G32" s="31"/>
      <c r="H32" s="17"/>
    </row>
    <row r="33" spans="3:8" x14ac:dyDescent="0.25">
      <c r="C33" s="50" t="s">
        <v>4</v>
      </c>
      <c r="D33" s="42">
        <v>0</v>
      </c>
      <c r="E33" s="40"/>
      <c r="F33" s="6"/>
      <c r="G33" s="31"/>
      <c r="H33" s="17"/>
    </row>
    <row r="34" spans="3:8" x14ac:dyDescent="0.25">
      <c r="C34" s="1270" t="s">
        <v>19</v>
      </c>
      <c r="D34" s="1271"/>
      <c r="E34" s="39">
        <f>D31-F31</f>
        <v>0</v>
      </c>
      <c r="F34" s="6"/>
      <c r="G34" s="6"/>
      <c r="H34" s="17"/>
    </row>
    <row r="35" spans="3:8" ht="15.75" thickBot="1" x14ac:dyDescent="0.3">
      <c r="C35" s="44"/>
      <c r="D35" s="43"/>
      <c r="E35" s="41"/>
      <c r="F35" s="6"/>
      <c r="G35" s="31"/>
      <c r="H35" s="17"/>
    </row>
    <row r="36" spans="3:8" x14ac:dyDescent="0.25">
      <c r="C36" s="15"/>
      <c r="D36" s="6"/>
      <c r="E36" s="13"/>
      <c r="F36" s="6"/>
      <c r="G36" s="31"/>
      <c r="H36" s="17"/>
    </row>
  </sheetData>
  <mergeCells count="4">
    <mergeCell ref="A1:G1"/>
    <mergeCell ref="A5:A6"/>
    <mergeCell ref="B5:B6"/>
    <mergeCell ref="C34:D34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U56"/>
  <sheetViews>
    <sheetView topLeftCell="G1" workbookViewId="0">
      <pane ySplit="9" topLeftCell="A10" activePane="bottomLeft" state="frozen"/>
      <selection pane="bottomLeft" activeCell="Q5" sqref="Q5"/>
    </sheetView>
  </sheetViews>
  <sheetFormatPr baseColWidth="10" defaultRowHeight="15" x14ac:dyDescent="0.25"/>
  <cols>
    <col min="1" max="1" width="25.85546875" bestFit="1" customWidth="1"/>
    <col min="2" max="2" width="15.5703125" customWidth="1"/>
    <col min="12" max="12" width="25.85546875" bestFit="1" customWidth="1"/>
    <col min="13" max="13" width="15.5703125" customWidth="1"/>
  </cols>
  <sheetData>
    <row r="1" spans="1:21" ht="45.75" x14ac:dyDescent="0.65">
      <c r="A1" s="1280" t="s">
        <v>291</v>
      </c>
      <c r="B1" s="1280"/>
      <c r="C1" s="1280"/>
      <c r="D1" s="1280"/>
      <c r="E1" s="1280"/>
      <c r="F1" s="1280"/>
      <c r="G1" s="1280"/>
      <c r="H1" s="1280"/>
      <c r="I1" s="1280"/>
      <c r="J1" s="99">
        <v>1</v>
      </c>
      <c r="L1" s="1284" t="s">
        <v>308</v>
      </c>
      <c r="M1" s="1284"/>
      <c r="N1" s="1284"/>
      <c r="O1" s="1284"/>
      <c r="P1" s="1284"/>
      <c r="Q1" s="1284"/>
      <c r="R1" s="1284"/>
      <c r="S1" s="1284"/>
      <c r="T1" s="1284"/>
      <c r="U1" s="99">
        <v>2</v>
      </c>
    </row>
    <row r="2" spans="1:21" ht="15.75" thickBot="1" x14ac:dyDescent="0.3">
      <c r="B2" s="226"/>
      <c r="D2" s="47"/>
      <c r="F2" s="5"/>
      <c r="M2" s="226"/>
      <c r="O2" s="47"/>
      <c r="Q2" s="5"/>
    </row>
    <row r="3" spans="1:21" ht="16.5" thickTop="1" thickBot="1" x14ac:dyDescent="0.3">
      <c r="A3" s="8" t="s">
        <v>0</v>
      </c>
      <c r="B3" s="448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  <c r="L3" s="8" t="s">
        <v>0</v>
      </c>
      <c r="M3" s="448" t="s">
        <v>1</v>
      </c>
      <c r="N3" s="9" t="s">
        <v>13</v>
      </c>
      <c r="O3" s="111" t="s">
        <v>2</v>
      </c>
      <c r="P3" s="9" t="s">
        <v>3</v>
      </c>
      <c r="Q3" s="114" t="s">
        <v>4</v>
      </c>
      <c r="R3" s="46" t="s">
        <v>12</v>
      </c>
      <c r="S3" s="35" t="s">
        <v>11</v>
      </c>
    </row>
    <row r="4" spans="1:21" ht="17.25" thickTop="1" thickBot="1" x14ac:dyDescent="0.3">
      <c r="A4" s="781"/>
      <c r="B4" s="781"/>
      <c r="C4" s="271"/>
      <c r="D4" s="875"/>
      <c r="E4" s="876"/>
      <c r="F4" s="292"/>
      <c r="G4" s="73"/>
      <c r="L4" s="781"/>
      <c r="M4" s="781"/>
      <c r="N4" s="271">
        <v>80</v>
      </c>
      <c r="O4" s="401">
        <v>44819</v>
      </c>
      <c r="P4" s="313">
        <v>1299.74</v>
      </c>
      <c r="Q4" s="292">
        <v>48</v>
      </c>
      <c r="R4" s="73"/>
    </row>
    <row r="5" spans="1:21" ht="15" customHeight="1" x14ac:dyDescent="0.25">
      <c r="A5" s="1281" t="s">
        <v>52</v>
      </c>
      <c r="B5" s="1282" t="s">
        <v>91</v>
      </c>
      <c r="C5" s="271">
        <v>82</v>
      </c>
      <c r="D5" s="401">
        <v>44755</v>
      </c>
      <c r="E5" s="313">
        <v>3011.22</v>
      </c>
      <c r="F5" s="292">
        <v>115</v>
      </c>
      <c r="G5" s="282">
        <f>F53</f>
        <v>2367.7399999999993</v>
      </c>
      <c r="H5" s="58">
        <f>E4+E5+E6-G5+E7</f>
        <v>4649.1100000000006</v>
      </c>
      <c r="L5" s="1281" t="s">
        <v>52</v>
      </c>
      <c r="M5" s="1282" t="s">
        <v>91</v>
      </c>
      <c r="N5" s="271"/>
      <c r="O5" s="401"/>
      <c r="P5" s="313"/>
      <c r="Q5" s="292"/>
      <c r="R5" s="282">
        <f>Q53</f>
        <v>0</v>
      </c>
      <c r="S5" s="58">
        <f>P4+P5+P6-R5+P7</f>
        <v>1299.74</v>
      </c>
    </row>
    <row r="6" spans="1:21" ht="16.5" customHeight="1" x14ac:dyDescent="0.25">
      <c r="A6" s="1281"/>
      <c r="B6" s="1283"/>
      <c r="C6" s="271">
        <v>85</v>
      </c>
      <c r="D6" s="401">
        <v>44764</v>
      </c>
      <c r="E6" s="313">
        <v>4005.63</v>
      </c>
      <c r="F6" s="292">
        <v>160</v>
      </c>
      <c r="G6" s="229"/>
      <c r="H6" s="226"/>
      <c r="I6" s="226"/>
      <c r="L6" s="1281"/>
      <c r="M6" s="1283"/>
      <c r="N6" s="271"/>
      <c r="O6" s="401"/>
      <c r="P6" s="313"/>
      <c r="Q6" s="292"/>
      <c r="R6" s="229"/>
      <c r="S6" s="226"/>
      <c r="T6" s="226"/>
    </row>
    <row r="7" spans="1:21" ht="15.75" customHeight="1" thickBot="1" x14ac:dyDescent="0.35">
      <c r="A7" s="1281"/>
      <c r="B7" s="1283"/>
      <c r="C7" s="271"/>
      <c r="D7" s="401"/>
      <c r="E7" s="313"/>
      <c r="F7" s="292"/>
      <c r="G7" s="229"/>
      <c r="H7" s="226"/>
      <c r="I7" s="567"/>
      <c r="J7" s="457"/>
      <c r="L7" s="1281"/>
      <c r="M7" s="1283"/>
      <c r="N7" s="271"/>
      <c r="O7" s="401"/>
      <c r="P7" s="313"/>
      <c r="Q7" s="292"/>
      <c r="R7" s="229"/>
      <c r="S7" s="226"/>
      <c r="T7" s="567"/>
      <c r="U7" s="457"/>
    </row>
    <row r="8" spans="1:21" ht="16.5" customHeight="1" thickTop="1" thickBot="1" x14ac:dyDescent="0.3">
      <c r="A8" s="226"/>
      <c r="B8" s="528"/>
      <c r="C8" s="271"/>
      <c r="D8" s="401"/>
      <c r="E8" s="289"/>
      <c r="F8" s="290"/>
      <c r="G8" s="229"/>
      <c r="H8" s="226"/>
      <c r="I8" s="1273" t="s">
        <v>47</v>
      </c>
      <c r="J8" s="1278" t="s">
        <v>4</v>
      </c>
      <c r="L8" s="226"/>
      <c r="M8" s="528"/>
      <c r="N8" s="271"/>
      <c r="O8" s="401"/>
      <c r="P8" s="289"/>
      <c r="Q8" s="290"/>
      <c r="R8" s="229"/>
      <c r="S8" s="226"/>
      <c r="T8" s="1273" t="s">
        <v>47</v>
      </c>
      <c r="U8" s="1278" t="s">
        <v>4</v>
      </c>
    </row>
    <row r="9" spans="1:21" ht="16.5" customHeight="1" thickTop="1" thickBot="1" x14ac:dyDescent="0.3">
      <c r="A9" s="774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568" t="s">
        <v>15</v>
      </c>
      <c r="H9" s="569"/>
      <c r="I9" s="1274"/>
      <c r="J9" s="1279"/>
      <c r="L9" s="774"/>
      <c r="M9" s="24" t="s">
        <v>7</v>
      </c>
      <c r="N9" s="20" t="s">
        <v>8</v>
      </c>
      <c r="O9" s="112" t="s">
        <v>3</v>
      </c>
      <c r="P9" s="21" t="s">
        <v>2</v>
      </c>
      <c r="Q9" s="115" t="s">
        <v>9</v>
      </c>
      <c r="R9" s="568" t="s">
        <v>15</v>
      </c>
      <c r="S9" s="569"/>
      <c r="T9" s="1274"/>
      <c r="U9" s="1279"/>
    </row>
    <row r="10" spans="1:21" ht="15.75" thickTop="1" x14ac:dyDescent="0.25">
      <c r="A10" s="775"/>
      <c r="B10" s="83"/>
      <c r="C10" s="15">
        <v>2</v>
      </c>
      <c r="D10" s="151">
        <v>51.26</v>
      </c>
      <c r="E10" s="304">
        <v>44756</v>
      </c>
      <c r="F10" s="248">
        <f>D10</f>
        <v>51.26</v>
      </c>
      <c r="G10" s="249" t="s">
        <v>148</v>
      </c>
      <c r="H10" s="250">
        <v>84</v>
      </c>
      <c r="I10" s="251">
        <f>E4+E5+E6-F10+E7+E8</f>
        <v>6965.59</v>
      </c>
      <c r="J10" s="252">
        <f>F4+F5+F6+F7-C10+F8</f>
        <v>273</v>
      </c>
      <c r="L10" s="775"/>
      <c r="M10" s="83"/>
      <c r="N10" s="15"/>
      <c r="O10" s="151"/>
      <c r="P10" s="304"/>
      <c r="Q10" s="248">
        <f>O10</f>
        <v>0</v>
      </c>
      <c r="R10" s="249"/>
      <c r="S10" s="250"/>
      <c r="T10" s="251">
        <f>P4+P5+P6-Q10+P7+P8</f>
        <v>1299.74</v>
      </c>
      <c r="U10" s="252">
        <f>Q4+Q5+Q6+Q7-N10+Q8</f>
        <v>48</v>
      </c>
    </row>
    <row r="11" spans="1:21" x14ac:dyDescent="0.25">
      <c r="A11" s="775"/>
      <c r="B11" s="83"/>
      <c r="C11" s="247">
        <v>4</v>
      </c>
      <c r="D11" s="151">
        <v>105.07</v>
      </c>
      <c r="E11" s="301">
        <v>44756</v>
      </c>
      <c r="F11" s="69">
        <f>D11</f>
        <v>105.07</v>
      </c>
      <c r="G11" s="249" t="s">
        <v>143</v>
      </c>
      <c r="H11" s="250">
        <v>84</v>
      </c>
      <c r="I11" s="251">
        <f>I10-F11</f>
        <v>6860.52</v>
      </c>
      <c r="J11" s="252">
        <f>J10-C11</f>
        <v>269</v>
      </c>
      <c r="L11" s="775"/>
      <c r="M11" s="83"/>
      <c r="N11" s="247"/>
      <c r="O11" s="151"/>
      <c r="P11" s="301"/>
      <c r="Q11" s="69">
        <f>O11</f>
        <v>0</v>
      </c>
      <c r="R11" s="249"/>
      <c r="S11" s="250"/>
      <c r="T11" s="251">
        <f>T10-Q11</f>
        <v>1299.74</v>
      </c>
      <c r="U11" s="252">
        <f>U10-N11</f>
        <v>48</v>
      </c>
    </row>
    <row r="12" spans="1:21" x14ac:dyDescent="0.25">
      <c r="A12" s="776" t="s">
        <v>32</v>
      </c>
      <c r="B12" s="83"/>
      <c r="C12" s="15">
        <v>1</v>
      </c>
      <c r="D12" s="151">
        <v>22.66</v>
      </c>
      <c r="E12" s="843">
        <v>44756</v>
      </c>
      <c r="F12" s="248">
        <f>D12</f>
        <v>22.66</v>
      </c>
      <c r="G12" s="249" t="s">
        <v>149</v>
      </c>
      <c r="H12" s="250">
        <v>84</v>
      </c>
      <c r="I12" s="251">
        <f t="shared" ref="I12:I51" si="0">I11-F12</f>
        <v>6837.8600000000006</v>
      </c>
      <c r="J12" s="252">
        <f t="shared" ref="J12:J51" si="1">J11-C12</f>
        <v>268</v>
      </c>
      <c r="L12" s="776" t="s">
        <v>32</v>
      </c>
      <c r="M12" s="83"/>
      <c r="N12" s="15"/>
      <c r="O12" s="151"/>
      <c r="P12" s="843"/>
      <c r="Q12" s="248">
        <f>O12</f>
        <v>0</v>
      </c>
      <c r="R12" s="249"/>
      <c r="S12" s="250"/>
      <c r="T12" s="251">
        <f t="shared" ref="T12:T51" si="2">T11-Q12</f>
        <v>1299.74</v>
      </c>
      <c r="U12" s="252">
        <f t="shared" ref="U12:U51" si="3">U11-N12</f>
        <v>48</v>
      </c>
    </row>
    <row r="13" spans="1:21" x14ac:dyDescent="0.25">
      <c r="A13" s="777"/>
      <c r="B13" s="83"/>
      <c r="C13" s="15">
        <v>2</v>
      </c>
      <c r="D13" s="151">
        <v>58.23</v>
      </c>
      <c r="E13" s="440">
        <v>44756</v>
      </c>
      <c r="F13" s="248">
        <f t="shared" ref="F13:F52" si="4">D13</f>
        <v>58.23</v>
      </c>
      <c r="G13" s="249" t="s">
        <v>149</v>
      </c>
      <c r="H13" s="250">
        <v>84</v>
      </c>
      <c r="I13" s="251">
        <f t="shared" si="0"/>
        <v>6779.630000000001</v>
      </c>
      <c r="J13" s="252">
        <f t="shared" si="1"/>
        <v>266</v>
      </c>
      <c r="L13" s="777"/>
      <c r="M13" s="83"/>
      <c r="N13" s="15"/>
      <c r="O13" s="151"/>
      <c r="P13" s="440"/>
      <c r="Q13" s="248">
        <f t="shared" ref="Q13:Q52" si="5">O13</f>
        <v>0</v>
      </c>
      <c r="R13" s="249"/>
      <c r="S13" s="250"/>
      <c r="T13" s="251">
        <f t="shared" si="2"/>
        <v>1299.74</v>
      </c>
      <c r="U13" s="252">
        <f t="shared" si="3"/>
        <v>48</v>
      </c>
    </row>
    <row r="14" spans="1:21" x14ac:dyDescent="0.25">
      <c r="A14" s="276"/>
      <c r="B14" s="83"/>
      <c r="C14" s="15">
        <v>4</v>
      </c>
      <c r="D14" s="151">
        <v>103.37</v>
      </c>
      <c r="E14" s="440">
        <v>44756</v>
      </c>
      <c r="F14" s="248">
        <f t="shared" si="4"/>
        <v>103.37</v>
      </c>
      <c r="G14" s="249" t="s">
        <v>151</v>
      </c>
      <c r="H14" s="250">
        <v>84</v>
      </c>
      <c r="I14" s="251">
        <f t="shared" si="0"/>
        <v>6676.2600000000011</v>
      </c>
      <c r="J14" s="252">
        <f t="shared" si="1"/>
        <v>262</v>
      </c>
      <c r="L14" s="276"/>
      <c r="M14" s="83"/>
      <c r="N14" s="15"/>
      <c r="O14" s="151"/>
      <c r="P14" s="440"/>
      <c r="Q14" s="248">
        <f t="shared" si="5"/>
        <v>0</v>
      </c>
      <c r="R14" s="249"/>
      <c r="S14" s="250"/>
      <c r="T14" s="251">
        <f t="shared" si="2"/>
        <v>1299.74</v>
      </c>
      <c r="U14" s="252">
        <f t="shared" si="3"/>
        <v>48</v>
      </c>
    </row>
    <row r="15" spans="1:21" x14ac:dyDescent="0.25">
      <c r="A15" s="778" t="s">
        <v>33</v>
      </c>
      <c r="B15" s="83"/>
      <c r="C15" s="15">
        <v>4</v>
      </c>
      <c r="D15" s="151">
        <v>99.47</v>
      </c>
      <c r="E15" s="440">
        <v>44756</v>
      </c>
      <c r="F15" s="248">
        <f t="shared" si="4"/>
        <v>99.47</v>
      </c>
      <c r="G15" s="249" t="s">
        <v>151</v>
      </c>
      <c r="H15" s="250">
        <v>84</v>
      </c>
      <c r="I15" s="251">
        <f t="shared" si="0"/>
        <v>6576.7900000000009</v>
      </c>
      <c r="J15" s="252">
        <f t="shared" si="1"/>
        <v>258</v>
      </c>
      <c r="L15" s="778" t="s">
        <v>33</v>
      </c>
      <c r="M15" s="83"/>
      <c r="N15" s="15"/>
      <c r="O15" s="151"/>
      <c r="P15" s="440"/>
      <c r="Q15" s="248">
        <f t="shared" si="5"/>
        <v>0</v>
      </c>
      <c r="R15" s="249"/>
      <c r="S15" s="250"/>
      <c r="T15" s="251">
        <f t="shared" si="2"/>
        <v>1299.74</v>
      </c>
      <c r="U15" s="252">
        <f t="shared" si="3"/>
        <v>48</v>
      </c>
    </row>
    <row r="16" spans="1:21" x14ac:dyDescent="0.25">
      <c r="A16" s="777"/>
      <c r="B16" s="83"/>
      <c r="C16" s="15">
        <v>4</v>
      </c>
      <c r="D16" s="151">
        <v>109.66</v>
      </c>
      <c r="E16" s="304">
        <v>44756</v>
      </c>
      <c r="F16" s="248">
        <f t="shared" si="4"/>
        <v>109.66</v>
      </c>
      <c r="G16" s="249" t="s">
        <v>153</v>
      </c>
      <c r="H16" s="250">
        <v>84</v>
      </c>
      <c r="I16" s="251">
        <f t="shared" si="0"/>
        <v>6467.130000000001</v>
      </c>
      <c r="J16" s="252">
        <f t="shared" si="1"/>
        <v>254</v>
      </c>
      <c r="L16" s="777"/>
      <c r="M16" s="83"/>
      <c r="N16" s="15"/>
      <c r="O16" s="151"/>
      <c r="P16" s="304"/>
      <c r="Q16" s="248">
        <f t="shared" si="5"/>
        <v>0</v>
      </c>
      <c r="R16" s="249"/>
      <c r="S16" s="250"/>
      <c r="T16" s="251">
        <f t="shared" si="2"/>
        <v>1299.74</v>
      </c>
      <c r="U16" s="252">
        <f t="shared" si="3"/>
        <v>48</v>
      </c>
    </row>
    <row r="17" spans="1:21" x14ac:dyDescent="0.25">
      <c r="A17" s="276"/>
      <c r="B17" s="83"/>
      <c r="C17" s="15">
        <v>2</v>
      </c>
      <c r="D17" s="151">
        <v>55.01</v>
      </c>
      <c r="E17" s="440">
        <v>44760</v>
      </c>
      <c r="F17" s="248">
        <f t="shared" si="4"/>
        <v>55.01</v>
      </c>
      <c r="G17" s="249" t="s">
        <v>159</v>
      </c>
      <c r="H17" s="250">
        <v>84</v>
      </c>
      <c r="I17" s="251">
        <f t="shared" si="0"/>
        <v>6412.1200000000008</v>
      </c>
      <c r="J17" s="252">
        <f t="shared" si="1"/>
        <v>252</v>
      </c>
      <c r="L17" s="276"/>
      <c r="M17" s="83"/>
      <c r="N17" s="15"/>
      <c r="O17" s="151"/>
      <c r="P17" s="440"/>
      <c r="Q17" s="248">
        <f t="shared" si="5"/>
        <v>0</v>
      </c>
      <c r="R17" s="249"/>
      <c r="S17" s="250"/>
      <c r="T17" s="251">
        <f t="shared" si="2"/>
        <v>1299.74</v>
      </c>
      <c r="U17" s="252">
        <f t="shared" si="3"/>
        <v>48</v>
      </c>
    </row>
    <row r="18" spans="1:21" x14ac:dyDescent="0.25">
      <c r="A18" s="775"/>
      <c r="B18" s="83"/>
      <c r="C18" s="15">
        <v>4</v>
      </c>
      <c r="D18" s="151">
        <v>106.28</v>
      </c>
      <c r="E18" s="440">
        <v>44761</v>
      </c>
      <c r="F18" s="248">
        <f t="shared" si="4"/>
        <v>106.28</v>
      </c>
      <c r="G18" s="521" t="s">
        <v>160</v>
      </c>
      <c r="H18" s="250">
        <v>84</v>
      </c>
      <c r="I18" s="251">
        <f t="shared" si="0"/>
        <v>6305.8400000000011</v>
      </c>
      <c r="J18" s="252">
        <f t="shared" si="1"/>
        <v>248</v>
      </c>
      <c r="L18" s="775"/>
      <c r="M18" s="83"/>
      <c r="N18" s="15"/>
      <c r="O18" s="151"/>
      <c r="P18" s="440"/>
      <c r="Q18" s="248">
        <f t="shared" si="5"/>
        <v>0</v>
      </c>
      <c r="R18" s="521"/>
      <c r="S18" s="250"/>
      <c r="T18" s="251">
        <f t="shared" si="2"/>
        <v>1299.74</v>
      </c>
      <c r="U18" s="252">
        <f t="shared" si="3"/>
        <v>48</v>
      </c>
    </row>
    <row r="19" spans="1:21" x14ac:dyDescent="0.25">
      <c r="A19" s="775"/>
      <c r="B19" s="83"/>
      <c r="C19" s="53">
        <v>4</v>
      </c>
      <c r="D19" s="151">
        <v>102.17</v>
      </c>
      <c r="E19" s="440">
        <v>44764</v>
      </c>
      <c r="F19" s="248">
        <f t="shared" si="4"/>
        <v>102.17</v>
      </c>
      <c r="G19" s="249" t="s">
        <v>165</v>
      </c>
      <c r="H19" s="250">
        <v>84</v>
      </c>
      <c r="I19" s="251">
        <f t="shared" si="0"/>
        <v>6203.670000000001</v>
      </c>
      <c r="J19" s="252">
        <f t="shared" si="1"/>
        <v>244</v>
      </c>
      <c r="L19" s="775"/>
      <c r="M19" s="83"/>
      <c r="N19" s="53"/>
      <c r="O19" s="151"/>
      <c r="P19" s="440"/>
      <c r="Q19" s="248">
        <f t="shared" si="5"/>
        <v>0</v>
      </c>
      <c r="R19" s="249"/>
      <c r="S19" s="250"/>
      <c r="T19" s="251">
        <f t="shared" si="2"/>
        <v>1299.74</v>
      </c>
      <c r="U19" s="252">
        <f t="shared" si="3"/>
        <v>48</v>
      </c>
    </row>
    <row r="20" spans="1:21" x14ac:dyDescent="0.25">
      <c r="A20" s="775"/>
      <c r="B20" s="83"/>
      <c r="C20" s="15">
        <v>2</v>
      </c>
      <c r="D20" s="151">
        <v>49.39</v>
      </c>
      <c r="E20" s="300">
        <v>44770</v>
      </c>
      <c r="F20" s="69">
        <f t="shared" si="4"/>
        <v>49.39</v>
      </c>
      <c r="G20" s="249" t="s">
        <v>173</v>
      </c>
      <c r="H20" s="250">
        <v>84</v>
      </c>
      <c r="I20" s="251">
        <f t="shared" si="0"/>
        <v>6154.2800000000007</v>
      </c>
      <c r="J20" s="252">
        <f t="shared" si="1"/>
        <v>242</v>
      </c>
      <c r="L20" s="775"/>
      <c r="M20" s="83"/>
      <c r="N20" s="15"/>
      <c r="O20" s="151"/>
      <c r="P20" s="300"/>
      <c r="Q20" s="69">
        <f t="shared" si="5"/>
        <v>0</v>
      </c>
      <c r="R20" s="249"/>
      <c r="S20" s="250"/>
      <c r="T20" s="251">
        <f t="shared" si="2"/>
        <v>1299.74</v>
      </c>
      <c r="U20" s="252">
        <f t="shared" si="3"/>
        <v>48</v>
      </c>
    </row>
    <row r="21" spans="1:21" x14ac:dyDescent="0.25">
      <c r="A21" s="775"/>
      <c r="B21" s="83"/>
      <c r="C21" s="15">
        <v>1</v>
      </c>
      <c r="D21" s="151">
        <v>24.57</v>
      </c>
      <c r="E21" s="300">
        <v>44770</v>
      </c>
      <c r="F21" s="69">
        <f t="shared" si="4"/>
        <v>24.57</v>
      </c>
      <c r="G21" s="249" t="s">
        <v>175</v>
      </c>
      <c r="H21" s="250">
        <v>86</v>
      </c>
      <c r="I21" s="251">
        <f t="shared" si="0"/>
        <v>6129.7100000000009</v>
      </c>
      <c r="J21" s="252">
        <f t="shared" si="1"/>
        <v>241</v>
      </c>
      <c r="L21" s="775"/>
      <c r="M21" s="83"/>
      <c r="N21" s="15"/>
      <c r="O21" s="151"/>
      <c r="P21" s="300"/>
      <c r="Q21" s="69">
        <f t="shared" si="5"/>
        <v>0</v>
      </c>
      <c r="R21" s="249"/>
      <c r="S21" s="250"/>
      <c r="T21" s="251">
        <f t="shared" si="2"/>
        <v>1299.74</v>
      </c>
      <c r="U21" s="252">
        <f t="shared" si="3"/>
        <v>48</v>
      </c>
    </row>
    <row r="22" spans="1:21" x14ac:dyDescent="0.25">
      <c r="A22" s="775"/>
      <c r="B22" s="83"/>
      <c r="C22" s="15">
        <v>4</v>
      </c>
      <c r="D22" s="151">
        <v>108.47</v>
      </c>
      <c r="E22" s="301">
        <v>44770</v>
      </c>
      <c r="F22" s="69">
        <f t="shared" si="4"/>
        <v>108.47</v>
      </c>
      <c r="G22" s="70" t="s">
        <v>174</v>
      </c>
      <c r="H22" s="71">
        <v>84</v>
      </c>
      <c r="I22" s="251">
        <f t="shared" si="0"/>
        <v>6021.2400000000007</v>
      </c>
      <c r="J22" s="252">
        <f t="shared" si="1"/>
        <v>237</v>
      </c>
      <c r="L22" s="775"/>
      <c r="M22" s="83"/>
      <c r="N22" s="15"/>
      <c r="O22" s="151"/>
      <c r="P22" s="301"/>
      <c r="Q22" s="69">
        <f t="shared" si="5"/>
        <v>0</v>
      </c>
      <c r="R22" s="70"/>
      <c r="S22" s="71"/>
      <c r="T22" s="251">
        <f t="shared" si="2"/>
        <v>1299.74</v>
      </c>
      <c r="U22" s="252">
        <f t="shared" si="3"/>
        <v>48</v>
      </c>
    </row>
    <row r="23" spans="1:21" x14ac:dyDescent="0.25">
      <c r="A23" s="775"/>
      <c r="B23" s="83"/>
      <c r="C23" s="15">
        <v>1</v>
      </c>
      <c r="D23" s="151">
        <v>23.31</v>
      </c>
      <c r="E23" s="301">
        <v>44772</v>
      </c>
      <c r="F23" s="69">
        <f t="shared" si="4"/>
        <v>23.31</v>
      </c>
      <c r="G23" s="70" t="s">
        <v>178</v>
      </c>
      <c r="H23" s="71">
        <v>84</v>
      </c>
      <c r="I23" s="251">
        <f t="shared" si="0"/>
        <v>5997.93</v>
      </c>
      <c r="J23" s="252">
        <f t="shared" si="1"/>
        <v>236</v>
      </c>
      <c r="L23" s="775"/>
      <c r="M23" s="83"/>
      <c r="N23" s="15"/>
      <c r="O23" s="151"/>
      <c r="P23" s="301"/>
      <c r="Q23" s="69">
        <f t="shared" si="5"/>
        <v>0</v>
      </c>
      <c r="R23" s="70"/>
      <c r="S23" s="71"/>
      <c r="T23" s="251">
        <f t="shared" si="2"/>
        <v>1299.74</v>
      </c>
      <c r="U23" s="252">
        <f t="shared" si="3"/>
        <v>48</v>
      </c>
    </row>
    <row r="24" spans="1:21" x14ac:dyDescent="0.25">
      <c r="A24" s="2"/>
      <c r="B24" s="83"/>
      <c r="C24" s="15">
        <v>4</v>
      </c>
      <c r="D24" s="975">
        <v>110.66</v>
      </c>
      <c r="E24" s="971">
        <v>44776</v>
      </c>
      <c r="F24" s="961">
        <f t="shared" si="4"/>
        <v>110.66</v>
      </c>
      <c r="G24" s="969" t="s">
        <v>192</v>
      </c>
      <c r="H24" s="970">
        <v>84</v>
      </c>
      <c r="I24" s="251">
        <f t="shared" si="0"/>
        <v>5887.27</v>
      </c>
      <c r="J24" s="127">
        <f t="shared" si="1"/>
        <v>232</v>
      </c>
      <c r="L24" s="2"/>
      <c r="M24" s="83"/>
      <c r="N24" s="15"/>
      <c r="O24" s="151"/>
      <c r="P24" s="301"/>
      <c r="Q24" s="69">
        <f t="shared" si="5"/>
        <v>0</v>
      </c>
      <c r="R24" s="70"/>
      <c r="S24" s="71"/>
      <c r="T24" s="251">
        <f t="shared" si="2"/>
        <v>1299.74</v>
      </c>
      <c r="U24" s="127">
        <f t="shared" si="3"/>
        <v>48</v>
      </c>
    </row>
    <row r="25" spans="1:21" x14ac:dyDescent="0.25">
      <c r="A25" s="2"/>
      <c r="B25" s="83"/>
      <c r="C25" s="15">
        <v>2</v>
      </c>
      <c r="D25" s="975">
        <v>56.86</v>
      </c>
      <c r="E25" s="971">
        <v>44778</v>
      </c>
      <c r="F25" s="961">
        <f t="shared" si="4"/>
        <v>56.86</v>
      </c>
      <c r="G25" s="969" t="s">
        <v>197</v>
      </c>
      <c r="H25" s="970">
        <v>84</v>
      </c>
      <c r="I25" s="251">
        <f t="shared" si="0"/>
        <v>5830.4100000000008</v>
      </c>
      <c r="J25" s="127">
        <f t="shared" si="1"/>
        <v>230</v>
      </c>
      <c r="L25" s="2"/>
      <c r="M25" s="83"/>
      <c r="N25" s="15"/>
      <c r="O25" s="151"/>
      <c r="P25" s="301"/>
      <c r="Q25" s="69">
        <f t="shared" si="5"/>
        <v>0</v>
      </c>
      <c r="R25" s="70"/>
      <c r="S25" s="71"/>
      <c r="T25" s="251">
        <f t="shared" si="2"/>
        <v>1299.74</v>
      </c>
      <c r="U25" s="127">
        <f t="shared" si="3"/>
        <v>48</v>
      </c>
    </row>
    <row r="26" spans="1:21" x14ac:dyDescent="0.25">
      <c r="A26" s="2"/>
      <c r="B26" s="83"/>
      <c r="C26" s="15">
        <v>4</v>
      </c>
      <c r="D26" s="975">
        <v>104.61</v>
      </c>
      <c r="E26" s="971">
        <v>44781</v>
      </c>
      <c r="F26" s="961">
        <f t="shared" si="4"/>
        <v>104.61</v>
      </c>
      <c r="G26" s="969" t="s">
        <v>205</v>
      </c>
      <c r="H26" s="970">
        <v>84</v>
      </c>
      <c r="I26" s="209">
        <f t="shared" si="0"/>
        <v>5725.8000000000011</v>
      </c>
      <c r="J26" s="127">
        <f t="shared" si="1"/>
        <v>226</v>
      </c>
      <c r="L26" s="2"/>
      <c r="M26" s="83"/>
      <c r="N26" s="15"/>
      <c r="O26" s="151"/>
      <c r="P26" s="301"/>
      <c r="Q26" s="69">
        <f t="shared" si="5"/>
        <v>0</v>
      </c>
      <c r="R26" s="70"/>
      <c r="S26" s="71"/>
      <c r="T26" s="209">
        <f t="shared" si="2"/>
        <v>1299.74</v>
      </c>
      <c r="U26" s="127">
        <f t="shared" si="3"/>
        <v>48</v>
      </c>
    </row>
    <row r="27" spans="1:21" x14ac:dyDescent="0.25">
      <c r="A27" s="2"/>
      <c r="B27" s="83"/>
      <c r="C27" s="15">
        <v>2</v>
      </c>
      <c r="D27" s="975">
        <v>56.75</v>
      </c>
      <c r="E27" s="971">
        <v>44783</v>
      </c>
      <c r="F27" s="961">
        <f t="shared" si="4"/>
        <v>56.75</v>
      </c>
      <c r="G27" s="969" t="s">
        <v>213</v>
      </c>
      <c r="H27" s="970">
        <v>84</v>
      </c>
      <c r="I27" s="209">
        <f t="shared" si="0"/>
        <v>5669.0500000000011</v>
      </c>
      <c r="J27" s="127">
        <f t="shared" si="1"/>
        <v>224</v>
      </c>
      <c r="L27" s="2"/>
      <c r="M27" s="83"/>
      <c r="N27" s="15"/>
      <c r="O27" s="151"/>
      <c r="P27" s="301"/>
      <c r="Q27" s="69">
        <f t="shared" si="5"/>
        <v>0</v>
      </c>
      <c r="R27" s="70"/>
      <c r="S27" s="71"/>
      <c r="T27" s="209">
        <f t="shared" si="2"/>
        <v>1299.74</v>
      </c>
      <c r="U27" s="127">
        <f t="shared" si="3"/>
        <v>48</v>
      </c>
    </row>
    <row r="28" spans="1:21" x14ac:dyDescent="0.25">
      <c r="A28" s="2"/>
      <c r="B28" s="83"/>
      <c r="C28" s="15">
        <v>4</v>
      </c>
      <c r="D28" s="975">
        <v>101.28</v>
      </c>
      <c r="E28" s="971">
        <v>44784</v>
      </c>
      <c r="F28" s="961">
        <f t="shared" si="4"/>
        <v>101.28</v>
      </c>
      <c r="G28" s="969" t="s">
        <v>214</v>
      </c>
      <c r="H28" s="970">
        <v>84</v>
      </c>
      <c r="I28" s="209">
        <f t="shared" si="0"/>
        <v>5567.7700000000013</v>
      </c>
      <c r="J28" s="127">
        <f t="shared" si="1"/>
        <v>220</v>
      </c>
      <c r="L28" s="2"/>
      <c r="M28" s="83"/>
      <c r="N28" s="15"/>
      <c r="O28" s="151"/>
      <c r="P28" s="301"/>
      <c r="Q28" s="69">
        <f t="shared" si="5"/>
        <v>0</v>
      </c>
      <c r="R28" s="70"/>
      <c r="S28" s="71"/>
      <c r="T28" s="209">
        <f t="shared" si="2"/>
        <v>1299.74</v>
      </c>
      <c r="U28" s="127">
        <f t="shared" si="3"/>
        <v>48</v>
      </c>
    </row>
    <row r="29" spans="1:21" x14ac:dyDescent="0.25">
      <c r="A29" s="2"/>
      <c r="B29" s="83"/>
      <c r="C29" s="15">
        <v>1</v>
      </c>
      <c r="D29" s="975">
        <v>25.62</v>
      </c>
      <c r="E29" s="971">
        <v>44785</v>
      </c>
      <c r="F29" s="961">
        <f t="shared" si="4"/>
        <v>25.62</v>
      </c>
      <c r="G29" s="969" t="s">
        <v>216</v>
      </c>
      <c r="H29" s="970">
        <v>84</v>
      </c>
      <c r="I29" s="209">
        <f t="shared" si="0"/>
        <v>5542.1500000000015</v>
      </c>
      <c r="J29" s="127">
        <f t="shared" si="1"/>
        <v>219</v>
      </c>
      <c r="L29" s="2"/>
      <c r="M29" s="83"/>
      <c r="N29" s="15"/>
      <c r="O29" s="151"/>
      <c r="P29" s="301"/>
      <c r="Q29" s="69">
        <f t="shared" si="5"/>
        <v>0</v>
      </c>
      <c r="R29" s="70"/>
      <c r="S29" s="71"/>
      <c r="T29" s="209">
        <f t="shared" si="2"/>
        <v>1299.74</v>
      </c>
      <c r="U29" s="127">
        <f t="shared" si="3"/>
        <v>48</v>
      </c>
    </row>
    <row r="30" spans="1:21" x14ac:dyDescent="0.25">
      <c r="A30" s="2"/>
      <c r="B30" s="83"/>
      <c r="C30" s="15">
        <v>2</v>
      </c>
      <c r="D30" s="975">
        <v>53.43</v>
      </c>
      <c r="E30" s="971">
        <v>44785</v>
      </c>
      <c r="F30" s="961">
        <f t="shared" si="4"/>
        <v>53.43</v>
      </c>
      <c r="G30" s="969" t="s">
        <v>216</v>
      </c>
      <c r="H30" s="970">
        <v>84</v>
      </c>
      <c r="I30" s="209">
        <f t="shared" si="0"/>
        <v>5488.7200000000012</v>
      </c>
      <c r="J30" s="127">
        <f t="shared" si="1"/>
        <v>217</v>
      </c>
      <c r="L30" s="2"/>
      <c r="M30" s="83"/>
      <c r="N30" s="15"/>
      <c r="O30" s="151"/>
      <c r="P30" s="301"/>
      <c r="Q30" s="69">
        <f t="shared" si="5"/>
        <v>0</v>
      </c>
      <c r="R30" s="70"/>
      <c r="S30" s="71"/>
      <c r="T30" s="209">
        <f t="shared" si="2"/>
        <v>1299.74</v>
      </c>
      <c r="U30" s="127">
        <f t="shared" si="3"/>
        <v>48</v>
      </c>
    </row>
    <row r="31" spans="1:21" x14ac:dyDescent="0.25">
      <c r="A31" s="2"/>
      <c r="B31" s="83"/>
      <c r="C31" s="15">
        <v>2</v>
      </c>
      <c r="D31" s="975">
        <v>56.1</v>
      </c>
      <c r="E31" s="971">
        <v>44786</v>
      </c>
      <c r="F31" s="961">
        <f t="shared" si="4"/>
        <v>56.1</v>
      </c>
      <c r="G31" s="969" t="s">
        <v>221</v>
      </c>
      <c r="H31" s="970">
        <v>84</v>
      </c>
      <c r="I31" s="209">
        <f t="shared" si="0"/>
        <v>5432.6200000000008</v>
      </c>
      <c r="J31" s="127">
        <f t="shared" si="1"/>
        <v>215</v>
      </c>
      <c r="L31" s="2"/>
      <c r="M31" s="83"/>
      <c r="N31" s="15"/>
      <c r="O31" s="151"/>
      <c r="P31" s="301"/>
      <c r="Q31" s="69">
        <f t="shared" si="5"/>
        <v>0</v>
      </c>
      <c r="R31" s="70"/>
      <c r="S31" s="71"/>
      <c r="T31" s="209">
        <f t="shared" si="2"/>
        <v>1299.74</v>
      </c>
      <c r="U31" s="127">
        <f t="shared" si="3"/>
        <v>48</v>
      </c>
    </row>
    <row r="32" spans="1:21" x14ac:dyDescent="0.25">
      <c r="A32" s="2"/>
      <c r="B32" s="83"/>
      <c r="C32" s="15">
        <v>2</v>
      </c>
      <c r="D32" s="975">
        <v>56.8</v>
      </c>
      <c r="E32" s="971">
        <v>44788</v>
      </c>
      <c r="F32" s="961">
        <f t="shared" si="4"/>
        <v>56.8</v>
      </c>
      <c r="G32" s="969" t="s">
        <v>228</v>
      </c>
      <c r="H32" s="970">
        <v>84</v>
      </c>
      <c r="I32" s="209">
        <f t="shared" si="0"/>
        <v>5375.8200000000006</v>
      </c>
      <c r="J32" s="127">
        <f t="shared" si="1"/>
        <v>213</v>
      </c>
      <c r="L32" s="2"/>
      <c r="M32" s="83"/>
      <c r="N32" s="15"/>
      <c r="O32" s="151"/>
      <c r="P32" s="301"/>
      <c r="Q32" s="69">
        <f t="shared" si="5"/>
        <v>0</v>
      </c>
      <c r="R32" s="70"/>
      <c r="S32" s="71"/>
      <c r="T32" s="209">
        <f t="shared" si="2"/>
        <v>1299.74</v>
      </c>
      <c r="U32" s="127">
        <f t="shared" si="3"/>
        <v>48</v>
      </c>
    </row>
    <row r="33" spans="1:21" x14ac:dyDescent="0.25">
      <c r="A33" s="2"/>
      <c r="B33" s="83"/>
      <c r="C33" s="15">
        <v>4</v>
      </c>
      <c r="D33" s="975">
        <v>105.74</v>
      </c>
      <c r="E33" s="971">
        <v>44788</v>
      </c>
      <c r="F33" s="961">
        <f t="shared" si="4"/>
        <v>105.74</v>
      </c>
      <c r="G33" s="969" t="s">
        <v>229</v>
      </c>
      <c r="H33" s="970">
        <v>84</v>
      </c>
      <c r="I33" s="209">
        <f t="shared" si="0"/>
        <v>5270.0800000000008</v>
      </c>
      <c r="J33" s="127">
        <f t="shared" si="1"/>
        <v>209</v>
      </c>
      <c r="L33" s="2"/>
      <c r="M33" s="83"/>
      <c r="N33" s="15"/>
      <c r="O33" s="151"/>
      <c r="P33" s="301"/>
      <c r="Q33" s="69">
        <f t="shared" si="5"/>
        <v>0</v>
      </c>
      <c r="R33" s="70"/>
      <c r="S33" s="71"/>
      <c r="T33" s="209">
        <f t="shared" si="2"/>
        <v>1299.74</v>
      </c>
      <c r="U33" s="127">
        <f t="shared" si="3"/>
        <v>48</v>
      </c>
    </row>
    <row r="34" spans="1:21" x14ac:dyDescent="0.25">
      <c r="A34" s="2"/>
      <c r="B34" s="83"/>
      <c r="C34" s="15">
        <v>2</v>
      </c>
      <c r="D34" s="975">
        <f>27.67+21.86</f>
        <v>49.53</v>
      </c>
      <c r="E34" s="971">
        <v>44790</v>
      </c>
      <c r="F34" s="961">
        <f t="shared" si="4"/>
        <v>49.53</v>
      </c>
      <c r="G34" s="969" t="s">
        <v>235</v>
      </c>
      <c r="H34" s="970">
        <v>84</v>
      </c>
      <c r="I34" s="209">
        <f t="shared" si="0"/>
        <v>5220.5500000000011</v>
      </c>
      <c r="J34" s="127">
        <f t="shared" si="1"/>
        <v>207</v>
      </c>
      <c r="L34" s="2"/>
      <c r="M34" s="83"/>
      <c r="N34" s="15"/>
      <c r="O34" s="151"/>
      <c r="P34" s="301"/>
      <c r="Q34" s="69">
        <f t="shared" si="5"/>
        <v>0</v>
      </c>
      <c r="R34" s="70"/>
      <c r="S34" s="71"/>
      <c r="T34" s="209">
        <f t="shared" si="2"/>
        <v>1299.74</v>
      </c>
      <c r="U34" s="127">
        <f t="shared" si="3"/>
        <v>48</v>
      </c>
    </row>
    <row r="35" spans="1:21" x14ac:dyDescent="0.25">
      <c r="A35" s="2"/>
      <c r="B35" s="83"/>
      <c r="C35" s="15">
        <v>4</v>
      </c>
      <c r="D35" s="975">
        <v>107.94</v>
      </c>
      <c r="E35" s="971">
        <v>44792</v>
      </c>
      <c r="F35" s="961">
        <f t="shared" si="4"/>
        <v>107.94</v>
      </c>
      <c r="G35" s="969" t="s">
        <v>237</v>
      </c>
      <c r="H35" s="970">
        <v>84</v>
      </c>
      <c r="I35" s="209">
        <f t="shared" si="0"/>
        <v>5112.6100000000015</v>
      </c>
      <c r="J35" s="127">
        <f t="shared" si="1"/>
        <v>203</v>
      </c>
      <c r="L35" s="2"/>
      <c r="M35" s="83"/>
      <c r="N35" s="15"/>
      <c r="O35" s="151"/>
      <c r="P35" s="301"/>
      <c r="Q35" s="69">
        <f t="shared" si="5"/>
        <v>0</v>
      </c>
      <c r="R35" s="70"/>
      <c r="S35" s="71"/>
      <c r="T35" s="209">
        <f t="shared" si="2"/>
        <v>1299.74</v>
      </c>
      <c r="U35" s="127">
        <f t="shared" si="3"/>
        <v>48</v>
      </c>
    </row>
    <row r="36" spans="1:21" x14ac:dyDescent="0.25">
      <c r="A36" s="2"/>
      <c r="B36" s="83"/>
      <c r="C36" s="15">
        <v>4</v>
      </c>
      <c r="D36" s="975">
        <v>102.16</v>
      </c>
      <c r="E36" s="971">
        <v>44792</v>
      </c>
      <c r="F36" s="961">
        <f t="shared" si="4"/>
        <v>102.16</v>
      </c>
      <c r="G36" s="969" t="s">
        <v>241</v>
      </c>
      <c r="H36" s="970">
        <v>84</v>
      </c>
      <c r="I36" s="209">
        <f t="shared" si="0"/>
        <v>5010.4500000000016</v>
      </c>
      <c r="J36" s="127">
        <f t="shared" si="1"/>
        <v>199</v>
      </c>
      <c r="L36" s="2"/>
      <c r="M36" s="83"/>
      <c r="N36" s="15"/>
      <c r="O36" s="151"/>
      <c r="P36" s="301"/>
      <c r="Q36" s="69">
        <f t="shared" si="5"/>
        <v>0</v>
      </c>
      <c r="R36" s="70"/>
      <c r="S36" s="71"/>
      <c r="T36" s="209">
        <f t="shared" si="2"/>
        <v>1299.74</v>
      </c>
      <c r="U36" s="127">
        <f t="shared" si="3"/>
        <v>48</v>
      </c>
    </row>
    <row r="37" spans="1:21" x14ac:dyDescent="0.25">
      <c r="A37" s="2"/>
      <c r="B37" s="83"/>
      <c r="C37" s="15">
        <v>4</v>
      </c>
      <c r="D37" s="975">
        <v>104.16</v>
      </c>
      <c r="E37" s="971">
        <v>44793</v>
      </c>
      <c r="F37" s="961">
        <f t="shared" si="4"/>
        <v>104.16</v>
      </c>
      <c r="G37" s="969" t="s">
        <v>246</v>
      </c>
      <c r="H37" s="970">
        <v>84</v>
      </c>
      <c r="I37" s="209">
        <f t="shared" si="0"/>
        <v>4906.2900000000018</v>
      </c>
      <c r="J37" s="127">
        <f t="shared" si="1"/>
        <v>195</v>
      </c>
      <c r="L37" s="2"/>
      <c r="M37" s="83"/>
      <c r="N37" s="15"/>
      <c r="O37" s="151"/>
      <c r="P37" s="301"/>
      <c r="Q37" s="69">
        <f t="shared" si="5"/>
        <v>0</v>
      </c>
      <c r="R37" s="70"/>
      <c r="S37" s="71"/>
      <c r="T37" s="209">
        <f t="shared" si="2"/>
        <v>1299.74</v>
      </c>
      <c r="U37" s="127">
        <f t="shared" si="3"/>
        <v>48</v>
      </c>
    </row>
    <row r="38" spans="1:21" x14ac:dyDescent="0.25">
      <c r="A38" s="2"/>
      <c r="B38" s="83"/>
      <c r="C38" s="15">
        <v>2</v>
      </c>
      <c r="D38" s="975">
        <v>50.52</v>
      </c>
      <c r="E38" s="971">
        <v>44795</v>
      </c>
      <c r="F38" s="961">
        <f t="shared" si="4"/>
        <v>50.52</v>
      </c>
      <c r="G38" s="969" t="s">
        <v>252</v>
      </c>
      <c r="H38" s="970">
        <v>84</v>
      </c>
      <c r="I38" s="209">
        <f t="shared" si="0"/>
        <v>4855.7700000000013</v>
      </c>
      <c r="J38" s="127">
        <f t="shared" si="1"/>
        <v>193</v>
      </c>
      <c r="L38" s="2"/>
      <c r="M38" s="83"/>
      <c r="N38" s="15"/>
      <c r="O38" s="151"/>
      <c r="P38" s="301"/>
      <c r="Q38" s="69">
        <f t="shared" si="5"/>
        <v>0</v>
      </c>
      <c r="R38" s="70"/>
      <c r="S38" s="71"/>
      <c r="T38" s="209">
        <f t="shared" si="2"/>
        <v>1299.74</v>
      </c>
      <c r="U38" s="127">
        <f t="shared" si="3"/>
        <v>48</v>
      </c>
    </row>
    <row r="39" spans="1:21" x14ac:dyDescent="0.25">
      <c r="A39" s="2"/>
      <c r="B39" s="83"/>
      <c r="C39" s="15">
        <v>2</v>
      </c>
      <c r="D39" s="975">
        <v>49.23</v>
      </c>
      <c r="E39" s="971">
        <v>44798</v>
      </c>
      <c r="F39" s="961">
        <f t="shared" si="4"/>
        <v>49.23</v>
      </c>
      <c r="G39" s="969" t="s">
        <v>262</v>
      </c>
      <c r="H39" s="970">
        <v>84</v>
      </c>
      <c r="I39" s="209">
        <f t="shared" si="0"/>
        <v>4806.5400000000018</v>
      </c>
      <c r="J39" s="127">
        <f t="shared" si="1"/>
        <v>191</v>
      </c>
      <c r="L39" s="2"/>
      <c r="M39" s="83"/>
      <c r="N39" s="15"/>
      <c r="O39" s="151"/>
      <c r="P39" s="301"/>
      <c r="Q39" s="69">
        <f t="shared" si="5"/>
        <v>0</v>
      </c>
      <c r="R39" s="70"/>
      <c r="S39" s="71"/>
      <c r="T39" s="209">
        <f t="shared" si="2"/>
        <v>1299.74</v>
      </c>
      <c r="U39" s="127">
        <f t="shared" si="3"/>
        <v>48</v>
      </c>
    </row>
    <row r="40" spans="1:21" x14ac:dyDescent="0.25">
      <c r="A40" s="2"/>
      <c r="B40" s="83"/>
      <c r="C40" s="15">
        <v>6</v>
      </c>
      <c r="D40" s="975">
        <v>157.43</v>
      </c>
      <c r="E40" s="971">
        <v>44798</v>
      </c>
      <c r="F40" s="961">
        <f t="shared" si="4"/>
        <v>157.43</v>
      </c>
      <c r="G40" s="969" t="s">
        <v>263</v>
      </c>
      <c r="H40" s="970">
        <v>84</v>
      </c>
      <c r="I40" s="209">
        <f t="shared" si="0"/>
        <v>4649.1100000000015</v>
      </c>
      <c r="J40" s="127">
        <f t="shared" si="1"/>
        <v>185</v>
      </c>
      <c r="L40" s="2"/>
      <c r="M40" s="83"/>
      <c r="N40" s="15"/>
      <c r="O40" s="151"/>
      <c r="P40" s="301"/>
      <c r="Q40" s="69">
        <f t="shared" si="5"/>
        <v>0</v>
      </c>
      <c r="R40" s="70"/>
      <c r="S40" s="71"/>
      <c r="T40" s="209">
        <f t="shared" si="2"/>
        <v>1299.74</v>
      </c>
      <c r="U40" s="127">
        <f t="shared" si="3"/>
        <v>48</v>
      </c>
    </row>
    <row r="41" spans="1:21" x14ac:dyDescent="0.25">
      <c r="A41" s="2"/>
      <c r="B41" s="83"/>
      <c r="C41" s="15"/>
      <c r="D41" s="1101"/>
      <c r="E41" s="1102"/>
      <c r="F41" s="1098">
        <f t="shared" si="4"/>
        <v>0</v>
      </c>
      <c r="G41" s="1099"/>
      <c r="H41" s="206"/>
      <c r="I41" s="209">
        <f t="shared" si="0"/>
        <v>4649.1100000000015</v>
      </c>
      <c r="J41" s="127">
        <f t="shared" si="1"/>
        <v>185</v>
      </c>
      <c r="L41" s="2"/>
      <c r="M41" s="83"/>
      <c r="N41" s="15"/>
      <c r="O41" s="151"/>
      <c r="P41" s="301"/>
      <c r="Q41" s="69">
        <f t="shared" si="5"/>
        <v>0</v>
      </c>
      <c r="R41" s="70"/>
      <c r="S41" s="71"/>
      <c r="T41" s="209">
        <f t="shared" si="2"/>
        <v>1299.74</v>
      </c>
      <c r="U41" s="127">
        <f t="shared" si="3"/>
        <v>48</v>
      </c>
    </row>
    <row r="42" spans="1:21" x14ac:dyDescent="0.25">
      <c r="A42" s="2"/>
      <c r="B42" s="83"/>
      <c r="C42" s="15"/>
      <c r="D42" s="1101"/>
      <c r="E42" s="1102"/>
      <c r="F42" s="1098">
        <f t="shared" si="4"/>
        <v>0</v>
      </c>
      <c r="G42" s="1099"/>
      <c r="H42" s="206"/>
      <c r="I42" s="209">
        <f t="shared" si="0"/>
        <v>4649.1100000000015</v>
      </c>
      <c r="J42" s="127">
        <f t="shared" si="1"/>
        <v>185</v>
      </c>
      <c r="L42" s="2"/>
      <c r="M42" s="83"/>
      <c r="N42" s="15"/>
      <c r="O42" s="151"/>
      <c r="P42" s="301"/>
      <c r="Q42" s="69">
        <f t="shared" si="5"/>
        <v>0</v>
      </c>
      <c r="R42" s="70"/>
      <c r="S42" s="71"/>
      <c r="T42" s="209">
        <f t="shared" si="2"/>
        <v>1299.74</v>
      </c>
      <c r="U42" s="127">
        <f t="shared" si="3"/>
        <v>48</v>
      </c>
    </row>
    <row r="43" spans="1:21" x14ac:dyDescent="0.25">
      <c r="A43" s="2"/>
      <c r="B43" s="83"/>
      <c r="C43" s="15"/>
      <c r="D43" s="1101"/>
      <c r="E43" s="1102"/>
      <c r="F43" s="1098">
        <f t="shared" si="4"/>
        <v>0</v>
      </c>
      <c r="G43" s="1099"/>
      <c r="H43" s="206"/>
      <c r="I43" s="209">
        <f t="shared" si="0"/>
        <v>4649.1100000000015</v>
      </c>
      <c r="J43" s="127">
        <f t="shared" si="1"/>
        <v>185</v>
      </c>
      <c r="L43" s="2"/>
      <c r="M43" s="83"/>
      <c r="N43" s="15"/>
      <c r="O43" s="151"/>
      <c r="P43" s="301"/>
      <c r="Q43" s="69">
        <f t="shared" si="5"/>
        <v>0</v>
      </c>
      <c r="R43" s="70"/>
      <c r="S43" s="71"/>
      <c r="T43" s="209">
        <f t="shared" si="2"/>
        <v>1299.74</v>
      </c>
      <c r="U43" s="127">
        <f t="shared" si="3"/>
        <v>48</v>
      </c>
    </row>
    <row r="44" spans="1:21" x14ac:dyDescent="0.25">
      <c r="A44" s="2"/>
      <c r="B44" s="83"/>
      <c r="C44" s="15"/>
      <c r="D44" s="1101"/>
      <c r="E44" s="1102"/>
      <c r="F44" s="1098">
        <f t="shared" si="4"/>
        <v>0</v>
      </c>
      <c r="G44" s="1099"/>
      <c r="H44" s="206"/>
      <c r="I44" s="209">
        <f t="shared" si="0"/>
        <v>4649.1100000000015</v>
      </c>
      <c r="J44" s="127">
        <f t="shared" si="1"/>
        <v>185</v>
      </c>
      <c r="L44" s="2"/>
      <c r="M44" s="83"/>
      <c r="N44" s="15"/>
      <c r="O44" s="151"/>
      <c r="P44" s="301"/>
      <c r="Q44" s="69">
        <f t="shared" si="5"/>
        <v>0</v>
      </c>
      <c r="R44" s="70"/>
      <c r="S44" s="71"/>
      <c r="T44" s="209">
        <f t="shared" si="2"/>
        <v>1299.74</v>
      </c>
      <c r="U44" s="127">
        <f t="shared" si="3"/>
        <v>48</v>
      </c>
    </row>
    <row r="45" spans="1:21" x14ac:dyDescent="0.25">
      <c r="A45" s="2"/>
      <c r="B45" s="83"/>
      <c r="C45" s="15"/>
      <c r="D45" s="1101"/>
      <c r="E45" s="1102"/>
      <c r="F45" s="1098">
        <f t="shared" si="4"/>
        <v>0</v>
      </c>
      <c r="G45" s="1099"/>
      <c r="H45" s="206"/>
      <c r="I45" s="209">
        <f t="shared" si="0"/>
        <v>4649.1100000000015</v>
      </c>
      <c r="J45" s="127">
        <f t="shared" si="1"/>
        <v>185</v>
      </c>
      <c r="L45" s="2"/>
      <c r="M45" s="83"/>
      <c r="N45" s="15"/>
      <c r="O45" s="151"/>
      <c r="P45" s="301"/>
      <c r="Q45" s="69">
        <f t="shared" si="5"/>
        <v>0</v>
      </c>
      <c r="R45" s="70"/>
      <c r="S45" s="71"/>
      <c r="T45" s="209">
        <f t="shared" si="2"/>
        <v>1299.74</v>
      </c>
      <c r="U45" s="127">
        <f t="shared" si="3"/>
        <v>48</v>
      </c>
    </row>
    <row r="46" spans="1:21" x14ac:dyDescent="0.25">
      <c r="A46" s="2"/>
      <c r="B46" s="83"/>
      <c r="C46" s="15"/>
      <c r="D46" s="1101"/>
      <c r="E46" s="1102"/>
      <c r="F46" s="1098">
        <f t="shared" si="4"/>
        <v>0</v>
      </c>
      <c r="G46" s="1099"/>
      <c r="H46" s="206"/>
      <c r="I46" s="209">
        <f t="shared" si="0"/>
        <v>4649.1100000000015</v>
      </c>
      <c r="J46" s="127">
        <f t="shared" si="1"/>
        <v>185</v>
      </c>
      <c r="L46" s="2"/>
      <c r="M46" s="83"/>
      <c r="N46" s="15"/>
      <c r="O46" s="151"/>
      <c r="P46" s="301"/>
      <c r="Q46" s="69">
        <f t="shared" si="5"/>
        <v>0</v>
      </c>
      <c r="R46" s="70"/>
      <c r="S46" s="71"/>
      <c r="T46" s="209">
        <f t="shared" si="2"/>
        <v>1299.74</v>
      </c>
      <c r="U46" s="127">
        <f t="shared" si="3"/>
        <v>48</v>
      </c>
    </row>
    <row r="47" spans="1:21" x14ac:dyDescent="0.25">
      <c r="A47" s="2"/>
      <c r="B47" s="83"/>
      <c r="C47" s="15"/>
      <c r="D47" s="1101"/>
      <c r="E47" s="1102"/>
      <c r="F47" s="1098">
        <f t="shared" si="4"/>
        <v>0</v>
      </c>
      <c r="G47" s="1099"/>
      <c r="H47" s="206"/>
      <c r="I47" s="209">
        <f t="shared" si="0"/>
        <v>4649.1100000000015</v>
      </c>
      <c r="J47" s="127">
        <f t="shared" si="1"/>
        <v>185</v>
      </c>
      <c r="L47" s="2"/>
      <c r="M47" s="83"/>
      <c r="N47" s="15"/>
      <c r="O47" s="151"/>
      <c r="P47" s="301"/>
      <c r="Q47" s="69">
        <f t="shared" si="5"/>
        <v>0</v>
      </c>
      <c r="R47" s="70"/>
      <c r="S47" s="71"/>
      <c r="T47" s="209">
        <f t="shared" si="2"/>
        <v>1299.74</v>
      </c>
      <c r="U47" s="127">
        <f t="shared" si="3"/>
        <v>48</v>
      </c>
    </row>
    <row r="48" spans="1:21" x14ac:dyDescent="0.25">
      <c r="A48" s="2"/>
      <c r="B48" s="83"/>
      <c r="C48" s="15"/>
      <c r="D48" s="1101"/>
      <c r="E48" s="1102"/>
      <c r="F48" s="1098">
        <f t="shared" si="4"/>
        <v>0</v>
      </c>
      <c r="G48" s="1099"/>
      <c r="H48" s="206"/>
      <c r="I48" s="209">
        <f t="shared" si="0"/>
        <v>4649.1100000000015</v>
      </c>
      <c r="J48" s="127">
        <f t="shared" si="1"/>
        <v>185</v>
      </c>
      <c r="L48" s="2"/>
      <c r="M48" s="83"/>
      <c r="N48" s="15"/>
      <c r="O48" s="151"/>
      <c r="P48" s="301"/>
      <c r="Q48" s="69">
        <f t="shared" si="5"/>
        <v>0</v>
      </c>
      <c r="R48" s="70"/>
      <c r="S48" s="71"/>
      <c r="T48" s="209">
        <f t="shared" si="2"/>
        <v>1299.74</v>
      </c>
      <c r="U48" s="127">
        <f t="shared" si="3"/>
        <v>48</v>
      </c>
    </row>
    <row r="49" spans="1:21" x14ac:dyDescent="0.25">
      <c r="A49" s="2"/>
      <c r="B49" s="83"/>
      <c r="C49" s="15"/>
      <c r="D49" s="1101"/>
      <c r="E49" s="1102"/>
      <c r="F49" s="1098">
        <f t="shared" si="4"/>
        <v>0</v>
      </c>
      <c r="G49" s="1099"/>
      <c r="H49" s="206"/>
      <c r="I49" s="209">
        <f t="shared" si="0"/>
        <v>4649.1100000000015</v>
      </c>
      <c r="J49" s="127">
        <f t="shared" si="1"/>
        <v>185</v>
      </c>
      <c r="L49" s="2"/>
      <c r="M49" s="83"/>
      <c r="N49" s="15"/>
      <c r="O49" s="151"/>
      <c r="P49" s="301"/>
      <c r="Q49" s="69">
        <f t="shared" si="5"/>
        <v>0</v>
      </c>
      <c r="R49" s="70"/>
      <c r="S49" s="71"/>
      <c r="T49" s="209">
        <f t="shared" si="2"/>
        <v>1299.74</v>
      </c>
      <c r="U49" s="127">
        <f t="shared" si="3"/>
        <v>48</v>
      </c>
    </row>
    <row r="50" spans="1:21" x14ac:dyDescent="0.25">
      <c r="A50" s="2"/>
      <c r="B50" s="83"/>
      <c r="C50" s="15"/>
      <c r="D50" s="1101"/>
      <c r="E50" s="1102"/>
      <c r="F50" s="1098">
        <f t="shared" si="4"/>
        <v>0</v>
      </c>
      <c r="G50" s="1099"/>
      <c r="H50" s="206"/>
      <c r="I50" s="209">
        <f t="shared" si="0"/>
        <v>4649.1100000000015</v>
      </c>
      <c r="J50" s="127">
        <f t="shared" si="1"/>
        <v>185</v>
      </c>
      <c r="L50" s="2"/>
      <c r="M50" s="83"/>
      <c r="N50" s="15"/>
      <c r="O50" s="151"/>
      <c r="P50" s="301"/>
      <c r="Q50" s="69">
        <f t="shared" si="5"/>
        <v>0</v>
      </c>
      <c r="R50" s="70"/>
      <c r="S50" s="71"/>
      <c r="T50" s="209">
        <f t="shared" si="2"/>
        <v>1299.74</v>
      </c>
      <c r="U50" s="127">
        <f t="shared" si="3"/>
        <v>48</v>
      </c>
    </row>
    <row r="51" spans="1:21" ht="12.75" customHeight="1" x14ac:dyDescent="0.25">
      <c r="A51" s="2"/>
      <c r="B51" s="83"/>
      <c r="C51" s="15"/>
      <c r="D51" s="1101">
        <v>0</v>
      </c>
      <c r="E51" s="1102"/>
      <c r="F51" s="1098">
        <f t="shared" si="4"/>
        <v>0</v>
      </c>
      <c r="G51" s="1099"/>
      <c r="H51" s="206"/>
      <c r="I51" s="209">
        <f t="shared" si="0"/>
        <v>4649.1100000000015</v>
      </c>
      <c r="J51" s="127">
        <f t="shared" si="1"/>
        <v>185</v>
      </c>
      <c r="L51" s="2"/>
      <c r="M51" s="83"/>
      <c r="N51" s="15"/>
      <c r="O51" s="151">
        <v>0</v>
      </c>
      <c r="P51" s="301"/>
      <c r="Q51" s="69">
        <f t="shared" si="5"/>
        <v>0</v>
      </c>
      <c r="R51" s="70"/>
      <c r="S51" s="71"/>
      <c r="T51" s="209">
        <f t="shared" si="2"/>
        <v>1299.74</v>
      </c>
      <c r="U51" s="127">
        <f t="shared" si="3"/>
        <v>48</v>
      </c>
    </row>
    <row r="52" spans="1:21" ht="15.75" thickBot="1" x14ac:dyDescent="0.3">
      <c r="A52" s="4"/>
      <c r="B52" s="83"/>
      <c r="C52" s="37"/>
      <c r="D52" s="151">
        <v>0</v>
      </c>
      <c r="E52" s="157"/>
      <c r="F52" s="150">
        <f t="shared" si="4"/>
        <v>0</v>
      </c>
      <c r="G52" s="139"/>
      <c r="H52" s="71"/>
      <c r="L52" s="4"/>
      <c r="M52" s="83"/>
      <c r="N52" s="37"/>
      <c r="O52" s="151">
        <v>0</v>
      </c>
      <c r="P52" s="157"/>
      <c r="Q52" s="150">
        <f t="shared" si="5"/>
        <v>0</v>
      </c>
      <c r="R52" s="139"/>
      <c r="S52" s="71"/>
    </row>
    <row r="53" spans="1:21" ht="16.5" thickTop="1" thickBot="1" x14ac:dyDescent="0.3">
      <c r="C53" s="90">
        <f>SUM(C10:C52)</f>
        <v>90</v>
      </c>
      <c r="D53" s="151">
        <v>0</v>
      </c>
      <c r="E53" s="38"/>
      <c r="F53" s="5">
        <f>SUM(F10:F52)</f>
        <v>2367.7399999999993</v>
      </c>
      <c r="N53" s="90">
        <f>SUM(N10:N52)</f>
        <v>0</v>
      </c>
      <c r="O53" s="151">
        <v>0</v>
      </c>
      <c r="P53" s="38"/>
      <c r="Q53" s="5">
        <f>SUM(Q10:Q52)</f>
        <v>0</v>
      </c>
    </row>
    <row r="54" spans="1:21" ht="15.75" thickBot="1" x14ac:dyDescent="0.3">
      <c r="A54" s="51"/>
      <c r="D54" s="151">
        <v>0</v>
      </c>
      <c r="E54" s="68">
        <f>F4+F5+F6-+C53+F7</f>
        <v>185</v>
      </c>
      <c r="F54" s="5"/>
      <c r="L54" s="51"/>
      <c r="O54" s="151">
        <v>0</v>
      </c>
      <c r="P54" s="68">
        <f>Q4+Q5+Q6-+N53+Q7</f>
        <v>48</v>
      </c>
      <c r="Q54" s="5"/>
    </row>
    <row r="55" spans="1:21" ht="15.75" thickBot="1" x14ac:dyDescent="0.3">
      <c r="A55" s="119"/>
      <c r="D55" s="47"/>
      <c r="F55" s="5"/>
      <c r="L55" s="119"/>
      <c r="O55" s="47"/>
      <c r="Q55" s="5"/>
    </row>
    <row r="56" spans="1:21" ht="16.5" thickTop="1" thickBot="1" x14ac:dyDescent="0.3">
      <c r="A56" s="47"/>
      <c r="C56" s="1264" t="s">
        <v>11</v>
      </c>
      <c r="D56" s="1265"/>
      <c r="E56" s="145">
        <f>E5+E4+E6+-F53+E7</f>
        <v>4649.1100000000006</v>
      </c>
      <c r="F56" s="5"/>
      <c r="L56" s="47"/>
      <c r="N56" s="1264" t="s">
        <v>11</v>
      </c>
      <c r="O56" s="1265"/>
      <c r="P56" s="145">
        <f>P5+P4+P6+-Q53+P7</f>
        <v>1299.74</v>
      </c>
      <c r="Q56" s="5"/>
    </row>
  </sheetData>
  <mergeCells count="12">
    <mergeCell ref="U8:U9"/>
    <mergeCell ref="A1:I1"/>
    <mergeCell ref="J8:J9"/>
    <mergeCell ref="C56:D56"/>
    <mergeCell ref="A5:A7"/>
    <mergeCell ref="B5:B7"/>
    <mergeCell ref="I8:I9"/>
    <mergeCell ref="N56:O56"/>
    <mergeCell ref="L1:T1"/>
    <mergeCell ref="L5:L7"/>
    <mergeCell ref="M5:M7"/>
    <mergeCell ref="T8:T9"/>
  </mergeCells>
  <pageMargins left="0.7" right="0.7" top="0.75" bottom="0.75" header="0.3" footer="0.3"/>
  <pageSetup paperSize="9" orientation="portrait" horizontalDpi="200" verticalDpi="2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K100"/>
  <sheetViews>
    <sheetView workbookViewId="0">
      <selection activeCell="D19" sqref="D19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231"/>
      <c r="B1" s="1231"/>
      <c r="C1" s="1231"/>
      <c r="D1" s="1231"/>
      <c r="E1" s="1231"/>
      <c r="F1" s="1231"/>
      <c r="G1" s="1231"/>
      <c r="H1" s="99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1" ht="17.25" thickTop="1" thickBot="1" x14ac:dyDescent="0.3">
      <c r="A4" s="75"/>
      <c r="B4" s="144"/>
      <c r="C4" s="233"/>
      <c r="D4" s="288"/>
      <c r="E4" s="647"/>
      <c r="F4" s="290"/>
    </row>
    <row r="5" spans="1:11" ht="16.5" thickBot="1" x14ac:dyDescent="0.3">
      <c r="A5" s="1287"/>
      <c r="B5" s="1289" t="s">
        <v>81</v>
      </c>
      <c r="C5" s="759"/>
      <c r="D5" s="779"/>
      <c r="E5" s="648"/>
      <c r="F5" s="292"/>
      <c r="G5" s="282">
        <f>F97</f>
        <v>0</v>
      </c>
      <c r="H5" s="58">
        <f>E4+E5+E6-G5</f>
        <v>0</v>
      </c>
    </row>
    <row r="6" spans="1:11" ht="16.5" thickTop="1" thickBot="1" x14ac:dyDescent="0.3">
      <c r="A6" s="1288"/>
      <c r="B6" s="1290"/>
      <c r="C6" s="233"/>
      <c r="D6" s="288"/>
      <c r="E6" s="647"/>
      <c r="F6" s="290"/>
      <c r="G6" s="226"/>
      <c r="I6" s="1291" t="s">
        <v>3</v>
      </c>
      <c r="J6" s="1285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292"/>
      <c r="J7" s="1286"/>
    </row>
    <row r="8" spans="1:11" ht="15.75" thickTop="1" x14ac:dyDescent="0.25">
      <c r="A8" s="80" t="s">
        <v>32</v>
      </c>
      <c r="B8" s="83"/>
      <c r="C8" s="15"/>
      <c r="D8" s="175"/>
      <c r="E8" s="301"/>
      <c r="F8" s="69">
        <f t="shared" ref="F8:F13" si="0">D8</f>
        <v>0</v>
      </c>
      <c r="G8" s="249"/>
      <c r="H8" s="235"/>
      <c r="I8" s="251">
        <f>E5+E4-F8+E6</f>
        <v>0</v>
      </c>
      <c r="J8" s="127">
        <f>F4+F5+F6-C8</f>
        <v>0</v>
      </c>
    </row>
    <row r="9" spans="1:11" x14ac:dyDescent="0.25">
      <c r="A9" s="195"/>
      <c r="B9" s="83"/>
      <c r="C9" s="15"/>
      <c r="D9" s="175"/>
      <c r="E9" s="301"/>
      <c r="F9" s="248">
        <f t="shared" si="0"/>
        <v>0</v>
      </c>
      <c r="G9" s="249"/>
      <c r="H9" s="235"/>
      <c r="I9" s="251">
        <f>I8-F9</f>
        <v>0</v>
      </c>
      <c r="J9" s="252">
        <f>J8-C9</f>
        <v>0</v>
      </c>
      <c r="K9" s="226"/>
    </row>
    <row r="10" spans="1:11" x14ac:dyDescent="0.25">
      <c r="A10" s="183"/>
      <c r="B10" s="83"/>
      <c r="C10" s="15"/>
      <c r="D10" s="175"/>
      <c r="E10" s="301"/>
      <c r="F10" s="248">
        <f t="shared" si="0"/>
        <v>0</v>
      </c>
      <c r="G10" s="249"/>
      <c r="H10" s="235"/>
      <c r="I10" s="251">
        <f t="shared" ref="I10:I40" si="1">I9-F10</f>
        <v>0</v>
      </c>
      <c r="J10" s="252">
        <f t="shared" ref="J10:J58" si="2">J9-C10</f>
        <v>0</v>
      </c>
      <c r="K10" s="226"/>
    </row>
    <row r="11" spans="1:11" x14ac:dyDescent="0.25">
      <c r="A11" s="82" t="s">
        <v>33</v>
      </c>
      <c r="B11" s="83"/>
      <c r="C11" s="15"/>
      <c r="D11" s="175"/>
      <c r="E11" s="301"/>
      <c r="F11" s="248">
        <f t="shared" si="0"/>
        <v>0</v>
      </c>
      <c r="G11" s="249"/>
      <c r="H11" s="235"/>
      <c r="I11" s="251">
        <f t="shared" si="1"/>
        <v>0</v>
      </c>
      <c r="J11" s="252">
        <f t="shared" si="2"/>
        <v>0</v>
      </c>
      <c r="K11" s="226"/>
    </row>
    <row r="12" spans="1:11" x14ac:dyDescent="0.25">
      <c r="A12" s="73"/>
      <c r="B12" s="83"/>
      <c r="C12" s="15"/>
      <c r="D12" s="175"/>
      <c r="E12" s="301"/>
      <c r="F12" s="248">
        <f t="shared" si="0"/>
        <v>0</v>
      </c>
      <c r="G12" s="249"/>
      <c r="H12" s="235"/>
      <c r="I12" s="251">
        <f t="shared" si="1"/>
        <v>0</v>
      </c>
      <c r="J12" s="252">
        <f t="shared" si="2"/>
        <v>0</v>
      </c>
      <c r="K12" s="226"/>
    </row>
    <row r="13" spans="1:11" x14ac:dyDescent="0.25">
      <c r="A13" s="73"/>
      <c r="B13" s="83"/>
      <c r="C13" s="15"/>
      <c r="D13" s="175"/>
      <c r="E13" s="300"/>
      <c r="F13" s="248">
        <f t="shared" si="0"/>
        <v>0</v>
      </c>
      <c r="G13" s="249"/>
      <c r="H13" s="235"/>
      <c r="I13" s="251">
        <f t="shared" si="1"/>
        <v>0</v>
      </c>
      <c r="J13" s="252">
        <f t="shared" si="2"/>
        <v>0</v>
      </c>
      <c r="K13" s="226"/>
    </row>
    <row r="14" spans="1:11" x14ac:dyDescent="0.25">
      <c r="B14" s="83"/>
      <c r="C14" s="15"/>
      <c r="D14" s="175"/>
      <c r="E14" s="300"/>
      <c r="F14" s="248">
        <f>D14</f>
        <v>0</v>
      </c>
      <c r="G14" s="249"/>
      <c r="H14" s="235"/>
      <c r="I14" s="251">
        <f t="shared" si="1"/>
        <v>0</v>
      </c>
      <c r="J14" s="252">
        <f t="shared" si="2"/>
        <v>0</v>
      </c>
      <c r="K14" s="226"/>
    </row>
    <row r="15" spans="1:11" x14ac:dyDescent="0.25">
      <c r="B15" s="83"/>
      <c r="C15" s="247"/>
      <c r="D15" s="175"/>
      <c r="E15" s="300"/>
      <c r="F15" s="248">
        <f>D15</f>
        <v>0</v>
      </c>
      <c r="G15" s="249"/>
      <c r="H15" s="235"/>
      <c r="I15" s="251">
        <f t="shared" si="1"/>
        <v>0</v>
      </c>
      <c r="J15" s="252">
        <f t="shared" si="2"/>
        <v>0</v>
      </c>
      <c r="K15" s="226"/>
    </row>
    <row r="16" spans="1:11" x14ac:dyDescent="0.25">
      <c r="A16" s="81"/>
      <c r="B16" s="83"/>
      <c r="C16" s="15"/>
      <c r="D16" s="175"/>
      <c r="E16" s="311"/>
      <c r="F16" s="248">
        <f>D16</f>
        <v>0</v>
      </c>
      <c r="G16" s="249"/>
      <c r="H16" s="235"/>
      <c r="I16" s="251">
        <f t="shared" si="1"/>
        <v>0</v>
      </c>
      <c r="J16" s="252">
        <f t="shared" si="2"/>
        <v>0</v>
      </c>
      <c r="K16" s="226"/>
    </row>
    <row r="17" spans="1:10" x14ac:dyDescent="0.25">
      <c r="A17" s="83"/>
      <c r="B17" s="83"/>
      <c r="C17" s="15"/>
      <c r="D17" s="175"/>
      <c r="E17" s="311"/>
      <c r="F17" s="69">
        <f t="shared" ref="F17:F41" si="3">D17</f>
        <v>0</v>
      </c>
      <c r="G17" s="521"/>
      <c r="H17" s="235"/>
      <c r="I17" s="251">
        <f t="shared" si="1"/>
        <v>0</v>
      </c>
      <c r="J17" s="252">
        <f t="shared" si="2"/>
        <v>0</v>
      </c>
    </row>
    <row r="18" spans="1:10" x14ac:dyDescent="0.25">
      <c r="A18" s="2"/>
      <c r="B18" s="83"/>
      <c r="C18" s="15"/>
      <c r="D18" s="175"/>
      <c r="E18" s="311"/>
      <c r="F18" s="69">
        <f t="shared" si="3"/>
        <v>0</v>
      </c>
      <c r="G18" s="249"/>
      <c r="H18" s="235"/>
      <c r="I18" s="251">
        <f t="shared" si="1"/>
        <v>0</v>
      </c>
      <c r="J18" s="252">
        <f t="shared" si="2"/>
        <v>0</v>
      </c>
    </row>
    <row r="19" spans="1:10" x14ac:dyDescent="0.25">
      <c r="A19" s="2"/>
      <c r="B19" s="83"/>
      <c r="C19" s="15"/>
      <c r="D19" s="175"/>
      <c r="E19" s="311"/>
      <c r="F19" s="69">
        <f t="shared" si="3"/>
        <v>0</v>
      </c>
      <c r="G19" s="249"/>
      <c r="H19" s="235"/>
      <c r="I19" s="251">
        <f t="shared" si="1"/>
        <v>0</v>
      </c>
      <c r="J19" s="252">
        <f t="shared" si="2"/>
        <v>0</v>
      </c>
    </row>
    <row r="20" spans="1:10" x14ac:dyDescent="0.25">
      <c r="A20" s="2"/>
      <c r="B20" s="83"/>
      <c r="C20" s="15"/>
      <c r="D20" s="175"/>
      <c r="E20" s="300"/>
      <c r="F20" s="69">
        <f t="shared" si="3"/>
        <v>0</v>
      </c>
      <c r="G20" s="249"/>
      <c r="H20" s="235"/>
      <c r="I20" s="251">
        <f t="shared" si="1"/>
        <v>0</v>
      </c>
      <c r="J20" s="252">
        <f t="shared" si="2"/>
        <v>0</v>
      </c>
    </row>
    <row r="21" spans="1:10" x14ac:dyDescent="0.25">
      <c r="A21" s="2"/>
      <c r="B21" s="83"/>
      <c r="C21" s="15"/>
      <c r="D21" s="175"/>
      <c r="E21" s="300"/>
      <c r="F21" s="69">
        <f t="shared" si="3"/>
        <v>0</v>
      </c>
      <c r="G21" s="70"/>
      <c r="H21" s="128"/>
      <c r="I21" s="209">
        <f t="shared" si="1"/>
        <v>0</v>
      </c>
      <c r="J21" s="127">
        <f t="shared" si="2"/>
        <v>0</v>
      </c>
    </row>
    <row r="22" spans="1:10" x14ac:dyDescent="0.25">
      <c r="A22" s="2"/>
      <c r="B22" s="83"/>
      <c r="C22" s="15"/>
      <c r="D22" s="175"/>
      <c r="E22" s="300"/>
      <c r="F22" s="69">
        <f t="shared" si="3"/>
        <v>0</v>
      </c>
      <c r="G22" s="70"/>
      <c r="H22" s="128"/>
      <c r="I22" s="209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75"/>
      <c r="E23" s="300"/>
      <c r="F23" s="69">
        <f t="shared" si="3"/>
        <v>0</v>
      </c>
      <c r="G23" s="70"/>
      <c r="H23" s="128"/>
      <c r="I23" s="209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75"/>
      <c r="E24" s="311"/>
      <c r="F24" s="69">
        <f t="shared" si="3"/>
        <v>0</v>
      </c>
      <c r="G24" s="70"/>
      <c r="H24" s="128"/>
      <c r="I24" s="209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75"/>
      <c r="E25" s="311"/>
      <c r="F25" s="69">
        <f t="shared" si="3"/>
        <v>0</v>
      </c>
      <c r="G25" s="70"/>
      <c r="H25" s="128"/>
      <c r="I25" s="209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75"/>
      <c r="E26" s="311"/>
      <c r="F26" s="69">
        <f t="shared" si="3"/>
        <v>0</v>
      </c>
      <c r="G26" s="70"/>
      <c r="H26" s="128"/>
      <c r="I26" s="209">
        <f t="shared" si="1"/>
        <v>0</v>
      </c>
      <c r="J26" s="127">
        <f t="shared" si="2"/>
        <v>0</v>
      </c>
    </row>
    <row r="27" spans="1:10" x14ac:dyDescent="0.25">
      <c r="A27" s="176"/>
      <c r="B27" s="83"/>
      <c r="C27" s="15"/>
      <c r="D27" s="175"/>
      <c r="E27" s="311"/>
      <c r="F27" s="69">
        <f t="shared" si="3"/>
        <v>0</v>
      </c>
      <c r="G27" s="70"/>
      <c r="H27" s="128"/>
      <c r="I27" s="209">
        <f t="shared" si="1"/>
        <v>0</v>
      </c>
      <c r="J27" s="127">
        <f t="shared" si="2"/>
        <v>0</v>
      </c>
    </row>
    <row r="28" spans="1:10" x14ac:dyDescent="0.25">
      <c r="A28" s="176"/>
      <c r="B28" s="83"/>
      <c r="C28" s="15"/>
      <c r="D28" s="175"/>
      <c r="E28" s="300"/>
      <c r="F28" s="69">
        <f t="shared" si="3"/>
        <v>0</v>
      </c>
      <c r="G28" s="249"/>
      <c r="H28" s="235"/>
      <c r="I28" s="251">
        <f t="shared" si="1"/>
        <v>0</v>
      </c>
      <c r="J28" s="252">
        <f t="shared" si="2"/>
        <v>0</v>
      </c>
    </row>
    <row r="29" spans="1:10" x14ac:dyDescent="0.25">
      <c r="A29" s="176"/>
      <c r="B29" s="83"/>
      <c r="C29" s="15"/>
      <c r="D29" s="175"/>
      <c r="E29" s="300"/>
      <c r="F29" s="69">
        <f t="shared" si="3"/>
        <v>0</v>
      </c>
      <c r="G29" s="249"/>
      <c r="H29" s="235"/>
      <c r="I29" s="251">
        <f t="shared" si="1"/>
        <v>0</v>
      </c>
      <c r="J29" s="252">
        <f t="shared" si="2"/>
        <v>0</v>
      </c>
    </row>
    <row r="30" spans="1:10" x14ac:dyDescent="0.25">
      <c r="A30" s="176"/>
      <c r="B30" s="83"/>
      <c r="C30" s="15"/>
      <c r="D30" s="175"/>
      <c r="E30" s="300"/>
      <c r="F30" s="69">
        <f t="shared" si="3"/>
        <v>0</v>
      </c>
      <c r="G30" s="249"/>
      <c r="H30" s="235"/>
      <c r="I30" s="251">
        <f t="shared" si="1"/>
        <v>0</v>
      </c>
      <c r="J30" s="252">
        <f t="shared" si="2"/>
        <v>0</v>
      </c>
    </row>
    <row r="31" spans="1:10" x14ac:dyDescent="0.25">
      <c r="A31" s="176"/>
      <c r="B31" s="83"/>
      <c r="C31" s="15"/>
      <c r="D31" s="175"/>
      <c r="E31" s="300"/>
      <c r="F31" s="69">
        <f t="shared" si="3"/>
        <v>0</v>
      </c>
      <c r="G31" s="249"/>
      <c r="H31" s="235"/>
      <c r="I31" s="251">
        <f t="shared" si="1"/>
        <v>0</v>
      </c>
      <c r="J31" s="252">
        <f t="shared" si="2"/>
        <v>0</v>
      </c>
    </row>
    <row r="32" spans="1:10" x14ac:dyDescent="0.25">
      <c r="A32" s="2"/>
      <c r="B32" s="83"/>
      <c r="C32" s="15"/>
      <c r="D32" s="175"/>
      <c r="E32" s="300"/>
      <c r="F32" s="69">
        <f t="shared" si="3"/>
        <v>0</v>
      </c>
      <c r="G32" s="249"/>
      <c r="H32" s="235"/>
      <c r="I32" s="251">
        <f t="shared" si="1"/>
        <v>0</v>
      </c>
      <c r="J32" s="252">
        <f t="shared" si="2"/>
        <v>0</v>
      </c>
    </row>
    <row r="33" spans="1:10" x14ac:dyDescent="0.25">
      <c r="A33" s="2"/>
      <c r="B33" s="83"/>
      <c r="C33" s="15"/>
      <c r="D33" s="175"/>
      <c r="E33" s="300"/>
      <c r="F33" s="69">
        <f t="shared" si="3"/>
        <v>0</v>
      </c>
      <c r="G33" s="70"/>
      <c r="H33" s="128"/>
      <c r="I33" s="209">
        <f t="shared" si="1"/>
        <v>0</v>
      </c>
      <c r="J33" s="127">
        <f t="shared" si="2"/>
        <v>0</v>
      </c>
    </row>
    <row r="34" spans="1:10" x14ac:dyDescent="0.25">
      <c r="A34" s="2"/>
      <c r="B34" s="83"/>
      <c r="C34" s="15"/>
      <c r="D34" s="175"/>
      <c r="E34" s="300"/>
      <c r="F34" s="69">
        <f t="shared" si="3"/>
        <v>0</v>
      </c>
      <c r="G34" s="70"/>
      <c r="H34" s="128"/>
      <c r="I34" s="209">
        <f t="shared" si="1"/>
        <v>0</v>
      </c>
      <c r="J34" s="127">
        <f t="shared" si="2"/>
        <v>0</v>
      </c>
    </row>
    <row r="35" spans="1:10" x14ac:dyDescent="0.25">
      <c r="A35" s="2"/>
      <c r="B35" s="83"/>
      <c r="C35" s="15"/>
      <c r="D35" s="175"/>
      <c r="E35" s="301"/>
      <c r="F35" s="69">
        <f t="shared" si="3"/>
        <v>0</v>
      </c>
      <c r="G35" s="70"/>
      <c r="H35" s="128"/>
      <c r="I35" s="209">
        <f t="shared" si="1"/>
        <v>0</v>
      </c>
      <c r="J35" s="127">
        <f t="shared" si="2"/>
        <v>0</v>
      </c>
    </row>
    <row r="36" spans="1:10" x14ac:dyDescent="0.25">
      <c r="A36" s="2"/>
      <c r="B36" s="83"/>
      <c r="C36" s="15"/>
      <c r="D36" s="175"/>
      <c r="E36" s="301"/>
      <c r="F36" s="69">
        <f t="shared" si="3"/>
        <v>0</v>
      </c>
      <c r="G36" s="70"/>
      <c r="H36" s="128"/>
      <c r="I36" s="209">
        <f t="shared" si="1"/>
        <v>0</v>
      </c>
      <c r="J36" s="127">
        <f t="shared" si="2"/>
        <v>0</v>
      </c>
    </row>
    <row r="37" spans="1:10" x14ac:dyDescent="0.25">
      <c r="A37" s="2"/>
      <c r="B37" s="83"/>
      <c r="C37" s="15"/>
      <c r="D37" s="175"/>
      <c r="E37" s="301"/>
      <c r="F37" s="69">
        <f t="shared" si="3"/>
        <v>0</v>
      </c>
      <c r="G37" s="70"/>
      <c r="H37" s="128"/>
      <c r="I37" s="209">
        <f t="shared" si="1"/>
        <v>0</v>
      </c>
      <c r="J37" s="127">
        <f t="shared" si="2"/>
        <v>0</v>
      </c>
    </row>
    <row r="38" spans="1:10" x14ac:dyDescent="0.25">
      <c r="A38" s="2"/>
      <c r="B38" s="83"/>
      <c r="C38" s="15"/>
      <c r="D38" s="175"/>
      <c r="E38" s="301"/>
      <c r="F38" s="69">
        <f t="shared" si="3"/>
        <v>0</v>
      </c>
      <c r="G38" s="70"/>
      <c r="H38" s="128"/>
      <c r="I38" s="209">
        <f t="shared" si="1"/>
        <v>0</v>
      </c>
      <c r="J38" s="127">
        <f t="shared" si="2"/>
        <v>0</v>
      </c>
    </row>
    <row r="39" spans="1:10" x14ac:dyDescent="0.25">
      <c r="A39" s="2"/>
      <c r="B39" s="83"/>
      <c r="C39" s="15"/>
      <c r="D39" s="175">
        <f t="shared" ref="D39:D41" si="4">C39*B39</f>
        <v>0</v>
      </c>
      <c r="E39" s="301"/>
      <c r="F39" s="69">
        <f t="shared" si="3"/>
        <v>0</v>
      </c>
      <c r="G39" s="70"/>
      <c r="H39" s="128"/>
      <c r="I39" s="209">
        <f t="shared" si="1"/>
        <v>0</v>
      </c>
      <c r="J39" s="127">
        <f t="shared" si="2"/>
        <v>0</v>
      </c>
    </row>
    <row r="40" spans="1:10" x14ac:dyDescent="0.25">
      <c r="A40" s="2"/>
      <c r="B40" s="83"/>
      <c r="C40" s="15"/>
      <c r="D40" s="175">
        <f t="shared" si="4"/>
        <v>0</v>
      </c>
      <c r="E40" s="301"/>
      <c r="F40" s="69">
        <f t="shared" si="3"/>
        <v>0</v>
      </c>
      <c r="G40" s="70"/>
      <c r="H40" s="71"/>
      <c r="I40" s="209">
        <f t="shared" si="1"/>
        <v>0</v>
      </c>
      <c r="J40" s="127">
        <f t="shared" si="2"/>
        <v>0</v>
      </c>
    </row>
    <row r="41" spans="1:10" x14ac:dyDescent="0.25">
      <c r="A41" s="2"/>
      <c r="B41" s="83"/>
      <c r="C41" s="15"/>
      <c r="D41" s="175">
        <f t="shared" si="4"/>
        <v>0</v>
      </c>
      <c r="E41" s="301"/>
      <c r="F41" s="69">
        <f t="shared" si="3"/>
        <v>0</v>
      </c>
      <c r="G41" s="70"/>
      <c r="H41" s="71"/>
      <c r="I41" s="209">
        <f>I40-F41</f>
        <v>0</v>
      </c>
      <c r="J41" s="127">
        <f t="shared" si="2"/>
        <v>0</v>
      </c>
    </row>
    <row r="42" spans="1:10" x14ac:dyDescent="0.25">
      <c r="A42" s="2"/>
      <c r="B42" s="83"/>
      <c r="C42" s="15"/>
      <c r="D42" s="175"/>
      <c r="E42" s="301"/>
      <c r="F42" s="69"/>
      <c r="G42" s="70"/>
      <c r="H42" s="71"/>
      <c r="I42" s="209">
        <f t="shared" ref="I42:I58" si="5">I41-F42</f>
        <v>0</v>
      </c>
      <c r="J42" s="127">
        <f t="shared" si="2"/>
        <v>0</v>
      </c>
    </row>
    <row r="43" spans="1:10" x14ac:dyDescent="0.25">
      <c r="A43" s="2"/>
      <c r="B43" s="83"/>
      <c r="C43" s="15"/>
      <c r="D43" s="175"/>
      <c r="E43" s="301"/>
      <c r="F43" s="69"/>
      <c r="G43" s="70"/>
      <c r="H43" s="71"/>
      <c r="I43" s="209">
        <f t="shared" si="5"/>
        <v>0</v>
      </c>
      <c r="J43" s="127">
        <f t="shared" si="2"/>
        <v>0</v>
      </c>
    </row>
    <row r="44" spans="1:10" x14ac:dyDescent="0.25">
      <c r="A44" s="2"/>
      <c r="B44" s="83"/>
      <c r="C44" s="15"/>
      <c r="D44" s="175"/>
      <c r="E44" s="301"/>
      <c r="F44" s="69"/>
      <c r="G44" s="70"/>
      <c r="H44" s="71"/>
      <c r="I44" s="209">
        <f t="shared" si="5"/>
        <v>0</v>
      </c>
      <c r="J44" s="127">
        <f t="shared" si="2"/>
        <v>0</v>
      </c>
    </row>
    <row r="45" spans="1:10" x14ac:dyDescent="0.25">
      <c r="A45" s="2"/>
      <c r="B45" s="83"/>
      <c r="C45" s="15"/>
      <c r="D45" s="175"/>
      <c r="E45" s="301"/>
      <c r="F45" s="69"/>
      <c r="G45" s="70"/>
      <c r="H45" s="71"/>
      <c r="I45" s="209">
        <f t="shared" si="5"/>
        <v>0</v>
      </c>
      <c r="J45" s="127">
        <f t="shared" si="2"/>
        <v>0</v>
      </c>
    </row>
    <row r="46" spans="1:10" x14ac:dyDescent="0.25">
      <c r="A46" s="2"/>
      <c r="B46" s="83"/>
      <c r="C46" s="15"/>
      <c r="D46" s="175"/>
      <c r="E46" s="301"/>
      <c r="F46" s="69"/>
      <c r="G46" s="70"/>
      <c r="H46" s="71"/>
      <c r="I46" s="209">
        <f t="shared" si="5"/>
        <v>0</v>
      </c>
      <c r="J46" s="127">
        <f t="shared" si="2"/>
        <v>0</v>
      </c>
    </row>
    <row r="47" spans="1:10" x14ac:dyDescent="0.25">
      <c r="A47" s="2"/>
      <c r="B47" s="83"/>
      <c r="C47" s="15"/>
      <c r="D47" s="175"/>
      <c r="E47" s="301"/>
      <c r="F47" s="69"/>
      <c r="G47" s="70"/>
      <c r="H47" s="71"/>
      <c r="I47" s="209">
        <f t="shared" si="5"/>
        <v>0</v>
      </c>
      <c r="J47" s="127">
        <f t="shared" si="2"/>
        <v>0</v>
      </c>
    </row>
    <row r="48" spans="1:10" x14ac:dyDescent="0.25">
      <c r="A48" s="2"/>
      <c r="B48" s="83"/>
      <c r="C48" s="15"/>
      <c r="D48" s="175"/>
      <c r="E48" s="301"/>
      <c r="F48" s="69"/>
      <c r="G48" s="70"/>
      <c r="H48" s="71"/>
      <c r="I48" s="209">
        <f t="shared" si="5"/>
        <v>0</v>
      </c>
      <c r="J48" s="127">
        <f t="shared" si="2"/>
        <v>0</v>
      </c>
    </row>
    <row r="49" spans="1:10" x14ac:dyDescent="0.25">
      <c r="A49" s="2"/>
      <c r="B49" s="83"/>
      <c r="C49" s="15"/>
      <c r="D49" s="175"/>
      <c r="E49" s="301"/>
      <c r="F49" s="69"/>
      <c r="G49" s="70"/>
      <c r="H49" s="71"/>
      <c r="I49" s="209">
        <f t="shared" si="5"/>
        <v>0</v>
      </c>
      <c r="J49" s="127">
        <f t="shared" si="2"/>
        <v>0</v>
      </c>
    </row>
    <row r="50" spans="1:10" x14ac:dyDescent="0.25">
      <c r="A50" s="2"/>
      <c r="B50" s="83"/>
      <c r="C50" s="15"/>
      <c r="D50" s="175"/>
      <c r="E50" s="301"/>
      <c r="F50" s="69"/>
      <c r="G50" s="70"/>
      <c r="H50" s="71"/>
      <c r="I50" s="209">
        <f t="shared" si="5"/>
        <v>0</v>
      </c>
      <c r="J50" s="127">
        <f t="shared" si="2"/>
        <v>0</v>
      </c>
    </row>
    <row r="51" spans="1:10" x14ac:dyDescent="0.25">
      <c r="A51" s="2"/>
      <c r="B51" s="83"/>
      <c r="C51" s="15"/>
      <c r="D51" s="175"/>
      <c r="E51" s="301"/>
      <c r="F51" s="69"/>
      <c r="G51" s="70"/>
      <c r="H51" s="71"/>
      <c r="I51" s="209">
        <f t="shared" si="5"/>
        <v>0</v>
      </c>
      <c r="J51" s="127">
        <f t="shared" si="2"/>
        <v>0</v>
      </c>
    </row>
    <row r="52" spans="1:10" x14ac:dyDescent="0.25">
      <c r="A52" s="2"/>
      <c r="B52" s="83"/>
      <c r="C52" s="15"/>
      <c r="D52" s="175"/>
      <c r="E52" s="301"/>
      <c r="F52" s="69"/>
      <c r="G52" s="70"/>
      <c r="H52" s="71"/>
      <c r="I52" s="209">
        <f t="shared" si="5"/>
        <v>0</v>
      </c>
      <c r="J52" s="127">
        <f t="shared" si="2"/>
        <v>0</v>
      </c>
    </row>
    <row r="53" spans="1:10" x14ac:dyDescent="0.25">
      <c r="A53" s="2"/>
      <c r="B53" s="83"/>
      <c r="C53" s="15"/>
      <c r="D53" s="175"/>
      <c r="E53" s="301"/>
      <c r="F53" s="69"/>
      <c r="G53" s="70"/>
      <c r="H53" s="71"/>
      <c r="I53" s="209">
        <f t="shared" si="5"/>
        <v>0</v>
      </c>
      <c r="J53" s="127">
        <f t="shared" si="2"/>
        <v>0</v>
      </c>
    </row>
    <row r="54" spans="1:10" x14ac:dyDescent="0.25">
      <c r="A54" s="2"/>
      <c r="B54" s="83"/>
      <c r="C54" s="15"/>
      <c r="D54" s="175"/>
      <c r="E54" s="301"/>
      <c r="F54" s="69"/>
      <c r="G54" s="70"/>
      <c r="H54" s="71"/>
      <c r="I54" s="209">
        <f t="shared" si="5"/>
        <v>0</v>
      </c>
      <c r="J54" s="127">
        <f t="shared" si="2"/>
        <v>0</v>
      </c>
    </row>
    <row r="55" spans="1:10" x14ac:dyDescent="0.25">
      <c r="A55" s="2"/>
      <c r="B55" s="83"/>
      <c r="C55" s="15"/>
      <c r="D55" s="175"/>
      <c r="E55" s="301"/>
      <c r="F55" s="69"/>
      <c r="G55" s="70"/>
      <c r="H55" s="71"/>
      <c r="I55" s="209">
        <f t="shared" si="5"/>
        <v>0</v>
      </c>
      <c r="J55" s="127">
        <f t="shared" si="2"/>
        <v>0</v>
      </c>
    </row>
    <row r="56" spans="1:10" x14ac:dyDescent="0.25">
      <c r="A56" s="2"/>
      <c r="B56" s="83"/>
      <c r="C56" s="15"/>
      <c r="D56" s="175"/>
      <c r="E56" s="301"/>
      <c r="F56" s="69"/>
      <c r="G56" s="70"/>
      <c r="H56" s="71"/>
      <c r="I56" s="209">
        <f t="shared" si="5"/>
        <v>0</v>
      </c>
      <c r="J56" s="127">
        <f t="shared" si="2"/>
        <v>0</v>
      </c>
    </row>
    <row r="57" spans="1:10" x14ac:dyDescent="0.25">
      <c r="A57" s="2"/>
      <c r="B57" s="83"/>
      <c r="C57" s="15"/>
      <c r="D57" s="175"/>
      <c r="E57" s="301"/>
      <c r="F57" s="69"/>
      <c r="G57" s="70"/>
      <c r="H57" s="71"/>
      <c r="I57" s="209">
        <f t="shared" si="5"/>
        <v>0</v>
      </c>
      <c r="J57" s="127">
        <f t="shared" si="2"/>
        <v>0</v>
      </c>
    </row>
    <row r="58" spans="1:10" x14ac:dyDescent="0.25">
      <c r="A58" s="2"/>
      <c r="B58" s="83"/>
      <c r="C58" s="15"/>
      <c r="D58" s="175"/>
      <c r="E58" s="301"/>
      <c r="F58" s="69"/>
      <c r="G58" s="70"/>
      <c r="H58" s="71"/>
      <c r="I58" s="209">
        <f t="shared" si="5"/>
        <v>0</v>
      </c>
      <c r="J58" s="127">
        <f t="shared" si="2"/>
        <v>0</v>
      </c>
    </row>
    <row r="59" spans="1:10" x14ac:dyDescent="0.25">
      <c r="A59" s="2"/>
      <c r="B59" s="83"/>
      <c r="C59" s="15"/>
      <c r="D59" s="175"/>
      <c r="E59" s="301"/>
      <c r="F59" s="69"/>
      <c r="G59" s="70"/>
      <c r="H59" s="71"/>
      <c r="I59" s="209"/>
      <c r="J59" s="127"/>
    </row>
    <row r="60" spans="1:10" x14ac:dyDescent="0.25">
      <c r="A60" s="2"/>
      <c r="B60" s="83"/>
      <c r="C60" s="15"/>
      <c r="D60" s="175"/>
      <c r="E60" s="301"/>
      <c r="F60" s="69"/>
      <c r="G60" s="70"/>
      <c r="H60" s="71"/>
      <c r="I60" s="209"/>
      <c r="J60" s="127"/>
    </row>
    <row r="61" spans="1:10" x14ac:dyDescent="0.25">
      <c r="A61" s="2"/>
      <c r="B61" s="83"/>
      <c r="C61" s="15"/>
      <c r="D61" s="175"/>
      <c r="E61" s="301"/>
      <c r="F61" s="69"/>
      <c r="G61" s="70"/>
      <c r="H61" s="71"/>
      <c r="I61" s="209"/>
      <c r="J61" s="127"/>
    </row>
    <row r="62" spans="1:10" x14ac:dyDescent="0.25">
      <c r="A62" s="2"/>
      <c r="B62" s="83"/>
      <c r="C62" s="15"/>
      <c r="D62" s="175"/>
      <c r="E62" s="301"/>
      <c r="F62" s="69"/>
      <c r="G62" s="70"/>
      <c r="H62" s="71"/>
      <c r="I62" s="209"/>
      <c r="J62" s="127"/>
    </row>
    <row r="63" spans="1:10" x14ac:dyDescent="0.25">
      <c r="A63" s="2"/>
      <c r="B63" s="83"/>
      <c r="C63" s="15"/>
      <c r="D63" s="175"/>
      <c r="E63" s="301"/>
      <c r="F63" s="69"/>
      <c r="G63" s="70"/>
      <c r="H63" s="71"/>
      <c r="I63" s="209"/>
      <c r="J63" s="127"/>
    </row>
    <row r="64" spans="1:10" x14ac:dyDescent="0.25">
      <c r="A64" s="2"/>
      <c r="B64" s="83"/>
      <c r="C64" s="15"/>
      <c r="D64" s="175"/>
      <c r="E64" s="301"/>
      <c r="F64" s="69"/>
      <c r="G64" s="70"/>
      <c r="H64" s="71"/>
      <c r="I64" s="209"/>
      <c r="J64" s="127"/>
    </row>
    <row r="65" spans="1:10" x14ac:dyDescent="0.25">
      <c r="A65" s="2"/>
      <c r="B65" s="83"/>
      <c r="C65" s="15"/>
      <c r="D65" s="175"/>
      <c r="E65" s="301"/>
      <c r="F65" s="69"/>
      <c r="G65" s="70"/>
      <c r="H65" s="71"/>
      <c r="I65" s="209"/>
      <c r="J65" s="127"/>
    </row>
    <row r="66" spans="1:10" x14ac:dyDescent="0.25">
      <c r="A66" s="2"/>
      <c r="B66" s="83"/>
      <c r="C66" s="15"/>
      <c r="D66" s="175"/>
      <c r="E66" s="301"/>
      <c r="F66" s="69"/>
      <c r="G66" s="70"/>
      <c r="H66" s="71"/>
      <c r="I66" s="209"/>
      <c r="J66" s="127"/>
    </row>
    <row r="67" spans="1:10" x14ac:dyDescent="0.25">
      <c r="A67" s="2"/>
      <c r="B67" s="83"/>
      <c r="C67" s="15"/>
      <c r="D67" s="175"/>
      <c r="E67" s="301"/>
      <c r="F67" s="69"/>
      <c r="G67" s="70"/>
      <c r="H67" s="71"/>
      <c r="I67" s="209"/>
      <c r="J67" s="127"/>
    </row>
    <row r="68" spans="1:10" x14ac:dyDescent="0.25">
      <c r="A68" s="2"/>
      <c r="B68" s="83"/>
      <c r="C68" s="15"/>
      <c r="D68" s="175"/>
      <c r="E68" s="301"/>
      <c r="F68" s="69"/>
      <c r="G68" s="70"/>
      <c r="H68" s="71"/>
      <c r="I68" s="209"/>
      <c r="J68" s="127"/>
    </row>
    <row r="69" spans="1:10" x14ac:dyDescent="0.25">
      <c r="A69" s="2"/>
      <c r="B69" s="83"/>
      <c r="C69" s="15"/>
      <c r="D69" s="175"/>
      <c r="E69" s="301"/>
      <c r="F69" s="69"/>
      <c r="G69" s="70"/>
      <c r="H69" s="71"/>
      <c r="I69" s="209"/>
      <c r="J69" s="127"/>
    </row>
    <row r="70" spans="1:10" x14ac:dyDescent="0.25">
      <c r="A70" s="2"/>
      <c r="B70" s="83"/>
      <c r="C70" s="15"/>
      <c r="D70" s="175"/>
      <c r="E70" s="301"/>
      <c r="F70" s="69"/>
      <c r="G70" s="70"/>
      <c r="H70" s="71"/>
      <c r="I70" s="209"/>
      <c r="J70" s="127"/>
    </row>
    <row r="71" spans="1:10" x14ac:dyDescent="0.25">
      <c r="A71" s="2"/>
      <c r="B71" s="83"/>
      <c r="C71" s="15"/>
      <c r="D71" s="175"/>
      <c r="E71" s="301"/>
      <c r="F71" s="69"/>
      <c r="G71" s="70"/>
      <c r="H71" s="71"/>
      <c r="I71" s="209"/>
      <c r="J71" s="127"/>
    </row>
    <row r="72" spans="1:10" x14ac:dyDescent="0.25">
      <c r="A72" s="2"/>
      <c r="B72" s="83"/>
      <c r="C72" s="15"/>
      <c r="D72" s="175"/>
      <c r="E72" s="301"/>
      <c r="F72" s="69"/>
      <c r="G72" s="70"/>
      <c r="H72" s="71"/>
      <c r="I72" s="209"/>
      <c r="J72" s="127"/>
    </row>
    <row r="73" spans="1:10" x14ac:dyDescent="0.25">
      <c r="A73" s="2"/>
      <c r="B73" s="83"/>
      <c r="C73" s="15"/>
      <c r="D73" s="175"/>
      <c r="E73" s="301"/>
      <c r="F73" s="69"/>
      <c r="G73" s="70"/>
      <c r="H73" s="71"/>
      <c r="I73" s="209"/>
      <c r="J73" s="127"/>
    </row>
    <row r="74" spans="1:10" x14ac:dyDescent="0.25">
      <c r="A74" s="2"/>
      <c r="B74" s="83"/>
      <c r="C74" s="15"/>
      <c r="D74" s="175"/>
      <c r="E74" s="301"/>
      <c r="F74" s="69"/>
      <c r="G74" s="70"/>
      <c r="H74" s="71"/>
      <c r="I74" s="209"/>
      <c r="J74" s="127"/>
    </row>
    <row r="75" spans="1:10" x14ac:dyDescent="0.25">
      <c r="A75" s="2"/>
      <c r="B75" s="83"/>
      <c r="C75" s="15"/>
      <c r="D75" s="175"/>
      <c r="E75" s="301"/>
      <c r="F75" s="69"/>
      <c r="G75" s="70"/>
      <c r="H75" s="71"/>
      <c r="I75" s="209"/>
      <c r="J75" s="127"/>
    </row>
    <row r="76" spans="1:10" x14ac:dyDescent="0.25">
      <c r="A76" s="2"/>
      <c r="B76" s="83"/>
      <c r="C76" s="15"/>
      <c r="D76" s="175"/>
      <c r="E76" s="301"/>
      <c r="F76" s="69"/>
      <c r="G76" s="70"/>
      <c r="H76" s="71"/>
      <c r="I76" s="209"/>
      <c r="J76" s="127"/>
    </row>
    <row r="77" spans="1:10" x14ac:dyDescent="0.25">
      <c r="A77" s="2"/>
      <c r="B77" s="83"/>
      <c r="C77" s="15"/>
      <c r="D77" s="175"/>
      <c r="E77" s="301"/>
      <c r="F77" s="69"/>
      <c r="G77" s="70"/>
      <c r="H77" s="71"/>
      <c r="I77" s="209"/>
      <c r="J77" s="127"/>
    </row>
    <row r="78" spans="1:10" x14ac:dyDescent="0.25">
      <c r="A78" s="2"/>
      <c r="B78" s="83"/>
      <c r="C78" s="15"/>
      <c r="D78" s="175"/>
      <c r="E78" s="301"/>
      <c r="F78" s="69"/>
      <c r="G78" s="70"/>
      <c r="H78" s="71"/>
      <c r="I78" s="209"/>
      <c r="J78" s="127"/>
    </row>
    <row r="79" spans="1:10" x14ac:dyDescent="0.25">
      <c r="A79" s="2"/>
      <c r="B79" s="83"/>
      <c r="C79" s="15"/>
      <c r="D79" s="175"/>
      <c r="E79" s="301"/>
      <c r="F79" s="69"/>
      <c r="G79" s="70"/>
      <c r="H79" s="71"/>
      <c r="I79" s="209"/>
      <c r="J79" s="127"/>
    </row>
    <row r="80" spans="1:10" x14ac:dyDescent="0.25">
      <c r="A80" s="2"/>
      <c r="B80" s="83"/>
      <c r="C80" s="15"/>
      <c r="D80" s="175"/>
      <c r="E80" s="301"/>
      <c r="F80" s="69"/>
      <c r="G80" s="70"/>
      <c r="H80" s="71"/>
      <c r="I80" s="209"/>
      <c r="J80" s="127"/>
    </row>
    <row r="81" spans="1:10" x14ac:dyDescent="0.25">
      <c r="A81" s="2"/>
      <c r="B81" s="83"/>
      <c r="C81" s="15"/>
      <c r="D81" s="175"/>
      <c r="E81" s="301"/>
      <c r="F81" s="69"/>
      <c r="G81" s="70"/>
      <c r="H81" s="71"/>
      <c r="I81" s="209"/>
      <c r="J81" s="127"/>
    </row>
    <row r="82" spans="1:10" x14ac:dyDescent="0.25">
      <c r="A82" s="2"/>
      <c r="B82" s="83"/>
      <c r="C82" s="15"/>
      <c r="D82" s="175"/>
      <c r="E82" s="301"/>
      <c r="F82" s="69"/>
      <c r="G82" s="70"/>
      <c r="H82" s="71"/>
      <c r="I82" s="209"/>
      <c r="J82" s="127"/>
    </row>
    <row r="83" spans="1:10" x14ac:dyDescent="0.25">
      <c r="A83" s="2"/>
      <c r="B83" s="83"/>
      <c r="C83" s="15"/>
      <c r="D83" s="175"/>
      <c r="E83" s="301"/>
      <c r="F83" s="69"/>
      <c r="G83" s="70"/>
      <c r="H83" s="71"/>
      <c r="I83" s="209"/>
      <c r="J83" s="127"/>
    </row>
    <row r="84" spans="1:10" x14ac:dyDescent="0.25">
      <c r="A84" s="2"/>
      <c r="B84" s="83"/>
      <c r="C84" s="15"/>
      <c r="D84" s="175"/>
      <c r="E84" s="301"/>
      <c r="F84" s="69"/>
      <c r="G84" s="70"/>
      <c r="H84" s="71"/>
      <c r="I84" s="209"/>
      <c r="J84" s="127"/>
    </row>
    <row r="85" spans="1:10" x14ac:dyDescent="0.25">
      <c r="A85" s="2"/>
      <c r="B85" s="83"/>
      <c r="C85" s="15"/>
      <c r="D85" s="175"/>
      <c r="E85" s="301"/>
      <c r="F85" s="69"/>
      <c r="G85" s="70"/>
      <c r="H85" s="71"/>
      <c r="I85" s="209"/>
      <c r="J85" s="127"/>
    </row>
    <row r="86" spans="1:10" x14ac:dyDescent="0.25">
      <c r="A86" s="2"/>
      <c r="B86" s="83"/>
      <c r="C86" s="15"/>
      <c r="D86" s="175"/>
      <c r="E86" s="301"/>
      <c r="F86" s="69"/>
      <c r="G86" s="70"/>
      <c r="H86" s="71"/>
      <c r="I86" s="209"/>
      <c r="J86" s="127"/>
    </row>
    <row r="87" spans="1:10" x14ac:dyDescent="0.25">
      <c r="A87" s="2"/>
      <c r="B87" s="83"/>
      <c r="C87" s="15"/>
      <c r="D87" s="175"/>
      <c r="E87" s="301"/>
      <c r="F87" s="69"/>
      <c r="G87" s="70"/>
      <c r="H87" s="71"/>
      <c r="I87" s="209"/>
      <c r="J87" s="127"/>
    </row>
    <row r="88" spans="1:10" x14ac:dyDescent="0.25">
      <c r="A88" s="2"/>
      <c r="B88" s="83"/>
      <c r="C88" s="15"/>
      <c r="D88" s="175"/>
      <c r="E88" s="301"/>
      <c r="F88" s="69"/>
      <c r="G88" s="70"/>
      <c r="H88" s="71"/>
      <c r="I88" s="209"/>
      <c r="J88" s="127"/>
    </row>
    <row r="89" spans="1:10" x14ac:dyDescent="0.25">
      <c r="A89" s="2"/>
      <c r="B89" s="83"/>
      <c r="C89" s="15"/>
      <c r="D89" s="175"/>
      <c r="E89" s="301"/>
      <c r="F89" s="69"/>
      <c r="G89" s="70"/>
      <c r="H89" s="71"/>
      <c r="I89" s="209"/>
      <c r="J89" s="127"/>
    </row>
    <row r="90" spans="1:10" x14ac:dyDescent="0.25">
      <c r="A90" s="2"/>
      <c r="B90" s="83"/>
      <c r="C90" s="15"/>
      <c r="D90" s="175"/>
      <c r="E90" s="301"/>
      <c r="F90" s="69"/>
      <c r="G90" s="70"/>
      <c r="H90" s="71"/>
      <c r="I90" s="209"/>
      <c r="J90" s="127"/>
    </row>
    <row r="91" spans="1:10" x14ac:dyDescent="0.25">
      <c r="A91" s="2"/>
      <c r="B91" s="83"/>
      <c r="C91" s="15"/>
      <c r="D91" s="175"/>
      <c r="E91" s="301"/>
      <c r="F91" s="69"/>
      <c r="G91" s="70"/>
      <c r="H91" s="71"/>
      <c r="I91" s="209"/>
      <c r="J91" s="127"/>
    </row>
    <row r="92" spans="1:10" x14ac:dyDescent="0.25">
      <c r="A92" s="2"/>
      <c r="B92" s="83"/>
      <c r="C92" s="15"/>
      <c r="D92" s="175"/>
      <c r="E92" s="301"/>
      <c r="F92" s="69"/>
      <c r="G92" s="70"/>
      <c r="H92" s="71"/>
      <c r="I92" s="209"/>
      <c r="J92" s="127"/>
    </row>
    <row r="93" spans="1:10" x14ac:dyDescent="0.25">
      <c r="A93" s="2"/>
      <c r="B93" s="83"/>
      <c r="C93" s="15"/>
      <c r="D93" s="175"/>
      <c r="E93" s="301"/>
      <c r="F93" s="69"/>
      <c r="G93" s="70"/>
      <c r="H93" s="71"/>
      <c r="I93" s="209">
        <f>I58-F93</f>
        <v>0</v>
      </c>
      <c r="J93" s="127">
        <f>J58-C93</f>
        <v>0</v>
      </c>
    </row>
    <row r="94" spans="1:10" x14ac:dyDescent="0.25">
      <c r="A94" s="2"/>
      <c r="B94" s="83"/>
      <c r="C94" s="15"/>
      <c r="D94" s="175"/>
      <c r="E94" s="301"/>
      <c r="F94" s="69"/>
      <c r="G94" s="70"/>
      <c r="H94" s="71"/>
      <c r="I94" s="209">
        <f t="shared" ref="I94:I95" si="6">I93-F94</f>
        <v>0</v>
      </c>
      <c r="J94" s="127">
        <f t="shared" ref="J94" si="7">J93-C94</f>
        <v>0</v>
      </c>
    </row>
    <row r="95" spans="1:10" x14ac:dyDescent="0.25">
      <c r="A95" s="2"/>
      <c r="B95" s="83"/>
      <c r="C95" s="15"/>
      <c r="D95" s="175">
        <f t="shared" ref="D95" si="8">C95*B95</f>
        <v>0</v>
      </c>
      <c r="E95" s="301"/>
      <c r="F95" s="69">
        <f t="shared" ref="F95:F96" si="9">D95</f>
        <v>0</v>
      </c>
      <c r="G95" s="70"/>
      <c r="H95" s="71"/>
      <c r="I95" s="209">
        <f t="shared" si="6"/>
        <v>0</v>
      </c>
      <c r="J95" s="127">
        <f>J41-C95</f>
        <v>0</v>
      </c>
    </row>
    <row r="96" spans="1:10" ht="15.75" thickBot="1" x14ac:dyDescent="0.3">
      <c r="A96" s="4"/>
      <c r="B96" s="83"/>
      <c r="C96" s="37"/>
      <c r="D96" s="186">
        <f>C96*B33</f>
        <v>0</v>
      </c>
      <c r="E96" s="157"/>
      <c r="F96" s="150">
        <f t="shared" si="9"/>
        <v>0</v>
      </c>
      <c r="G96" s="139"/>
      <c r="H96" s="71"/>
      <c r="J96" s="73"/>
    </row>
    <row r="97" spans="1:10" ht="16.5" thickTop="1" thickBot="1" x14ac:dyDescent="0.3">
      <c r="C97" s="90">
        <f>SUM(C8:C96)</f>
        <v>0</v>
      </c>
      <c r="D97" s="48">
        <f>SUM(D8:D96)</f>
        <v>0</v>
      </c>
      <c r="E97" s="38"/>
      <c r="F97" s="5">
        <f>SUM(F8:F96)</f>
        <v>0</v>
      </c>
      <c r="J97" s="73"/>
    </row>
    <row r="98" spans="1:10" ht="15.75" thickBot="1" x14ac:dyDescent="0.3">
      <c r="A98" s="51"/>
      <c r="D98" s="113" t="s">
        <v>4</v>
      </c>
      <c r="E98" s="68">
        <f>F4+F5+F6-+C97</f>
        <v>0</v>
      </c>
      <c r="J98" s="73"/>
    </row>
    <row r="99" spans="1:10" ht="15.75" thickBot="1" x14ac:dyDescent="0.3">
      <c r="A99" s="119"/>
    </row>
    <row r="100" spans="1:10" ht="16.5" thickTop="1" thickBot="1" x14ac:dyDescent="0.3">
      <c r="A100" s="47"/>
      <c r="C100" s="1264" t="s">
        <v>11</v>
      </c>
      <c r="D100" s="1265"/>
      <c r="E100" s="145">
        <f>E5+E4+E6+-F97</f>
        <v>0</v>
      </c>
    </row>
  </sheetData>
  <mergeCells count="6">
    <mergeCell ref="J6:J7"/>
    <mergeCell ref="C100:D100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K33"/>
  <sheetViews>
    <sheetView workbookViewId="0">
      <pane ySplit="7" topLeftCell="A8" activePane="bottomLeft" state="frozen"/>
      <selection pane="bottomLeft" activeCell="D15" sqref="D15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231"/>
      <c r="B1" s="1231"/>
      <c r="C1" s="1231"/>
      <c r="D1" s="1231"/>
      <c r="E1" s="1231"/>
      <c r="F1" s="1231"/>
      <c r="G1" s="1231"/>
      <c r="H1" s="99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1" ht="17.25" thickTop="1" thickBot="1" x14ac:dyDescent="0.3">
      <c r="A4" s="75"/>
      <c r="B4" s="144"/>
      <c r="C4" s="233"/>
      <c r="D4" s="288"/>
      <c r="E4" s="289"/>
      <c r="F4" s="290"/>
    </row>
    <row r="5" spans="1:11" ht="15" customHeight="1" thickBot="1" x14ac:dyDescent="0.3">
      <c r="A5" s="1260"/>
      <c r="B5" s="1293" t="s">
        <v>75</v>
      </c>
      <c r="C5" s="233"/>
      <c r="D5" s="288"/>
      <c r="E5" s="291"/>
      <c r="F5" s="292"/>
      <c r="G5" s="282"/>
      <c r="H5" s="58">
        <f>E4+E5+E6-G5</f>
        <v>0</v>
      </c>
    </row>
    <row r="6" spans="1:11" ht="17.25" thickTop="1" thickBot="1" x14ac:dyDescent="0.3">
      <c r="A6" s="1261"/>
      <c r="B6" s="1294"/>
      <c r="C6" s="233"/>
      <c r="D6" s="288"/>
      <c r="E6" s="291"/>
      <c r="F6" s="292"/>
      <c r="G6" s="226"/>
      <c r="I6" s="1291" t="s">
        <v>3</v>
      </c>
      <c r="J6" s="1285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292"/>
      <c r="J7" s="1286"/>
    </row>
    <row r="8" spans="1:11" ht="15.75" thickTop="1" x14ac:dyDescent="0.25">
      <c r="A8" s="80" t="s">
        <v>32</v>
      </c>
      <c r="B8" s="83"/>
      <c r="C8" s="15"/>
      <c r="D8" s="175">
        <v>0</v>
      </c>
      <c r="E8" s="301"/>
      <c r="F8" s="69">
        <f t="shared" ref="F8:F13" si="0">D8</f>
        <v>0</v>
      </c>
      <c r="G8" s="249"/>
      <c r="H8" s="235"/>
      <c r="I8" s="251">
        <f>E5+E4-F8+E6</f>
        <v>0</v>
      </c>
      <c r="J8" s="252">
        <f>F4+F5+F6-C8</f>
        <v>0</v>
      </c>
    </row>
    <row r="9" spans="1:11" x14ac:dyDescent="0.25">
      <c r="A9" s="195"/>
      <c r="B9" s="83"/>
      <c r="C9" s="15"/>
      <c r="D9" s="175">
        <v>0</v>
      </c>
      <c r="E9" s="301"/>
      <c r="F9" s="248">
        <f t="shared" si="0"/>
        <v>0</v>
      </c>
      <c r="G9" s="249"/>
      <c r="H9" s="235"/>
      <c r="I9" s="251">
        <f>I8-F9</f>
        <v>0</v>
      </c>
      <c r="J9" s="252">
        <f>J8-C9</f>
        <v>0</v>
      </c>
    </row>
    <row r="10" spans="1:11" x14ac:dyDescent="0.25">
      <c r="A10" s="183"/>
      <c r="B10" s="83"/>
      <c r="C10" s="15"/>
      <c r="D10" s="175">
        <v>0</v>
      </c>
      <c r="E10" s="631"/>
      <c r="F10" s="248">
        <f t="shared" si="0"/>
        <v>0</v>
      </c>
      <c r="G10" s="249"/>
      <c r="H10" s="235"/>
      <c r="I10" s="251">
        <f t="shared" ref="I10:I28" si="1">I9-F10</f>
        <v>0</v>
      </c>
      <c r="J10" s="252">
        <f t="shared" ref="J10:J28" si="2">J9-C10</f>
        <v>0</v>
      </c>
      <c r="K10" s="226"/>
    </row>
    <row r="11" spans="1:11" x14ac:dyDescent="0.25">
      <c r="A11" s="82" t="s">
        <v>33</v>
      </c>
      <c r="B11" s="83"/>
      <c r="C11" s="15"/>
      <c r="D11" s="175">
        <f t="shared" ref="D11:D28" si="3">C11*B11</f>
        <v>0</v>
      </c>
      <c r="E11" s="631"/>
      <c r="F11" s="248">
        <f t="shared" si="0"/>
        <v>0</v>
      </c>
      <c r="G11" s="249"/>
      <c r="H11" s="235"/>
      <c r="I11" s="251">
        <f t="shared" si="1"/>
        <v>0</v>
      </c>
      <c r="J11" s="252">
        <f t="shared" si="2"/>
        <v>0</v>
      </c>
      <c r="K11" s="226"/>
    </row>
    <row r="12" spans="1:11" x14ac:dyDescent="0.25">
      <c r="A12" s="73"/>
      <c r="B12" s="83"/>
      <c r="C12" s="15"/>
      <c r="D12" s="175">
        <f t="shared" si="3"/>
        <v>0</v>
      </c>
      <c r="E12" s="631"/>
      <c r="F12" s="248">
        <f t="shared" si="0"/>
        <v>0</v>
      </c>
      <c r="G12" s="249"/>
      <c r="H12" s="235"/>
      <c r="I12" s="251">
        <f t="shared" si="1"/>
        <v>0</v>
      </c>
      <c r="J12" s="252">
        <f t="shared" si="2"/>
        <v>0</v>
      </c>
      <c r="K12" s="226"/>
    </row>
    <row r="13" spans="1:11" x14ac:dyDescent="0.25">
      <c r="A13" s="73"/>
      <c r="B13" s="83"/>
      <c r="C13" s="15"/>
      <c r="D13" s="175">
        <f t="shared" si="3"/>
        <v>0</v>
      </c>
      <c r="E13" s="304"/>
      <c r="F13" s="248">
        <f t="shared" si="0"/>
        <v>0</v>
      </c>
      <c r="G13" s="249"/>
      <c r="H13" s="235"/>
      <c r="I13" s="251">
        <f t="shared" si="1"/>
        <v>0</v>
      </c>
      <c r="J13" s="252">
        <f t="shared" si="2"/>
        <v>0</v>
      </c>
      <c r="K13" s="226"/>
    </row>
    <row r="14" spans="1:11" x14ac:dyDescent="0.25">
      <c r="B14" s="83"/>
      <c r="C14" s="15"/>
      <c r="D14" s="175">
        <f t="shared" si="3"/>
        <v>0</v>
      </c>
      <c r="E14" s="304"/>
      <c r="F14" s="248">
        <f>D14</f>
        <v>0</v>
      </c>
      <c r="G14" s="249"/>
      <c r="H14" s="235"/>
      <c r="I14" s="251">
        <f t="shared" si="1"/>
        <v>0</v>
      </c>
      <c r="J14" s="252">
        <f t="shared" si="2"/>
        <v>0</v>
      </c>
      <c r="K14" s="226"/>
    </row>
    <row r="15" spans="1:11" x14ac:dyDescent="0.25">
      <c r="B15" s="83"/>
      <c r="C15" s="247"/>
      <c r="D15" s="175">
        <f t="shared" si="3"/>
        <v>0</v>
      </c>
      <c r="E15" s="300"/>
      <c r="F15" s="248">
        <f>D15</f>
        <v>0</v>
      </c>
      <c r="G15" s="249"/>
      <c r="H15" s="235"/>
      <c r="I15" s="251">
        <f t="shared" si="1"/>
        <v>0</v>
      </c>
      <c r="J15" s="252">
        <f t="shared" si="2"/>
        <v>0</v>
      </c>
      <c r="K15" s="226"/>
    </row>
    <row r="16" spans="1:11" x14ac:dyDescent="0.25">
      <c r="A16" s="81"/>
      <c r="B16" s="83"/>
      <c r="C16" s="15"/>
      <c r="D16" s="175">
        <f t="shared" si="3"/>
        <v>0</v>
      </c>
      <c r="E16" s="311"/>
      <c r="F16" s="69">
        <f>D16</f>
        <v>0</v>
      </c>
      <c r="G16" s="70"/>
      <c r="H16" s="235"/>
      <c r="I16" s="251">
        <f t="shared" si="1"/>
        <v>0</v>
      </c>
      <c r="J16" s="252">
        <f t="shared" si="2"/>
        <v>0</v>
      </c>
    </row>
    <row r="17" spans="1:10" x14ac:dyDescent="0.25">
      <c r="A17" s="83"/>
      <c r="B17" s="83"/>
      <c r="C17" s="15"/>
      <c r="D17" s="175">
        <f t="shared" si="3"/>
        <v>0</v>
      </c>
      <c r="E17" s="311"/>
      <c r="F17" s="69">
        <f t="shared" ref="F17:F29" si="4">D17</f>
        <v>0</v>
      </c>
      <c r="G17" s="751"/>
      <c r="H17" s="235"/>
      <c r="I17" s="251">
        <f t="shared" si="1"/>
        <v>0</v>
      </c>
      <c r="J17" s="252">
        <f t="shared" si="2"/>
        <v>0</v>
      </c>
    </row>
    <row r="18" spans="1:10" x14ac:dyDescent="0.25">
      <c r="A18" s="2"/>
      <c r="B18" s="83"/>
      <c r="C18" s="15"/>
      <c r="D18" s="175">
        <f t="shared" si="3"/>
        <v>0</v>
      </c>
      <c r="E18" s="311"/>
      <c r="F18" s="69">
        <f t="shared" si="4"/>
        <v>0</v>
      </c>
      <c r="G18" s="70"/>
      <c r="H18" s="128"/>
      <c r="I18" s="209">
        <f t="shared" si="1"/>
        <v>0</v>
      </c>
      <c r="J18" s="127">
        <f t="shared" si="2"/>
        <v>0</v>
      </c>
    </row>
    <row r="19" spans="1:10" x14ac:dyDescent="0.25">
      <c r="A19" s="2"/>
      <c r="B19" s="83"/>
      <c r="C19" s="15"/>
      <c r="D19" s="175">
        <f t="shared" si="3"/>
        <v>0</v>
      </c>
      <c r="E19" s="311"/>
      <c r="F19" s="69">
        <f t="shared" si="4"/>
        <v>0</v>
      </c>
      <c r="G19" s="70"/>
      <c r="H19" s="128"/>
      <c r="I19" s="209">
        <f t="shared" si="1"/>
        <v>0</v>
      </c>
      <c r="J19" s="127">
        <f t="shared" si="2"/>
        <v>0</v>
      </c>
    </row>
    <row r="20" spans="1:10" x14ac:dyDescent="0.25">
      <c r="A20" s="2"/>
      <c r="B20" s="83"/>
      <c r="C20" s="15"/>
      <c r="D20" s="175">
        <f t="shared" si="3"/>
        <v>0</v>
      </c>
      <c r="E20" s="300"/>
      <c r="F20" s="69">
        <f t="shared" si="4"/>
        <v>0</v>
      </c>
      <c r="G20" s="70"/>
      <c r="H20" s="128"/>
      <c r="I20" s="209">
        <f t="shared" si="1"/>
        <v>0</v>
      </c>
      <c r="J20" s="127">
        <f t="shared" si="2"/>
        <v>0</v>
      </c>
    </row>
    <row r="21" spans="1:10" x14ac:dyDescent="0.25">
      <c r="A21" s="2"/>
      <c r="B21" s="83"/>
      <c r="C21" s="15"/>
      <c r="D21" s="175">
        <f t="shared" si="3"/>
        <v>0</v>
      </c>
      <c r="E21" s="300"/>
      <c r="F21" s="69">
        <f t="shared" si="4"/>
        <v>0</v>
      </c>
      <c r="G21" s="70"/>
      <c r="H21" s="128"/>
      <c r="I21" s="209">
        <f t="shared" si="1"/>
        <v>0</v>
      </c>
      <c r="J21" s="127">
        <f t="shared" si="2"/>
        <v>0</v>
      </c>
    </row>
    <row r="22" spans="1:10" x14ac:dyDescent="0.25">
      <c r="A22" s="2"/>
      <c r="B22" s="83"/>
      <c r="C22" s="15"/>
      <c r="D22" s="175">
        <f t="shared" si="3"/>
        <v>0</v>
      </c>
      <c r="E22" s="300"/>
      <c r="F22" s="69">
        <f t="shared" si="4"/>
        <v>0</v>
      </c>
      <c r="G22" s="70"/>
      <c r="H22" s="128"/>
      <c r="I22" s="209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75">
        <f t="shared" si="3"/>
        <v>0</v>
      </c>
      <c r="E23" s="300"/>
      <c r="F23" s="69">
        <f t="shared" si="4"/>
        <v>0</v>
      </c>
      <c r="G23" s="70"/>
      <c r="H23" s="128"/>
      <c r="I23" s="209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75">
        <f t="shared" si="3"/>
        <v>0</v>
      </c>
      <c r="E24" s="311"/>
      <c r="F24" s="69">
        <f t="shared" si="4"/>
        <v>0</v>
      </c>
      <c r="G24" s="70"/>
      <c r="H24" s="128"/>
      <c r="I24" s="209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75">
        <f t="shared" si="3"/>
        <v>0</v>
      </c>
      <c r="E25" s="311"/>
      <c r="F25" s="69">
        <f t="shared" si="4"/>
        <v>0</v>
      </c>
      <c r="G25" s="70"/>
      <c r="H25" s="128"/>
      <c r="I25" s="209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75">
        <f t="shared" si="3"/>
        <v>0</v>
      </c>
      <c r="E26" s="301"/>
      <c r="F26" s="69">
        <f t="shared" si="4"/>
        <v>0</v>
      </c>
      <c r="G26" s="70"/>
      <c r="H26" s="71"/>
      <c r="I26" s="209">
        <f t="shared" si="1"/>
        <v>0</v>
      </c>
      <c r="J26" s="127">
        <f t="shared" si="2"/>
        <v>0</v>
      </c>
    </row>
    <row r="27" spans="1:10" x14ac:dyDescent="0.25">
      <c r="A27" s="2"/>
      <c r="B27" s="83"/>
      <c r="C27" s="15"/>
      <c r="D27" s="175">
        <f t="shared" si="3"/>
        <v>0</v>
      </c>
      <c r="E27" s="301"/>
      <c r="F27" s="69">
        <f t="shared" si="4"/>
        <v>0</v>
      </c>
      <c r="G27" s="70"/>
      <c r="H27" s="71"/>
      <c r="I27" s="209">
        <f t="shared" si="1"/>
        <v>0</v>
      </c>
      <c r="J27" s="127">
        <f t="shared" si="2"/>
        <v>0</v>
      </c>
    </row>
    <row r="28" spans="1:10" x14ac:dyDescent="0.25">
      <c r="A28" s="2"/>
      <c r="B28" s="83"/>
      <c r="C28" s="15"/>
      <c r="D28" s="175">
        <f t="shared" si="3"/>
        <v>0</v>
      </c>
      <c r="E28" s="301"/>
      <c r="F28" s="69">
        <f t="shared" si="4"/>
        <v>0</v>
      </c>
      <c r="G28" s="70"/>
      <c r="H28" s="71"/>
      <c r="I28" s="209">
        <f t="shared" si="1"/>
        <v>0</v>
      </c>
      <c r="J28" s="127">
        <f t="shared" si="2"/>
        <v>0</v>
      </c>
    </row>
    <row r="29" spans="1:10" ht="15.75" thickBot="1" x14ac:dyDescent="0.3">
      <c r="A29" s="4"/>
      <c r="B29" s="83"/>
      <c r="C29" s="37"/>
      <c r="D29" s="186"/>
      <c r="E29" s="157"/>
      <c r="F29" s="150">
        <f t="shared" si="4"/>
        <v>0</v>
      </c>
      <c r="G29" s="139"/>
      <c r="H29" s="71"/>
      <c r="J29" s="73"/>
    </row>
    <row r="30" spans="1:10" ht="16.5" thickTop="1" thickBot="1" x14ac:dyDescent="0.3">
      <c r="C30" s="90">
        <f>SUM(C8:C29)</f>
        <v>0</v>
      </c>
      <c r="D30" s="48">
        <f>SUM(D8:D29)</f>
        <v>0</v>
      </c>
      <c r="E30" s="38"/>
      <c r="F30" s="5">
        <f>SUM(F8:F29)</f>
        <v>0</v>
      </c>
      <c r="J30" s="73"/>
    </row>
    <row r="31" spans="1:10" ht="15.75" thickBot="1" x14ac:dyDescent="0.3">
      <c r="A31" s="51"/>
      <c r="D31" s="113" t="s">
        <v>4</v>
      </c>
      <c r="E31" s="68">
        <f>F4+F5+F6-+C30</f>
        <v>0</v>
      </c>
      <c r="J31" s="73"/>
    </row>
    <row r="32" spans="1:10" ht="15.75" thickBot="1" x14ac:dyDescent="0.3">
      <c r="A32" s="119"/>
    </row>
    <row r="33" spans="1:5" ht="16.5" thickTop="1" thickBot="1" x14ac:dyDescent="0.3">
      <c r="A33" s="47"/>
      <c r="C33" s="1264" t="s">
        <v>11</v>
      </c>
      <c r="D33" s="1265"/>
      <c r="E33" s="145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U42"/>
  <sheetViews>
    <sheetView workbookViewId="0">
      <selection activeCell="E27" sqref="E26:E27"/>
    </sheetView>
  </sheetViews>
  <sheetFormatPr baseColWidth="10" defaultRowHeight="15" x14ac:dyDescent="0.25"/>
  <cols>
    <col min="1" max="1" width="25.85546875" bestFit="1" customWidth="1"/>
    <col min="2" max="2" width="15.5703125" customWidth="1"/>
    <col min="3" max="3" width="12.85546875" customWidth="1"/>
    <col min="12" max="12" width="25.85546875" bestFit="1" customWidth="1"/>
    <col min="13" max="13" width="15.5703125" customWidth="1"/>
    <col min="14" max="14" width="12.85546875" customWidth="1"/>
  </cols>
  <sheetData>
    <row r="1" spans="1:21" ht="45.75" x14ac:dyDescent="0.65">
      <c r="A1" s="1280" t="s">
        <v>292</v>
      </c>
      <c r="B1" s="1280"/>
      <c r="C1" s="1280"/>
      <c r="D1" s="1280"/>
      <c r="E1" s="1280"/>
      <c r="F1" s="1280"/>
      <c r="G1" s="1280"/>
      <c r="H1" s="1280"/>
      <c r="I1" s="1280"/>
      <c r="J1" s="99">
        <v>1</v>
      </c>
      <c r="L1" s="1280" t="str">
        <f>A1</f>
        <v>INVENTARIO     DEL MES DE    AGOSTO    2022</v>
      </c>
      <c r="M1" s="1280"/>
      <c r="N1" s="1280"/>
      <c r="O1" s="1280"/>
      <c r="P1" s="1280"/>
      <c r="Q1" s="1280"/>
      <c r="R1" s="1280"/>
      <c r="S1" s="1280"/>
      <c r="T1" s="1280"/>
      <c r="U1" s="99">
        <v>2</v>
      </c>
    </row>
    <row r="2" spans="1:21" ht="15.75" thickBot="1" x14ac:dyDescent="0.3">
      <c r="B2" s="226"/>
      <c r="D2" s="47"/>
      <c r="F2" s="5"/>
      <c r="M2" s="226"/>
      <c r="O2" s="47"/>
      <c r="Q2" s="5"/>
    </row>
    <row r="3" spans="1:21" ht="16.5" thickTop="1" thickBot="1" x14ac:dyDescent="0.3">
      <c r="A3" s="8" t="s">
        <v>0</v>
      </c>
      <c r="B3" s="448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  <c r="L3" s="8" t="s">
        <v>0</v>
      </c>
      <c r="M3" s="448" t="s">
        <v>1</v>
      </c>
      <c r="N3" s="9" t="s">
        <v>13</v>
      </c>
      <c r="O3" s="111" t="s">
        <v>2</v>
      </c>
      <c r="P3" s="9" t="s">
        <v>3</v>
      </c>
      <c r="Q3" s="114" t="s">
        <v>4</v>
      </c>
      <c r="R3" s="46" t="s">
        <v>12</v>
      </c>
      <c r="S3" s="35" t="s">
        <v>11</v>
      </c>
    </row>
    <row r="4" spans="1:21" ht="17.25" thickTop="1" thickBot="1" x14ac:dyDescent="0.3">
      <c r="C4" s="271"/>
      <c r="D4" s="401"/>
      <c r="E4" s="313"/>
      <c r="F4" s="292"/>
      <c r="G4" s="73"/>
      <c r="N4" s="271"/>
      <c r="O4" s="401"/>
      <c r="P4" s="313"/>
      <c r="Q4" s="292"/>
      <c r="R4" s="73"/>
    </row>
    <row r="5" spans="1:21" ht="15" customHeight="1" x14ac:dyDescent="0.25">
      <c r="A5" s="840"/>
      <c r="B5" s="1295" t="s">
        <v>133</v>
      </c>
      <c r="C5" s="271">
        <v>87</v>
      </c>
      <c r="D5" s="401">
        <v>44756</v>
      </c>
      <c r="E5" s="313">
        <v>500</v>
      </c>
      <c r="F5" s="292">
        <v>50</v>
      </c>
      <c r="G5" s="282">
        <f>F39</f>
        <v>0</v>
      </c>
      <c r="H5" s="58">
        <f>E4+E5+E6-G5</f>
        <v>500</v>
      </c>
      <c r="L5" s="840"/>
      <c r="M5" s="1295" t="s">
        <v>133</v>
      </c>
      <c r="N5" s="271">
        <v>87</v>
      </c>
      <c r="O5" s="401">
        <v>44778</v>
      </c>
      <c r="P5" s="313">
        <v>500</v>
      </c>
      <c r="Q5" s="292">
        <v>50</v>
      </c>
      <c r="R5" s="282">
        <f>Q39</f>
        <v>0</v>
      </c>
      <c r="S5" s="58">
        <f>P4+P5+P6-R5</f>
        <v>500</v>
      </c>
    </row>
    <row r="6" spans="1:21" ht="16.5" customHeight="1" x14ac:dyDescent="0.25">
      <c r="A6" s="840" t="s">
        <v>134</v>
      </c>
      <c r="B6" s="1296"/>
      <c r="C6" s="271"/>
      <c r="D6" s="401"/>
      <c r="E6" s="313"/>
      <c r="F6" s="292"/>
      <c r="G6" s="229"/>
      <c r="H6" s="226"/>
      <c r="I6" s="226"/>
      <c r="L6" s="840" t="s">
        <v>134</v>
      </c>
      <c r="M6" s="1296"/>
      <c r="N6" s="271"/>
      <c r="O6" s="401"/>
      <c r="P6" s="313"/>
      <c r="Q6" s="292"/>
      <c r="R6" s="229"/>
      <c r="S6" s="226"/>
      <c r="T6" s="226"/>
    </row>
    <row r="7" spans="1:21" ht="15.75" customHeight="1" thickBot="1" x14ac:dyDescent="0.35">
      <c r="A7" s="840"/>
      <c r="B7" s="1296"/>
      <c r="C7" s="271"/>
      <c r="D7" s="401"/>
      <c r="E7" s="313"/>
      <c r="F7" s="292"/>
      <c r="G7" s="229"/>
      <c r="H7" s="226"/>
      <c r="I7" s="567"/>
      <c r="J7" s="457"/>
      <c r="L7" s="840"/>
      <c r="M7" s="1296"/>
      <c r="N7" s="271"/>
      <c r="O7" s="401"/>
      <c r="P7" s="313"/>
      <c r="Q7" s="292"/>
      <c r="R7" s="229"/>
      <c r="S7" s="226"/>
      <c r="T7" s="567"/>
      <c r="U7" s="457"/>
    </row>
    <row r="8" spans="1:21" ht="16.5" customHeight="1" thickTop="1" thickBot="1" x14ac:dyDescent="0.3">
      <c r="A8" s="226"/>
      <c r="B8" s="528"/>
      <c r="C8" s="271"/>
      <c r="D8" s="288"/>
      <c r="E8" s="399"/>
      <c r="F8" s="400"/>
      <c r="G8" s="229"/>
      <c r="H8" s="226"/>
      <c r="I8" s="1273" t="s">
        <v>47</v>
      </c>
      <c r="J8" s="1278" t="s">
        <v>4</v>
      </c>
      <c r="L8" s="226"/>
      <c r="M8" s="528"/>
      <c r="N8" s="271"/>
      <c r="O8" s="288"/>
      <c r="P8" s="399"/>
      <c r="Q8" s="400"/>
      <c r="R8" s="229"/>
      <c r="S8" s="226"/>
      <c r="T8" s="1273" t="s">
        <v>47</v>
      </c>
      <c r="U8" s="1278" t="s">
        <v>4</v>
      </c>
    </row>
    <row r="9" spans="1:21" ht="16.5" customHeight="1" thickTop="1" thickBot="1" x14ac:dyDescent="0.3">
      <c r="A9" s="1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568" t="s">
        <v>15</v>
      </c>
      <c r="H9" s="569"/>
      <c r="I9" s="1274"/>
      <c r="J9" s="1279"/>
      <c r="L9" s="1"/>
      <c r="M9" s="24" t="s">
        <v>7</v>
      </c>
      <c r="N9" s="20" t="s">
        <v>8</v>
      </c>
      <c r="O9" s="112" t="s">
        <v>3</v>
      </c>
      <c r="P9" s="21" t="s">
        <v>2</v>
      </c>
      <c r="Q9" s="115" t="s">
        <v>9</v>
      </c>
      <c r="R9" s="568" t="s">
        <v>15</v>
      </c>
      <c r="S9" s="569"/>
      <c r="T9" s="1274"/>
      <c r="U9" s="1279"/>
    </row>
    <row r="10" spans="1:21" ht="15.75" thickTop="1" x14ac:dyDescent="0.25">
      <c r="A10" s="2"/>
      <c r="B10" s="83">
        <v>10</v>
      </c>
      <c r="C10" s="15">
        <v>1</v>
      </c>
      <c r="D10" s="151">
        <f>C10*B10</f>
        <v>10</v>
      </c>
      <c r="E10" s="300">
        <v>44776</v>
      </c>
      <c r="F10" s="69">
        <f t="shared" ref="F10:F39" si="0">D10</f>
        <v>10</v>
      </c>
      <c r="G10" s="249" t="s">
        <v>192</v>
      </c>
      <c r="H10" s="250">
        <v>89</v>
      </c>
      <c r="I10" s="251">
        <f>E4+E5+E6-F10+E7+E8</f>
        <v>490</v>
      </c>
      <c r="J10" s="252">
        <f>F4+F5+F6+F7-C10+F8</f>
        <v>49</v>
      </c>
      <c r="L10" s="2"/>
      <c r="M10" s="83">
        <v>10</v>
      </c>
      <c r="N10" s="15"/>
      <c r="O10" s="151">
        <f>M10*N10</f>
        <v>0</v>
      </c>
      <c r="P10" s="300"/>
      <c r="Q10" s="69">
        <f t="shared" ref="Q10:Q39" si="1">O10</f>
        <v>0</v>
      </c>
      <c r="R10" s="249"/>
      <c r="S10" s="250"/>
      <c r="T10" s="251">
        <f>P4+P5+P6-Q10+P7+P8</f>
        <v>500</v>
      </c>
      <c r="U10" s="252">
        <f>Q4+Q5+Q6+Q7-N10+Q8</f>
        <v>50</v>
      </c>
    </row>
    <row r="11" spans="1:21" x14ac:dyDescent="0.25">
      <c r="A11" s="2"/>
      <c r="B11" s="83">
        <v>10</v>
      </c>
      <c r="C11" s="15">
        <v>1</v>
      </c>
      <c r="D11" s="151">
        <f>C11*B11</f>
        <v>10</v>
      </c>
      <c r="E11" s="631">
        <v>44778</v>
      </c>
      <c r="F11" s="248">
        <f t="shared" si="0"/>
        <v>10</v>
      </c>
      <c r="G11" s="249" t="s">
        <v>199</v>
      </c>
      <c r="H11" s="250">
        <v>89</v>
      </c>
      <c r="I11" s="251">
        <f>I10-F11</f>
        <v>480</v>
      </c>
      <c r="J11" s="252">
        <f>J10-C11</f>
        <v>48</v>
      </c>
      <c r="L11" s="2"/>
      <c r="M11" s="83">
        <v>10</v>
      </c>
      <c r="N11" s="15"/>
      <c r="O11" s="151">
        <f>M11*N11</f>
        <v>0</v>
      </c>
      <c r="P11" s="631"/>
      <c r="Q11" s="248">
        <f t="shared" si="1"/>
        <v>0</v>
      </c>
      <c r="R11" s="249"/>
      <c r="S11" s="250"/>
      <c r="T11" s="251">
        <f>T10-Q11</f>
        <v>500</v>
      </c>
      <c r="U11" s="252">
        <f>U10-N11</f>
        <v>50</v>
      </c>
    </row>
    <row r="12" spans="1:21" x14ac:dyDescent="0.25">
      <c r="A12" s="80" t="s">
        <v>32</v>
      </c>
      <c r="B12" s="83">
        <v>10</v>
      </c>
      <c r="C12" s="15">
        <v>2</v>
      </c>
      <c r="D12" s="151">
        <f t="shared" ref="D12:D36" si="2">C12*B12</f>
        <v>20</v>
      </c>
      <c r="E12" s="304">
        <v>44781</v>
      </c>
      <c r="F12" s="248">
        <f t="shared" si="0"/>
        <v>20</v>
      </c>
      <c r="G12" s="249" t="s">
        <v>206</v>
      </c>
      <c r="H12" s="250">
        <v>89</v>
      </c>
      <c r="I12" s="251">
        <f t="shared" ref="I12:I37" si="3">I11-F12</f>
        <v>460</v>
      </c>
      <c r="J12" s="252">
        <f t="shared" ref="J12:J37" si="4">J11-C12</f>
        <v>46</v>
      </c>
      <c r="K12" s="226"/>
      <c r="L12" s="80" t="s">
        <v>32</v>
      </c>
      <c r="M12" s="83">
        <v>10</v>
      </c>
      <c r="N12" s="15"/>
      <c r="O12" s="151">
        <f t="shared" ref="O12:O36" si="5">M12*N12</f>
        <v>0</v>
      </c>
      <c r="P12" s="304"/>
      <c r="Q12" s="248">
        <f t="shared" si="1"/>
        <v>0</v>
      </c>
      <c r="R12" s="249"/>
      <c r="S12" s="250"/>
      <c r="T12" s="251">
        <f t="shared" ref="T12:T37" si="6">T11-Q12</f>
        <v>500</v>
      </c>
      <c r="U12" s="252">
        <f t="shared" ref="U12:U37" si="7">U11-N12</f>
        <v>50</v>
      </c>
    </row>
    <row r="13" spans="1:21" x14ac:dyDescent="0.25">
      <c r="A13" s="81"/>
      <c r="B13" s="83">
        <v>10</v>
      </c>
      <c r="C13" s="15">
        <v>10</v>
      </c>
      <c r="D13" s="151">
        <f t="shared" si="2"/>
        <v>100</v>
      </c>
      <c r="E13" s="440">
        <v>44781</v>
      </c>
      <c r="F13" s="248">
        <f t="shared" si="0"/>
        <v>100</v>
      </c>
      <c r="G13" s="249" t="s">
        <v>208</v>
      </c>
      <c r="H13" s="250">
        <v>89</v>
      </c>
      <c r="I13" s="251">
        <f t="shared" si="3"/>
        <v>360</v>
      </c>
      <c r="J13" s="252">
        <f t="shared" si="4"/>
        <v>36</v>
      </c>
      <c r="K13" s="226"/>
      <c r="L13" s="81"/>
      <c r="M13" s="83">
        <v>10</v>
      </c>
      <c r="N13" s="15"/>
      <c r="O13" s="151">
        <f t="shared" si="5"/>
        <v>0</v>
      </c>
      <c r="P13" s="440"/>
      <c r="Q13" s="248">
        <f t="shared" si="1"/>
        <v>0</v>
      </c>
      <c r="R13" s="249"/>
      <c r="S13" s="250"/>
      <c r="T13" s="251">
        <f t="shared" si="6"/>
        <v>500</v>
      </c>
      <c r="U13" s="252">
        <f t="shared" si="7"/>
        <v>50</v>
      </c>
    </row>
    <row r="14" spans="1:21" x14ac:dyDescent="0.25">
      <c r="A14" s="83"/>
      <c r="B14" s="83">
        <v>10</v>
      </c>
      <c r="C14" s="15">
        <v>1</v>
      </c>
      <c r="D14" s="151">
        <f t="shared" si="2"/>
        <v>10</v>
      </c>
      <c r="E14" s="440">
        <v>44782</v>
      </c>
      <c r="F14" s="248">
        <f t="shared" si="0"/>
        <v>10</v>
      </c>
      <c r="G14" s="249" t="s">
        <v>210</v>
      </c>
      <c r="H14" s="250">
        <v>89</v>
      </c>
      <c r="I14" s="251">
        <f t="shared" si="3"/>
        <v>350</v>
      </c>
      <c r="J14" s="252">
        <f t="shared" si="4"/>
        <v>35</v>
      </c>
      <c r="K14" s="226"/>
      <c r="L14" s="83"/>
      <c r="M14" s="83">
        <v>10</v>
      </c>
      <c r="N14" s="15"/>
      <c r="O14" s="151">
        <f t="shared" si="5"/>
        <v>0</v>
      </c>
      <c r="P14" s="440"/>
      <c r="Q14" s="248">
        <f t="shared" si="1"/>
        <v>0</v>
      </c>
      <c r="R14" s="249"/>
      <c r="S14" s="250"/>
      <c r="T14" s="251">
        <f t="shared" si="6"/>
        <v>500</v>
      </c>
      <c r="U14" s="252">
        <f t="shared" si="7"/>
        <v>50</v>
      </c>
    </row>
    <row r="15" spans="1:21" x14ac:dyDescent="0.25">
      <c r="A15" s="82" t="s">
        <v>33</v>
      </c>
      <c r="B15" s="83">
        <v>10</v>
      </c>
      <c r="C15" s="15">
        <v>1</v>
      </c>
      <c r="D15" s="151">
        <f t="shared" si="2"/>
        <v>10</v>
      </c>
      <c r="E15" s="440">
        <v>44783</v>
      </c>
      <c r="F15" s="248">
        <f t="shared" si="0"/>
        <v>10</v>
      </c>
      <c r="G15" s="249" t="s">
        <v>202</v>
      </c>
      <c r="H15" s="250">
        <v>89</v>
      </c>
      <c r="I15" s="251">
        <f t="shared" si="3"/>
        <v>340</v>
      </c>
      <c r="J15" s="252">
        <f t="shared" si="4"/>
        <v>34</v>
      </c>
      <c r="K15" s="226"/>
      <c r="L15" s="82" t="s">
        <v>33</v>
      </c>
      <c r="M15" s="83">
        <v>10</v>
      </c>
      <c r="N15" s="15"/>
      <c r="O15" s="151">
        <f t="shared" si="5"/>
        <v>0</v>
      </c>
      <c r="P15" s="440"/>
      <c r="Q15" s="248">
        <f t="shared" si="1"/>
        <v>0</v>
      </c>
      <c r="R15" s="249"/>
      <c r="S15" s="250"/>
      <c r="T15" s="251">
        <f t="shared" si="6"/>
        <v>500</v>
      </c>
      <c r="U15" s="252">
        <f t="shared" si="7"/>
        <v>50</v>
      </c>
    </row>
    <row r="16" spans="1:21" x14ac:dyDescent="0.25">
      <c r="A16" s="81"/>
      <c r="B16" s="83">
        <v>10</v>
      </c>
      <c r="C16" s="15">
        <v>1</v>
      </c>
      <c r="D16" s="151">
        <f t="shared" si="2"/>
        <v>10</v>
      </c>
      <c r="E16" s="304">
        <v>44788</v>
      </c>
      <c r="F16" s="248">
        <f t="shared" si="0"/>
        <v>10</v>
      </c>
      <c r="G16" s="249" t="s">
        <v>227</v>
      </c>
      <c r="H16" s="250">
        <v>91</v>
      </c>
      <c r="I16" s="251">
        <f t="shared" si="3"/>
        <v>330</v>
      </c>
      <c r="J16" s="252">
        <f t="shared" si="4"/>
        <v>33</v>
      </c>
      <c r="K16" s="226"/>
      <c r="L16" s="81"/>
      <c r="M16" s="83">
        <v>10</v>
      </c>
      <c r="N16" s="15"/>
      <c r="O16" s="151">
        <f t="shared" si="5"/>
        <v>0</v>
      </c>
      <c r="P16" s="304"/>
      <c r="Q16" s="248">
        <f t="shared" si="1"/>
        <v>0</v>
      </c>
      <c r="R16" s="249"/>
      <c r="S16" s="250"/>
      <c r="T16" s="251">
        <f t="shared" si="6"/>
        <v>500</v>
      </c>
      <c r="U16" s="252">
        <f t="shared" si="7"/>
        <v>50</v>
      </c>
    </row>
    <row r="17" spans="1:21" x14ac:dyDescent="0.25">
      <c r="A17" s="83"/>
      <c r="B17" s="83">
        <v>10</v>
      </c>
      <c r="C17" s="15">
        <v>1</v>
      </c>
      <c r="D17" s="151">
        <f t="shared" si="2"/>
        <v>10</v>
      </c>
      <c r="E17" s="440">
        <v>44790</v>
      </c>
      <c r="F17" s="248">
        <f t="shared" si="0"/>
        <v>10</v>
      </c>
      <c r="G17" s="249" t="s">
        <v>234</v>
      </c>
      <c r="H17" s="250">
        <v>91</v>
      </c>
      <c r="I17" s="251">
        <f t="shared" si="3"/>
        <v>320</v>
      </c>
      <c r="J17" s="252">
        <f t="shared" si="4"/>
        <v>32</v>
      </c>
      <c r="K17" s="226"/>
      <c r="L17" s="83"/>
      <c r="M17" s="83">
        <v>10</v>
      </c>
      <c r="N17" s="15"/>
      <c r="O17" s="151">
        <f t="shared" si="5"/>
        <v>0</v>
      </c>
      <c r="P17" s="440"/>
      <c r="Q17" s="248">
        <f t="shared" si="1"/>
        <v>0</v>
      </c>
      <c r="R17" s="249"/>
      <c r="S17" s="250"/>
      <c r="T17" s="251">
        <f t="shared" si="6"/>
        <v>500</v>
      </c>
      <c r="U17" s="252">
        <f t="shared" si="7"/>
        <v>50</v>
      </c>
    </row>
    <row r="18" spans="1:21" x14ac:dyDescent="0.25">
      <c r="A18" s="2"/>
      <c r="B18" s="83">
        <v>10</v>
      </c>
      <c r="C18" s="15">
        <v>10</v>
      </c>
      <c r="D18" s="151">
        <f t="shared" si="2"/>
        <v>100</v>
      </c>
      <c r="E18" s="440">
        <v>44793</v>
      </c>
      <c r="F18" s="248">
        <f t="shared" si="0"/>
        <v>100</v>
      </c>
      <c r="G18" s="521" t="s">
        <v>246</v>
      </c>
      <c r="H18" s="250">
        <v>91</v>
      </c>
      <c r="I18" s="251">
        <f t="shared" si="3"/>
        <v>220</v>
      </c>
      <c r="J18" s="252">
        <f t="shared" si="4"/>
        <v>22</v>
      </c>
      <c r="K18" s="226"/>
      <c r="L18" s="2"/>
      <c r="M18" s="83">
        <v>10</v>
      </c>
      <c r="N18" s="15"/>
      <c r="O18" s="151">
        <f t="shared" si="5"/>
        <v>0</v>
      </c>
      <c r="P18" s="440"/>
      <c r="Q18" s="248">
        <f t="shared" si="1"/>
        <v>0</v>
      </c>
      <c r="R18" s="521"/>
      <c r="S18" s="250"/>
      <c r="T18" s="251">
        <f t="shared" si="6"/>
        <v>500</v>
      </c>
      <c r="U18" s="252">
        <f t="shared" si="7"/>
        <v>50</v>
      </c>
    </row>
    <row r="19" spans="1:21" x14ac:dyDescent="0.25">
      <c r="A19" s="2"/>
      <c r="B19" s="83">
        <v>10</v>
      </c>
      <c r="C19" s="53">
        <v>1</v>
      </c>
      <c r="D19" s="151">
        <f t="shared" si="2"/>
        <v>10</v>
      </c>
      <c r="E19" s="440">
        <v>44793</v>
      </c>
      <c r="F19" s="248">
        <f t="shared" si="0"/>
        <v>10</v>
      </c>
      <c r="G19" s="249" t="s">
        <v>248</v>
      </c>
      <c r="H19" s="250">
        <v>91</v>
      </c>
      <c r="I19" s="251">
        <f t="shared" si="3"/>
        <v>210</v>
      </c>
      <c r="J19" s="252">
        <f t="shared" si="4"/>
        <v>21</v>
      </c>
      <c r="K19" s="226"/>
      <c r="L19" s="2"/>
      <c r="M19" s="83">
        <v>10</v>
      </c>
      <c r="N19" s="53"/>
      <c r="O19" s="151">
        <f t="shared" si="5"/>
        <v>0</v>
      </c>
      <c r="P19" s="440"/>
      <c r="Q19" s="248">
        <f t="shared" si="1"/>
        <v>0</v>
      </c>
      <c r="R19" s="249"/>
      <c r="S19" s="250"/>
      <c r="T19" s="251">
        <f t="shared" si="6"/>
        <v>500</v>
      </c>
      <c r="U19" s="252">
        <f t="shared" si="7"/>
        <v>50</v>
      </c>
    </row>
    <row r="20" spans="1:21" x14ac:dyDescent="0.25">
      <c r="A20" s="2"/>
      <c r="B20" s="83">
        <v>10</v>
      </c>
      <c r="C20" s="15">
        <v>2</v>
      </c>
      <c r="D20" s="151">
        <f t="shared" si="2"/>
        <v>20</v>
      </c>
      <c r="E20" s="304">
        <v>44795</v>
      </c>
      <c r="F20" s="248">
        <f t="shared" si="0"/>
        <v>20</v>
      </c>
      <c r="G20" s="249" t="s">
        <v>251</v>
      </c>
      <c r="H20" s="250">
        <v>91</v>
      </c>
      <c r="I20" s="251">
        <f t="shared" si="3"/>
        <v>190</v>
      </c>
      <c r="J20" s="252">
        <f t="shared" si="4"/>
        <v>19</v>
      </c>
      <c r="K20" s="226"/>
      <c r="L20" s="2"/>
      <c r="M20" s="83">
        <v>10</v>
      </c>
      <c r="N20" s="15"/>
      <c r="O20" s="151">
        <f t="shared" si="5"/>
        <v>0</v>
      </c>
      <c r="P20" s="304"/>
      <c r="Q20" s="248">
        <f t="shared" si="1"/>
        <v>0</v>
      </c>
      <c r="R20" s="249"/>
      <c r="S20" s="250"/>
      <c r="T20" s="251">
        <f t="shared" si="6"/>
        <v>500</v>
      </c>
      <c r="U20" s="252">
        <f t="shared" si="7"/>
        <v>50</v>
      </c>
    </row>
    <row r="21" spans="1:21" x14ac:dyDescent="0.25">
      <c r="A21" s="2"/>
      <c r="B21" s="83">
        <v>10</v>
      </c>
      <c r="C21" s="15">
        <v>1</v>
      </c>
      <c r="D21" s="151">
        <f t="shared" si="2"/>
        <v>10</v>
      </c>
      <c r="E21" s="304">
        <v>44800</v>
      </c>
      <c r="F21" s="248">
        <f t="shared" si="0"/>
        <v>10</v>
      </c>
      <c r="G21" s="249" t="s">
        <v>266</v>
      </c>
      <c r="H21" s="250">
        <v>93</v>
      </c>
      <c r="I21" s="251">
        <f t="shared" si="3"/>
        <v>180</v>
      </c>
      <c r="J21" s="252">
        <f t="shared" si="4"/>
        <v>18</v>
      </c>
      <c r="K21" s="226"/>
      <c r="L21" s="2"/>
      <c r="M21" s="83">
        <v>10</v>
      </c>
      <c r="N21" s="15"/>
      <c r="O21" s="151">
        <f t="shared" si="5"/>
        <v>0</v>
      </c>
      <c r="P21" s="304"/>
      <c r="Q21" s="248">
        <f t="shared" si="1"/>
        <v>0</v>
      </c>
      <c r="R21" s="249"/>
      <c r="S21" s="250"/>
      <c r="T21" s="251">
        <f t="shared" si="6"/>
        <v>500</v>
      </c>
      <c r="U21" s="252">
        <f t="shared" si="7"/>
        <v>50</v>
      </c>
    </row>
    <row r="22" spans="1:21" x14ac:dyDescent="0.25">
      <c r="A22" s="2"/>
      <c r="B22" s="83">
        <v>10</v>
      </c>
      <c r="C22" s="15">
        <v>1</v>
      </c>
      <c r="D22" s="151">
        <f t="shared" si="2"/>
        <v>10</v>
      </c>
      <c r="E22" s="301">
        <v>44800</v>
      </c>
      <c r="F22" s="69">
        <f t="shared" si="0"/>
        <v>10</v>
      </c>
      <c r="G22" s="70" t="s">
        <v>274</v>
      </c>
      <c r="H22" s="71">
        <v>93</v>
      </c>
      <c r="I22" s="251">
        <f t="shared" si="3"/>
        <v>170</v>
      </c>
      <c r="J22" s="252">
        <f t="shared" si="4"/>
        <v>17</v>
      </c>
      <c r="L22" s="2"/>
      <c r="M22" s="83">
        <v>10</v>
      </c>
      <c r="N22" s="15"/>
      <c r="O22" s="151">
        <f t="shared" si="5"/>
        <v>0</v>
      </c>
      <c r="P22" s="301"/>
      <c r="Q22" s="69">
        <f t="shared" si="1"/>
        <v>0</v>
      </c>
      <c r="R22" s="70"/>
      <c r="S22" s="71"/>
      <c r="T22" s="251">
        <f t="shared" si="6"/>
        <v>500</v>
      </c>
      <c r="U22" s="252">
        <f t="shared" si="7"/>
        <v>50</v>
      </c>
    </row>
    <row r="23" spans="1:21" x14ac:dyDescent="0.25">
      <c r="A23" s="2"/>
      <c r="B23" s="83">
        <v>10</v>
      </c>
      <c r="C23" s="15"/>
      <c r="D23" s="1101">
        <f t="shared" si="2"/>
        <v>0</v>
      </c>
      <c r="E23" s="1102"/>
      <c r="F23" s="1098">
        <f t="shared" si="0"/>
        <v>0</v>
      </c>
      <c r="G23" s="1099"/>
      <c r="H23" s="206"/>
      <c r="I23" s="251">
        <f t="shared" si="3"/>
        <v>170</v>
      </c>
      <c r="J23" s="252">
        <f t="shared" si="4"/>
        <v>17</v>
      </c>
      <c r="L23" s="2"/>
      <c r="M23" s="83">
        <v>10</v>
      </c>
      <c r="N23" s="15"/>
      <c r="O23" s="151">
        <f t="shared" si="5"/>
        <v>0</v>
      </c>
      <c r="P23" s="301"/>
      <c r="Q23" s="69">
        <f t="shared" si="1"/>
        <v>0</v>
      </c>
      <c r="R23" s="70"/>
      <c r="S23" s="71"/>
      <c r="T23" s="251">
        <f t="shared" si="6"/>
        <v>500</v>
      </c>
      <c r="U23" s="252">
        <f t="shared" si="7"/>
        <v>50</v>
      </c>
    </row>
    <row r="24" spans="1:21" x14ac:dyDescent="0.25">
      <c r="A24" s="2"/>
      <c r="B24" s="83">
        <v>10</v>
      </c>
      <c r="C24" s="15"/>
      <c r="D24" s="1101">
        <f t="shared" si="2"/>
        <v>0</v>
      </c>
      <c r="E24" s="1102"/>
      <c r="F24" s="1098">
        <f t="shared" si="0"/>
        <v>0</v>
      </c>
      <c r="G24" s="1099"/>
      <c r="H24" s="206"/>
      <c r="I24" s="251">
        <f t="shared" si="3"/>
        <v>170</v>
      </c>
      <c r="J24" s="127">
        <f t="shared" si="4"/>
        <v>17</v>
      </c>
      <c r="L24" s="2"/>
      <c r="M24" s="83">
        <v>10</v>
      </c>
      <c r="N24" s="15"/>
      <c r="O24" s="151">
        <f t="shared" si="5"/>
        <v>0</v>
      </c>
      <c r="P24" s="301"/>
      <c r="Q24" s="69">
        <f t="shared" si="1"/>
        <v>0</v>
      </c>
      <c r="R24" s="70"/>
      <c r="S24" s="71"/>
      <c r="T24" s="251">
        <f t="shared" si="6"/>
        <v>500</v>
      </c>
      <c r="U24" s="127">
        <f t="shared" si="7"/>
        <v>50</v>
      </c>
    </row>
    <row r="25" spans="1:21" x14ac:dyDescent="0.25">
      <c r="A25" s="2"/>
      <c r="B25" s="83">
        <v>10</v>
      </c>
      <c r="C25" s="15"/>
      <c r="D25" s="1101">
        <f t="shared" si="2"/>
        <v>0</v>
      </c>
      <c r="E25" s="1102"/>
      <c r="F25" s="1098">
        <f t="shared" si="0"/>
        <v>0</v>
      </c>
      <c r="G25" s="1099"/>
      <c r="H25" s="206"/>
      <c r="I25" s="251">
        <f t="shared" si="3"/>
        <v>170</v>
      </c>
      <c r="J25" s="127">
        <f t="shared" si="4"/>
        <v>17</v>
      </c>
      <c r="L25" s="2"/>
      <c r="M25" s="83">
        <v>10</v>
      </c>
      <c r="N25" s="15"/>
      <c r="O25" s="151">
        <f t="shared" si="5"/>
        <v>0</v>
      </c>
      <c r="P25" s="301"/>
      <c r="Q25" s="69">
        <f t="shared" si="1"/>
        <v>0</v>
      </c>
      <c r="R25" s="70"/>
      <c r="S25" s="71"/>
      <c r="T25" s="251">
        <f t="shared" si="6"/>
        <v>500</v>
      </c>
      <c r="U25" s="127">
        <f t="shared" si="7"/>
        <v>50</v>
      </c>
    </row>
    <row r="26" spans="1:21" x14ac:dyDescent="0.25">
      <c r="A26" s="2"/>
      <c r="B26" s="83">
        <v>10</v>
      </c>
      <c r="C26" s="15"/>
      <c r="D26" s="1101">
        <f t="shared" si="2"/>
        <v>0</v>
      </c>
      <c r="E26" s="1102"/>
      <c r="F26" s="1098">
        <f t="shared" si="0"/>
        <v>0</v>
      </c>
      <c r="G26" s="1099"/>
      <c r="H26" s="206"/>
      <c r="I26" s="209">
        <f t="shared" si="3"/>
        <v>170</v>
      </c>
      <c r="J26" s="127">
        <f t="shared" si="4"/>
        <v>17</v>
      </c>
      <c r="L26" s="2"/>
      <c r="M26" s="83">
        <v>10</v>
      </c>
      <c r="N26" s="15"/>
      <c r="O26" s="151">
        <f t="shared" si="5"/>
        <v>0</v>
      </c>
      <c r="P26" s="301"/>
      <c r="Q26" s="69">
        <f t="shared" si="1"/>
        <v>0</v>
      </c>
      <c r="R26" s="70"/>
      <c r="S26" s="71"/>
      <c r="T26" s="209">
        <f t="shared" si="6"/>
        <v>500</v>
      </c>
      <c r="U26" s="127">
        <f t="shared" si="7"/>
        <v>50</v>
      </c>
    </row>
    <row r="27" spans="1:21" x14ac:dyDescent="0.25">
      <c r="A27" s="2"/>
      <c r="B27" s="83">
        <v>10</v>
      </c>
      <c r="C27" s="15"/>
      <c r="D27" s="1101">
        <f t="shared" si="2"/>
        <v>0</v>
      </c>
      <c r="E27" s="1102"/>
      <c r="F27" s="1098">
        <f t="shared" si="0"/>
        <v>0</v>
      </c>
      <c r="G27" s="1099"/>
      <c r="H27" s="206"/>
      <c r="I27" s="209">
        <f t="shared" si="3"/>
        <v>170</v>
      </c>
      <c r="J27" s="127">
        <f t="shared" si="4"/>
        <v>17</v>
      </c>
      <c r="L27" s="2"/>
      <c r="M27" s="83">
        <v>10</v>
      </c>
      <c r="N27" s="15"/>
      <c r="O27" s="151">
        <f t="shared" si="5"/>
        <v>0</v>
      </c>
      <c r="P27" s="301"/>
      <c r="Q27" s="69">
        <f t="shared" si="1"/>
        <v>0</v>
      </c>
      <c r="R27" s="70"/>
      <c r="S27" s="71"/>
      <c r="T27" s="209">
        <f t="shared" si="6"/>
        <v>500</v>
      </c>
      <c r="U27" s="127">
        <f t="shared" si="7"/>
        <v>50</v>
      </c>
    </row>
    <row r="28" spans="1:21" x14ac:dyDescent="0.25">
      <c r="A28" s="2"/>
      <c r="B28" s="83">
        <v>10</v>
      </c>
      <c r="C28" s="15"/>
      <c r="D28" s="1101">
        <f t="shared" si="2"/>
        <v>0</v>
      </c>
      <c r="E28" s="1102"/>
      <c r="F28" s="1098">
        <f t="shared" si="0"/>
        <v>0</v>
      </c>
      <c r="G28" s="1099"/>
      <c r="H28" s="206"/>
      <c r="I28" s="209">
        <f t="shared" si="3"/>
        <v>170</v>
      </c>
      <c r="J28" s="127">
        <f t="shared" si="4"/>
        <v>17</v>
      </c>
      <c r="L28" s="2"/>
      <c r="M28" s="83">
        <v>10</v>
      </c>
      <c r="N28" s="15"/>
      <c r="O28" s="151">
        <f t="shared" si="5"/>
        <v>0</v>
      </c>
      <c r="P28" s="301"/>
      <c r="Q28" s="69">
        <f t="shared" si="1"/>
        <v>0</v>
      </c>
      <c r="R28" s="70"/>
      <c r="S28" s="71"/>
      <c r="T28" s="209">
        <f t="shared" si="6"/>
        <v>500</v>
      </c>
      <c r="U28" s="127">
        <f t="shared" si="7"/>
        <v>50</v>
      </c>
    </row>
    <row r="29" spans="1:21" x14ac:dyDescent="0.25">
      <c r="A29" s="2"/>
      <c r="B29" s="83">
        <v>10</v>
      </c>
      <c r="C29" s="15"/>
      <c r="D29" s="1101">
        <f t="shared" si="2"/>
        <v>0</v>
      </c>
      <c r="E29" s="1102"/>
      <c r="F29" s="1098">
        <f t="shared" si="0"/>
        <v>0</v>
      </c>
      <c r="G29" s="1099"/>
      <c r="H29" s="206"/>
      <c r="I29" s="209">
        <f t="shared" si="3"/>
        <v>170</v>
      </c>
      <c r="J29" s="127">
        <f t="shared" si="4"/>
        <v>17</v>
      </c>
      <c r="L29" s="2"/>
      <c r="M29" s="83">
        <v>10</v>
      </c>
      <c r="N29" s="15"/>
      <c r="O29" s="151">
        <f t="shared" si="5"/>
        <v>0</v>
      </c>
      <c r="P29" s="301"/>
      <c r="Q29" s="69">
        <f t="shared" si="1"/>
        <v>0</v>
      </c>
      <c r="R29" s="70"/>
      <c r="S29" s="71"/>
      <c r="T29" s="209">
        <f t="shared" si="6"/>
        <v>500</v>
      </c>
      <c r="U29" s="127">
        <f t="shared" si="7"/>
        <v>50</v>
      </c>
    </row>
    <row r="30" spans="1:21" x14ac:dyDescent="0.25">
      <c r="A30" s="2"/>
      <c r="B30" s="83">
        <v>10</v>
      </c>
      <c r="C30" s="15"/>
      <c r="D30" s="1101">
        <f t="shared" si="2"/>
        <v>0</v>
      </c>
      <c r="E30" s="1102"/>
      <c r="F30" s="1098">
        <f t="shared" si="0"/>
        <v>0</v>
      </c>
      <c r="G30" s="1099"/>
      <c r="H30" s="206"/>
      <c r="I30" s="209">
        <f t="shared" si="3"/>
        <v>170</v>
      </c>
      <c r="J30" s="127">
        <f t="shared" si="4"/>
        <v>17</v>
      </c>
      <c r="L30" s="2"/>
      <c r="M30" s="83">
        <v>10</v>
      </c>
      <c r="N30" s="15"/>
      <c r="O30" s="151">
        <f t="shared" si="5"/>
        <v>0</v>
      </c>
      <c r="P30" s="793"/>
      <c r="Q30" s="69">
        <f t="shared" si="1"/>
        <v>0</v>
      </c>
      <c r="R30" s="70"/>
      <c r="S30" s="71"/>
      <c r="T30" s="209">
        <f t="shared" si="6"/>
        <v>500</v>
      </c>
      <c r="U30" s="127">
        <f t="shared" si="7"/>
        <v>50</v>
      </c>
    </row>
    <row r="31" spans="1:21" x14ac:dyDescent="0.25">
      <c r="A31" s="2"/>
      <c r="B31" s="83">
        <v>10</v>
      </c>
      <c r="C31" s="15"/>
      <c r="D31" s="1101">
        <f t="shared" si="2"/>
        <v>0</v>
      </c>
      <c r="E31" s="1102"/>
      <c r="F31" s="1098">
        <f t="shared" si="0"/>
        <v>0</v>
      </c>
      <c r="G31" s="1099"/>
      <c r="H31" s="206"/>
      <c r="I31" s="209">
        <f t="shared" si="3"/>
        <v>170</v>
      </c>
      <c r="J31" s="127">
        <f t="shared" si="4"/>
        <v>17</v>
      </c>
      <c r="L31" s="2"/>
      <c r="M31" s="83">
        <v>10</v>
      </c>
      <c r="N31" s="15"/>
      <c r="O31" s="151">
        <f t="shared" si="5"/>
        <v>0</v>
      </c>
      <c r="P31" s="793"/>
      <c r="Q31" s="69">
        <f t="shared" si="1"/>
        <v>0</v>
      </c>
      <c r="R31" s="70"/>
      <c r="S31" s="71"/>
      <c r="T31" s="209">
        <f t="shared" si="6"/>
        <v>500</v>
      </c>
      <c r="U31" s="127">
        <f t="shared" si="7"/>
        <v>50</v>
      </c>
    </row>
    <row r="32" spans="1:21" x14ac:dyDescent="0.25">
      <c r="A32" s="2"/>
      <c r="B32" s="83">
        <v>10</v>
      </c>
      <c r="C32" s="15"/>
      <c r="D32" s="1101">
        <f t="shared" si="2"/>
        <v>0</v>
      </c>
      <c r="E32" s="1102"/>
      <c r="F32" s="1098">
        <f t="shared" si="0"/>
        <v>0</v>
      </c>
      <c r="G32" s="1093"/>
      <c r="H32" s="295"/>
      <c r="I32" s="251">
        <f t="shared" si="3"/>
        <v>170</v>
      </c>
      <c r="J32" s="252">
        <f t="shared" si="4"/>
        <v>17</v>
      </c>
      <c r="L32" s="2"/>
      <c r="M32" s="83">
        <v>10</v>
      </c>
      <c r="N32" s="15"/>
      <c r="O32" s="151">
        <f t="shared" si="5"/>
        <v>0</v>
      </c>
      <c r="P32" s="793"/>
      <c r="Q32" s="69">
        <f t="shared" si="1"/>
        <v>0</v>
      </c>
      <c r="R32" s="249"/>
      <c r="S32" s="250"/>
      <c r="T32" s="251">
        <f t="shared" si="6"/>
        <v>500</v>
      </c>
      <c r="U32" s="252">
        <f t="shared" si="7"/>
        <v>50</v>
      </c>
    </row>
    <row r="33" spans="1:21" x14ac:dyDescent="0.25">
      <c r="A33" s="2"/>
      <c r="B33" s="83">
        <v>10</v>
      </c>
      <c r="C33" s="15"/>
      <c r="D33" s="1101">
        <f t="shared" si="2"/>
        <v>0</v>
      </c>
      <c r="E33" s="1102"/>
      <c r="F33" s="1098">
        <f t="shared" si="0"/>
        <v>0</v>
      </c>
      <c r="G33" s="1093"/>
      <c r="H33" s="295"/>
      <c r="I33" s="251">
        <f t="shared" si="3"/>
        <v>170</v>
      </c>
      <c r="J33" s="252">
        <f t="shared" si="4"/>
        <v>17</v>
      </c>
      <c r="L33" s="2"/>
      <c r="M33" s="83">
        <v>10</v>
      </c>
      <c r="N33" s="15"/>
      <c r="O33" s="151">
        <f t="shared" si="5"/>
        <v>0</v>
      </c>
      <c r="P33" s="793"/>
      <c r="Q33" s="69">
        <f t="shared" si="1"/>
        <v>0</v>
      </c>
      <c r="R33" s="249"/>
      <c r="S33" s="250"/>
      <c r="T33" s="251">
        <f t="shared" si="6"/>
        <v>500</v>
      </c>
      <c r="U33" s="252">
        <f t="shared" si="7"/>
        <v>50</v>
      </c>
    </row>
    <row r="34" spans="1:21" x14ac:dyDescent="0.25">
      <c r="A34" s="2"/>
      <c r="B34" s="83">
        <v>10</v>
      </c>
      <c r="C34" s="15"/>
      <c r="D34" s="1101">
        <f t="shared" si="2"/>
        <v>0</v>
      </c>
      <c r="E34" s="1102"/>
      <c r="F34" s="1098">
        <f t="shared" si="0"/>
        <v>0</v>
      </c>
      <c r="G34" s="1093"/>
      <c r="H34" s="295"/>
      <c r="I34" s="251">
        <f t="shared" si="3"/>
        <v>170</v>
      </c>
      <c r="J34" s="252">
        <f t="shared" si="4"/>
        <v>17</v>
      </c>
      <c r="L34" s="2"/>
      <c r="M34" s="83">
        <v>10</v>
      </c>
      <c r="N34" s="15"/>
      <c r="O34" s="151">
        <f t="shared" si="5"/>
        <v>0</v>
      </c>
      <c r="P34" s="793"/>
      <c r="Q34" s="69">
        <f t="shared" si="1"/>
        <v>0</v>
      </c>
      <c r="R34" s="249"/>
      <c r="S34" s="250"/>
      <c r="T34" s="251">
        <f t="shared" si="6"/>
        <v>500</v>
      </c>
      <c r="U34" s="252">
        <f t="shared" si="7"/>
        <v>50</v>
      </c>
    </row>
    <row r="35" spans="1:21" x14ac:dyDescent="0.25">
      <c r="A35" s="2"/>
      <c r="B35" s="83">
        <v>10</v>
      </c>
      <c r="C35" s="15"/>
      <c r="D35" s="151">
        <f t="shared" si="2"/>
        <v>0</v>
      </c>
      <c r="E35" s="793"/>
      <c r="F35" s="69">
        <f t="shared" si="0"/>
        <v>0</v>
      </c>
      <c r="G35" s="249"/>
      <c r="H35" s="250"/>
      <c r="I35" s="251">
        <f t="shared" si="3"/>
        <v>170</v>
      </c>
      <c r="J35" s="252">
        <f t="shared" si="4"/>
        <v>17</v>
      </c>
      <c r="L35" s="2"/>
      <c r="M35" s="83">
        <v>10</v>
      </c>
      <c r="N35" s="15"/>
      <c r="O35" s="151">
        <f t="shared" si="5"/>
        <v>0</v>
      </c>
      <c r="P35" s="793"/>
      <c r="Q35" s="69">
        <f t="shared" si="1"/>
        <v>0</v>
      </c>
      <c r="R35" s="249"/>
      <c r="S35" s="250"/>
      <c r="T35" s="251">
        <f t="shared" si="6"/>
        <v>500</v>
      </c>
      <c r="U35" s="252">
        <f t="shared" si="7"/>
        <v>50</v>
      </c>
    </row>
    <row r="36" spans="1:21" x14ac:dyDescent="0.25">
      <c r="A36" s="2"/>
      <c r="B36" s="83"/>
      <c r="C36" s="15"/>
      <c r="D36" s="151">
        <f t="shared" si="2"/>
        <v>0</v>
      </c>
      <c r="E36" s="793"/>
      <c r="F36" s="69">
        <f t="shared" si="0"/>
        <v>0</v>
      </c>
      <c r="G36" s="249"/>
      <c r="H36" s="250"/>
      <c r="I36" s="251">
        <f t="shared" si="3"/>
        <v>170</v>
      </c>
      <c r="J36" s="252">
        <f t="shared" si="4"/>
        <v>17</v>
      </c>
      <c r="L36" s="2"/>
      <c r="M36" s="83">
        <v>10</v>
      </c>
      <c r="N36" s="15"/>
      <c r="O36" s="151">
        <f t="shared" si="5"/>
        <v>0</v>
      </c>
      <c r="P36" s="793"/>
      <c r="Q36" s="69">
        <f t="shared" si="1"/>
        <v>0</v>
      </c>
      <c r="R36" s="249"/>
      <c r="S36" s="250"/>
      <c r="T36" s="251">
        <f t="shared" si="6"/>
        <v>500</v>
      </c>
      <c r="U36" s="252">
        <f t="shared" si="7"/>
        <v>50</v>
      </c>
    </row>
    <row r="37" spans="1:21" ht="14.25" customHeight="1" x14ac:dyDescent="0.25">
      <c r="A37" s="2"/>
      <c r="B37" s="83"/>
      <c r="C37" s="15"/>
      <c r="D37" s="795"/>
      <c r="E37" s="793"/>
      <c r="F37" s="69">
        <f t="shared" si="0"/>
        <v>0</v>
      </c>
      <c r="G37" s="249"/>
      <c r="H37" s="250"/>
      <c r="I37" s="251">
        <f t="shared" si="3"/>
        <v>170</v>
      </c>
      <c r="J37" s="252">
        <f t="shared" si="4"/>
        <v>17</v>
      </c>
      <c r="L37" s="2"/>
      <c r="M37" s="83">
        <v>10</v>
      </c>
      <c r="N37" s="15"/>
      <c r="O37" s="795"/>
      <c r="P37" s="793"/>
      <c r="Q37" s="69">
        <f t="shared" si="1"/>
        <v>0</v>
      </c>
      <c r="R37" s="249"/>
      <c r="S37" s="250"/>
      <c r="T37" s="251">
        <f t="shared" si="6"/>
        <v>500</v>
      </c>
      <c r="U37" s="252">
        <f t="shared" si="7"/>
        <v>50</v>
      </c>
    </row>
    <row r="38" spans="1:21" ht="15.75" thickBot="1" x14ac:dyDescent="0.3">
      <c r="A38" s="4"/>
      <c r="B38" s="83"/>
      <c r="C38" s="37"/>
      <c r="D38" s="186">
        <v>0</v>
      </c>
      <c r="E38" s="157"/>
      <c r="F38" s="69">
        <f t="shared" si="0"/>
        <v>0</v>
      </c>
      <c r="G38" s="139"/>
      <c r="H38" s="71"/>
      <c r="L38" s="4"/>
      <c r="M38" s="83">
        <v>10</v>
      </c>
      <c r="N38" s="37"/>
      <c r="O38" s="186">
        <v>0</v>
      </c>
      <c r="P38" s="157"/>
      <c r="Q38" s="69">
        <f t="shared" si="1"/>
        <v>0</v>
      </c>
      <c r="R38" s="139"/>
      <c r="S38" s="71"/>
    </row>
    <row r="39" spans="1:21" ht="16.5" thickTop="1" thickBot="1" x14ac:dyDescent="0.3">
      <c r="C39" s="90">
        <f>SUM(C10:C38)</f>
        <v>33</v>
      </c>
      <c r="D39" s="151">
        <v>0</v>
      </c>
      <c r="E39" s="38"/>
      <c r="F39" s="69">
        <f t="shared" si="0"/>
        <v>0</v>
      </c>
      <c r="M39" s="83">
        <v>10</v>
      </c>
      <c r="N39" s="90">
        <f>SUM(N10:N38)</f>
        <v>0</v>
      </c>
      <c r="O39" s="151">
        <v>0</v>
      </c>
      <c r="P39" s="38"/>
      <c r="Q39" s="69">
        <f t="shared" si="1"/>
        <v>0</v>
      </c>
    </row>
    <row r="40" spans="1:21" ht="15.75" thickBot="1" x14ac:dyDescent="0.3">
      <c r="A40" s="51"/>
      <c r="D40" s="151">
        <v>0</v>
      </c>
      <c r="E40" s="68">
        <f>F4+F5+F6-+C39</f>
        <v>17</v>
      </c>
      <c r="F40" s="5"/>
      <c r="L40" s="51"/>
      <c r="M40" s="83">
        <v>10</v>
      </c>
      <c r="O40" s="151">
        <v>0</v>
      </c>
      <c r="P40" s="68">
        <f>Q4+Q5+Q6-+N39</f>
        <v>50</v>
      </c>
      <c r="Q40" s="5"/>
    </row>
    <row r="41" spans="1:21" ht="15.75" thickBot="1" x14ac:dyDescent="0.3">
      <c r="A41" s="119"/>
      <c r="D41" s="47"/>
      <c r="F41" s="5"/>
      <c r="L41" s="119"/>
      <c r="O41" s="47"/>
      <c r="Q41" s="5"/>
    </row>
    <row r="42" spans="1:21" ht="16.5" thickTop="1" thickBot="1" x14ac:dyDescent="0.3">
      <c r="A42" s="47"/>
      <c r="C42" s="1264" t="s">
        <v>11</v>
      </c>
      <c r="D42" s="1265"/>
      <c r="E42" s="145">
        <f>E5+E4+E6+-F39</f>
        <v>500</v>
      </c>
      <c r="F42" s="5"/>
      <c r="L42" s="47"/>
      <c r="N42" s="1264" t="s">
        <v>11</v>
      </c>
      <c r="O42" s="1265"/>
      <c r="P42" s="145">
        <f>P5+P4+P6+-Q39</f>
        <v>500</v>
      </c>
      <c r="Q42" s="5"/>
    </row>
  </sheetData>
  <mergeCells count="10">
    <mergeCell ref="B5:B7"/>
    <mergeCell ref="I8:I9"/>
    <mergeCell ref="J8:J9"/>
    <mergeCell ref="C42:D42"/>
    <mergeCell ref="A1:I1"/>
    <mergeCell ref="L1:T1"/>
    <mergeCell ref="M5:M7"/>
    <mergeCell ref="T8:T9"/>
    <mergeCell ref="U8:U9"/>
    <mergeCell ref="N42:O42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J78"/>
  <sheetViews>
    <sheetView workbookViewId="0">
      <selection activeCell="C19" sqref="C19"/>
    </sheetView>
  </sheetViews>
  <sheetFormatPr baseColWidth="10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220"/>
      <c r="B1" s="1220"/>
      <c r="C1" s="1220"/>
      <c r="D1" s="1220"/>
      <c r="E1" s="1220"/>
      <c r="F1" s="1220"/>
      <c r="G1" s="1220"/>
      <c r="H1" s="331">
        <v>1</v>
      </c>
      <c r="I1" s="499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497"/>
    </row>
    <row r="3" spans="1:10" ht="16.5" thickTop="1" thickBot="1" x14ac:dyDescent="0.3">
      <c r="A3" s="72" t="s">
        <v>0</v>
      </c>
      <c r="B3" s="72" t="s">
        <v>1</v>
      </c>
      <c r="C3" s="72"/>
      <c r="D3" s="72" t="s">
        <v>2</v>
      </c>
      <c r="E3" s="72" t="s">
        <v>3</v>
      </c>
      <c r="F3" s="72" t="s">
        <v>4</v>
      </c>
      <c r="G3" s="341" t="s">
        <v>20</v>
      </c>
      <c r="H3" s="340" t="s">
        <v>6</v>
      </c>
      <c r="I3" s="500"/>
    </row>
    <row r="4" spans="1:10" ht="15.75" customHeight="1" thickTop="1" x14ac:dyDescent="0.25">
      <c r="A4" s="75"/>
      <c r="B4" s="75"/>
      <c r="C4" s="494"/>
      <c r="D4" s="234"/>
      <c r="E4" s="232"/>
      <c r="F4" s="229"/>
      <c r="G4" s="872"/>
      <c r="H4" s="148"/>
      <c r="I4" s="504"/>
    </row>
    <row r="5" spans="1:10" ht="15" customHeight="1" x14ac:dyDescent="0.25">
      <c r="A5" s="869"/>
      <c r="B5" s="1297" t="s">
        <v>80</v>
      </c>
      <c r="C5" s="299"/>
      <c r="D5" s="234"/>
      <c r="E5" s="228"/>
      <c r="F5" s="229"/>
      <c r="G5" s="227">
        <f>F73</f>
        <v>0</v>
      </c>
      <c r="H5" s="138">
        <f>E5-G5</f>
        <v>0</v>
      </c>
      <c r="I5" s="501"/>
    </row>
    <row r="6" spans="1:10" ht="15.75" thickBot="1" x14ac:dyDescent="0.3">
      <c r="A6" s="236" t="s">
        <v>52</v>
      </c>
      <c r="B6" s="1298"/>
      <c r="C6" s="497"/>
      <c r="D6" s="234"/>
      <c r="E6" s="228"/>
      <c r="F6" s="73"/>
      <c r="G6" s="229"/>
      <c r="H6" s="228"/>
      <c r="I6" s="299"/>
    </row>
    <row r="7" spans="1:10" ht="14.25" customHeight="1" thickBot="1" x14ac:dyDescent="0.3">
      <c r="A7" s="236"/>
      <c r="B7" s="607"/>
      <c r="C7" s="497"/>
      <c r="D7" s="234"/>
      <c r="E7" s="75"/>
      <c r="F7" s="73"/>
      <c r="G7" s="229"/>
      <c r="H7" s="228"/>
      <c r="I7" s="299"/>
    </row>
    <row r="8" spans="1:10" ht="16.5" customHeight="1" thickTop="1" thickBot="1" x14ac:dyDescent="0.3">
      <c r="A8" s="228"/>
      <c r="B8" s="349" t="s">
        <v>7</v>
      </c>
      <c r="C8" s="344" t="s">
        <v>8</v>
      </c>
      <c r="D8" s="345" t="s">
        <v>17</v>
      </c>
      <c r="E8" s="346" t="s">
        <v>2</v>
      </c>
      <c r="F8" s="339" t="s">
        <v>18</v>
      </c>
      <c r="G8" s="347" t="s">
        <v>15</v>
      </c>
      <c r="H8" s="348"/>
      <c r="I8" s="502"/>
    </row>
    <row r="9" spans="1:10" ht="15.75" thickTop="1" x14ac:dyDescent="0.25">
      <c r="A9" s="760"/>
      <c r="B9" s="183">
        <f>F4+F5+F6-C9+F7</f>
        <v>0</v>
      </c>
      <c r="C9" s="15"/>
      <c r="D9" s="69"/>
      <c r="E9" s="311"/>
      <c r="F9" s="263">
        <f t="shared" ref="F9:F15" si="0">D9</f>
        <v>0</v>
      </c>
      <c r="G9" s="70"/>
      <c r="H9" s="71"/>
      <c r="I9" s="497">
        <f>E4+E5+E6-F9+E7</f>
        <v>0</v>
      </c>
      <c r="J9" s="60">
        <f>H9*F9</f>
        <v>0</v>
      </c>
    </row>
    <row r="10" spans="1:10" x14ac:dyDescent="0.25">
      <c r="A10" s="228"/>
      <c r="B10" s="183">
        <f>B9-C10</f>
        <v>0</v>
      </c>
      <c r="C10" s="15"/>
      <c r="D10" s="1056"/>
      <c r="E10" s="1057"/>
      <c r="F10" s="263">
        <f t="shared" si="0"/>
        <v>0</v>
      </c>
      <c r="G10" s="249"/>
      <c r="H10" s="250"/>
      <c r="I10" s="299">
        <f>I9-F10</f>
        <v>0</v>
      </c>
      <c r="J10" s="60">
        <f t="shared" ref="J10:J37" si="1">H10*F10</f>
        <v>0</v>
      </c>
    </row>
    <row r="11" spans="1:10" x14ac:dyDescent="0.25">
      <c r="A11" s="228"/>
      <c r="B11" s="183">
        <f t="shared" ref="B11:B36" si="2">B10-C11</f>
        <v>0</v>
      </c>
      <c r="C11" s="15"/>
      <c r="D11" s="69"/>
      <c r="E11" s="440"/>
      <c r="F11" s="263">
        <f t="shared" si="0"/>
        <v>0</v>
      </c>
      <c r="G11" s="249"/>
      <c r="H11" s="250"/>
      <c r="I11" s="299">
        <f t="shared" ref="I11:I37" si="3">I10-F11</f>
        <v>0</v>
      </c>
      <c r="J11" s="60">
        <f t="shared" si="1"/>
        <v>0</v>
      </c>
    </row>
    <row r="12" spans="1:10" x14ac:dyDescent="0.25">
      <c r="A12" s="760"/>
      <c r="B12" s="183">
        <f t="shared" si="2"/>
        <v>0</v>
      </c>
      <c r="C12" s="15"/>
      <c r="D12" s="69"/>
      <c r="E12" s="440"/>
      <c r="F12" s="263">
        <f t="shared" si="0"/>
        <v>0</v>
      </c>
      <c r="G12" s="249"/>
      <c r="H12" s="250"/>
      <c r="I12" s="299">
        <f t="shared" si="3"/>
        <v>0</v>
      </c>
      <c r="J12" s="60">
        <f t="shared" si="1"/>
        <v>0</v>
      </c>
    </row>
    <row r="13" spans="1:10" x14ac:dyDescent="0.25">
      <c r="A13" s="228"/>
      <c r="B13" s="183">
        <f t="shared" si="2"/>
        <v>0</v>
      </c>
      <c r="C13" s="15"/>
      <c r="D13" s="69"/>
      <c r="E13" s="440"/>
      <c r="F13" s="263">
        <f t="shared" si="0"/>
        <v>0</v>
      </c>
      <c r="G13" s="249"/>
      <c r="H13" s="250"/>
      <c r="I13" s="299">
        <f t="shared" si="3"/>
        <v>0</v>
      </c>
      <c r="J13" s="281">
        <f t="shared" si="1"/>
        <v>0</v>
      </c>
    </row>
    <row r="14" spans="1:10" x14ac:dyDescent="0.25">
      <c r="A14" s="228"/>
      <c r="B14" s="183">
        <f t="shared" si="2"/>
        <v>0</v>
      </c>
      <c r="C14" s="15"/>
      <c r="D14" s="69"/>
      <c r="E14" s="440"/>
      <c r="F14" s="263">
        <f t="shared" si="0"/>
        <v>0</v>
      </c>
      <c r="G14" s="249"/>
      <c r="H14" s="250"/>
      <c r="I14" s="299">
        <f t="shared" si="3"/>
        <v>0</v>
      </c>
      <c r="J14" s="281">
        <f t="shared" si="1"/>
        <v>0</v>
      </c>
    </row>
    <row r="15" spans="1:10" x14ac:dyDescent="0.25">
      <c r="A15" s="228"/>
      <c r="B15" s="183">
        <f t="shared" si="2"/>
        <v>0</v>
      </c>
      <c r="C15" s="15"/>
      <c r="D15" s="92"/>
      <c r="E15" s="843"/>
      <c r="F15" s="263">
        <f t="shared" si="0"/>
        <v>0</v>
      </c>
      <c r="G15" s="249"/>
      <c r="H15" s="250"/>
      <c r="I15" s="299">
        <f t="shared" si="3"/>
        <v>0</v>
      </c>
      <c r="J15" s="281">
        <f t="shared" si="1"/>
        <v>0</v>
      </c>
    </row>
    <row r="16" spans="1:10" x14ac:dyDescent="0.25">
      <c r="A16" s="228"/>
      <c r="B16" s="183">
        <f t="shared" si="2"/>
        <v>0</v>
      </c>
      <c r="C16" s="15"/>
      <c r="D16" s="69"/>
      <c r="E16" s="311"/>
      <c r="F16" s="263">
        <f t="shared" ref="F16:F72" si="4">D16</f>
        <v>0</v>
      </c>
      <c r="G16" s="249"/>
      <c r="H16" s="250"/>
      <c r="I16" s="299">
        <f t="shared" si="3"/>
        <v>0</v>
      </c>
      <c r="J16" s="281">
        <f t="shared" si="1"/>
        <v>0</v>
      </c>
    </row>
    <row r="17" spans="1:10" x14ac:dyDescent="0.25">
      <c r="A17" s="228"/>
      <c r="B17" s="183">
        <f t="shared" si="2"/>
        <v>0</v>
      </c>
      <c r="C17" s="15"/>
      <c r="D17" s="69"/>
      <c r="E17" s="311"/>
      <c r="F17" s="263">
        <f t="shared" si="4"/>
        <v>0</v>
      </c>
      <c r="G17" s="249"/>
      <c r="H17" s="250"/>
      <c r="I17" s="299">
        <f t="shared" si="3"/>
        <v>0</v>
      </c>
      <c r="J17" s="281">
        <f t="shared" si="1"/>
        <v>0</v>
      </c>
    </row>
    <row r="18" spans="1:10" x14ac:dyDescent="0.25">
      <c r="A18" s="228"/>
      <c r="B18" s="183">
        <f t="shared" si="2"/>
        <v>0</v>
      </c>
      <c r="C18" s="15"/>
      <c r="D18" s="69"/>
      <c r="E18" s="311"/>
      <c r="F18" s="263">
        <f t="shared" si="4"/>
        <v>0</v>
      </c>
      <c r="G18" s="249"/>
      <c r="H18" s="250"/>
      <c r="I18" s="299">
        <f t="shared" si="3"/>
        <v>0</v>
      </c>
      <c r="J18" s="281">
        <f t="shared" si="1"/>
        <v>0</v>
      </c>
    </row>
    <row r="19" spans="1:10" x14ac:dyDescent="0.25">
      <c r="A19" s="228"/>
      <c r="B19" s="183">
        <f t="shared" si="2"/>
        <v>0</v>
      </c>
      <c r="C19" s="15"/>
      <c r="D19" s="69"/>
      <c r="E19" s="311"/>
      <c r="F19" s="263">
        <f t="shared" si="4"/>
        <v>0</v>
      </c>
      <c r="G19" s="249"/>
      <c r="H19" s="250"/>
      <c r="I19" s="299">
        <f t="shared" si="3"/>
        <v>0</v>
      </c>
      <c r="J19" s="281">
        <f t="shared" si="1"/>
        <v>0</v>
      </c>
    </row>
    <row r="20" spans="1:10" x14ac:dyDescent="0.25">
      <c r="A20" s="75"/>
      <c r="B20" s="183">
        <f t="shared" si="2"/>
        <v>0</v>
      </c>
      <c r="C20" s="15"/>
      <c r="D20" s="69"/>
      <c r="E20" s="311"/>
      <c r="F20" s="263">
        <f t="shared" si="4"/>
        <v>0</v>
      </c>
      <c r="G20" s="249"/>
      <c r="H20" s="250"/>
      <c r="I20" s="299">
        <f t="shared" si="3"/>
        <v>0</v>
      </c>
      <c r="J20" s="281">
        <f t="shared" si="1"/>
        <v>0</v>
      </c>
    </row>
    <row r="21" spans="1:10" x14ac:dyDescent="0.25">
      <c r="A21" s="75"/>
      <c r="B21" s="183">
        <f t="shared" si="2"/>
        <v>0</v>
      </c>
      <c r="C21" s="15"/>
      <c r="D21" s="69"/>
      <c r="E21" s="311"/>
      <c r="F21" s="263">
        <f t="shared" si="4"/>
        <v>0</v>
      </c>
      <c r="G21" s="249"/>
      <c r="H21" s="250"/>
      <c r="I21" s="299">
        <f t="shared" si="3"/>
        <v>0</v>
      </c>
      <c r="J21" s="281">
        <f t="shared" si="1"/>
        <v>0</v>
      </c>
    </row>
    <row r="22" spans="1:10" x14ac:dyDescent="0.25">
      <c r="A22" s="75"/>
      <c r="B22" s="183">
        <f t="shared" si="2"/>
        <v>0</v>
      </c>
      <c r="C22" s="15"/>
      <c r="D22" s="69"/>
      <c r="E22" s="311"/>
      <c r="F22" s="263">
        <f t="shared" si="4"/>
        <v>0</v>
      </c>
      <c r="G22" s="249"/>
      <c r="H22" s="250"/>
      <c r="I22" s="299">
        <f t="shared" si="3"/>
        <v>0</v>
      </c>
      <c r="J22" s="281">
        <f t="shared" si="1"/>
        <v>0</v>
      </c>
    </row>
    <row r="23" spans="1:10" x14ac:dyDescent="0.25">
      <c r="A23" s="19"/>
      <c r="B23" s="183">
        <f t="shared" si="2"/>
        <v>0</v>
      </c>
      <c r="C23" s="73"/>
      <c r="D23" s="69"/>
      <c r="E23" s="134"/>
      <c r="F23" s="263">
        <f t="shared" si="4"/>
        <v>0</v>
      </c>
      <c r="G23" s="249"/>
      <c r="H23" s="250"/>
      <c r="I23" s="299">
        <f t="shared" si="3"/>
        <v>0</v>
      </c>
      <c r="J23" s="281">
        <f t="shared" si="1"/>
        <v>0</v>
      </c>
    </row>
    <row r="24" spans="1:10" x14ac:dyDescent="0.25">
      <c r="A24" s="19"/>
      <c r="B24" s="183">
        <f t="shared" si="2"/>
        <v>0</v>
      </c>
      <c r="C24" s="73"/>
      <c r="D24" s="69"/>
      <c r="E24" s="134"/>
      <c r="F24" s="263">
        <f t="shared" si="4"/>
        <v>0</v>
      </c>
      <c r="G24" s="249"/>
      <c r="H24" s="250"/>
      <c r="I24" s="299">
        <f t="shared" si="3"/>
        <v>0</v>
      </c>
      <c r="J24" s="281">
        <f t="shared" si="1"/>
        <v>0</v>
      </c>
    </row>
    <row r="25" spans="1:10" x14ac:dyDescent="0.25">
      <c r="A25" s="19"/>
      <c r="B25" s="183">
        <f t="shared" si="2"/>
        <v>0</v>
      </c>
      <c r="C25" s="73"/>
      <c r="D25" s="69"/>
      <c r="E25" s="134"/>
      <c r="F25" s="263">
        <f t="shared" si="4"/>
        <v>0</v>
      </c>
      <c r="G25" s="70"/>
      <c r="H25" s="71"/>
      <c r="I25" s="497">
        <f t="shared" si="3"/>
        <v>0</v>
      </c>
      <c r="J25" s="60">
        <f t="shared" si="1"/>
        <v>0</v>
      </c>
    </row>
    <row r="26" spans="1:10" x14ac:dyDescent="0.25">
      <c r="A26" s="19"/>
      <c r="B26" s="183">
        <f t="shared" si="2"/>
        <v>0</v>
      </c>
      <c r="C26" s="15"/>
      <c r="D26" s="69"/>
      <c r="E26" s="134"/>
      <c r="F26" s="263">
        <f t="shared" si="4"/>
        <v>0</v>
      </c>
      <c r="G26" s="70"/>
      <c r="H26" s="71"/>
      <c r="I26" s="497">
        <f t="shared" si="3"/>
        <v>0</v>
      </c>
      <c r="J26" s="60">
        <f t="shared" si="1"/>
        <v>0</v>
      </c>
    </row>
    <row r="27" spans="1:10" x14ac:dyDescent="0.25">
      <c r="A27" s="19"/>
      <c r="B27" s="183">
        <f t="shared" si="2"/>
        <v>0</v>
      </c>
      <c r="C27" s="15"/>
      <c r="D27" s="69"/>
      <c r="E27" s="134"/>
      <c r="F27" s="263">
        <f t="shared" si="4"/>
        <v>0</v>
      </c>
      <c r="G27" s="70"/>
      <c r="H27" s="71"/>
      <c r="I27" s="497">
        <f t="shared" si="3"/>
        <v>0</v>
      </c>
      <c r="J27" s="60">
        <f t="shared" si="1"/>
        <v>0</v>
      </c>
    </row>
    <row r="28" spans="1:10" x14ac:dyDescent="0.25">
      <c r="A28" s="19"/>
      <c r="B28" s="183">
        <f t="shared" si="2"/>
        <v>0</v>
      </c>
      <c r="C28" s="15"/>
      <c r="D28" s="69"/>
      <c r="E28" s="134"/>
      <c r="F28" s="263">
        <f t="shared" si="4"/>
        <v>0</v>
      </c>
      <c r="G28" s="70"/>
      <c r="H28" s="71"/>
      <c r="I28" s="497">
        <f t="shared" si="3"/>
        <v>0</v>
      </c>
      <c r="J28" s="60">
        <f t="shared" si="1"/>
        <v>0</v>
      </c>
    </row>
    <row r="29" spans="1:10" x14ac:dyDescent="0.25">
      <c r="A29" s="19"/>
      <c r="B29" s="183">
        <f t="shared" si="2"/>
        <v>0</v>
      </c>
      <c r="C29" s="15"/>
      <c r="D29" s="69"/>
      <c r="E29" s="134"/>
      <c r="F29" s="263">
        <f t="shared" si="4"/>
        <v>0</v>
      </c>
      <c r="G29" s="70"/>
      <c r="H29" s="71"/>
      <c r="I29" s="497">
        <f t="shared" si="3"/>
        <v>0</v>
      </c>
      <c r="J29" s="60">
        <f t="shared" si="1"/>
        <v>0</v>
      </c>
    </row>
    <row r="30" spans="1:10" x14ac:dyDescent="0.25">
      <c r="A30" s="19"/>
      <c r="B30" s="183">
        <f t="shared" si="2"/>
        <v>0</v>
      </c>
      <c r="C30" s="15"/>
      <c r="D30" s="69"/>
      <c r="E30" s="134"/>
      <c r="F30" s="263">
        <f t="shared" si="4"/>
        <v>0</v>
      </c>
      <c r="G30" s="70"/>
      <c r="H30" s="71"/>
      <c r="I30" s="497">
        <f t="shared" si="3"/>
        <v>0</v>
      </c>
      <c r="J30" s="60">
        <f t="shared" si="1"/>
        <v>0</v>
      </c>
    </row>
    <row r="31" spans="1:10" x14ac:dyDescent="0.25">
      <c r="A31" s="19"/>
      <c r="B31" s="183">
        <f t="shared" si="2"/>
        <v>0</v>
      </c>
      <c r="C31" s="15"/>
      <c r="D31" s="69"/>
      <c r="E31" s="134"/>
      <c r="F31" s="263">
        <f t="shared" si="4"/>
        <v>0</v>
      </c>
      <c r="G31" s="70"/>
      <c r="H31" s="71"/>
      <c r="I31" s="497">
        <f t="shared" si="3"/>
        <v>0</v>
      </c>
      <c r="J31" s="60">
        <f t="shared" si="1"/>
        <v>0</v>
      </c>
    </row>
    <row r="32" spans="1:10" x14ac:dyDescent="0.25">
      <c r="A32" s="19"/>
      <c r="B32" s="183">
        <f t="shared" si="2"/>
        <v>0</v>
      </c>
      <c r="C32" s="15"/>
      <c r="D32" s="69"/>
      <c r="E32" s="134"/>
      <c r="F32" s="263">
        <f t="shared" si="4"/>
        <v>0</v>
      </c>
      <c r="G32" s="70"/>
      <c r="H32" s="71"/>
      <c r="I32" s="497">
        <f t="shared" si="3"/>
        <v>0</v>
      </c>
      <c r="J32" s="60">
        <f t="shared" si="1"/>
        <v>0</v>
      </c>
    </row>
    <row r="33" spans="1:10" x14ac:dyDescent="0.25">
      <c r="A33" s="19"/>
      <c r="B33" s="183">
        <f t="shared" si="2"/>
        <v>0</v>
      </c>
      <c r="C33" s="15"/>
      <c r="D33" s="69"/>
      <c r="E33" s="134"/>
      <c r="F33" s="263">
        <f t="shared" si="4"/>
        <v>0</v>
      </c>
      <c r="G33" s="70"/>
      <c r="H33" s="71"/>
      <c r="I33" s="497">
        <f t="shared" si="3"/>
        <v>0</v>
      </c>
      <c r="J33" s="60">
        <f t="shared" si="1"/>
        <v>0</v>
      </c>
    </row>
    <row r="34" spans="1:10" x14ac:dyDescent="0.25">
      <c r="A34" s="19"/>
      <c r="B34" s="183">
        <f t="shared" si="2"/>
        <v>0</v>
      </c>
      <c r="C34" s="15"/>
      <c r="D34" s="69"/>
      <c r="E34" s="134"/>
      <c r="F34" s="263">
        <f t="shared" si="4"/>
        <v>0</v>
      </c>
      <c r="G34" s="70"/>
      <c r="H34" s="71"/>
      <c r="I34" s="497">
        <f t="shared" si="3"/>
        <v>0</v>
      </c>
      <c r="J34" s="60">
        <f t="shared" si="1"/>
        <v>0</v>
      </c>
    </row>
    <row r="35" spans="1:10" x14ac:dyDescent="0.25">
      <c r="A35" s="19"/>
      <c r="B35" s="183">
        <f t="shared" si="2"/>
        <v>0</v>
      </c>
      <c r="C35" s="15"/>
      <c r="D35" s="69"/>
      <c r="E35" s="134"/>
      <c r="F35" s="263">
        <f t="shared" si="4"/>
        <v>0</v>
      </c>
      <c r="G35" s="70"/>
      <c r="H35" s="71"/>
      <c r="I35" s="497">
        <f t="shared" si="3"/>
        <v>0</v>
      </c>
      <c r="J35" s="60">
        <f t="shared" si="1"/>
        <v>0</v>
      </c>
    </row>
    <row r="36" spans="1:10" x14ac:dyDescent="0.25">
      <c r="A36" s="19"/>
      <c r="B36" s="183">
        <f t="shared" si="2"/>
        <v>0</v>
      </c>
      <c r="C36" s="15"/>
      <c r="D36" s="69"/>
      <c r="E36" s="134"/>
      <c r="F36" s="263">
        <f t="shared" si="4"/>
        <v>0</v>
      </c>
      <c r="G36" s="70"/>
      <c r="H36" s="71"/>
      <c r="I36" s="497">
        <f t="shared" si="3"/>
        <v>0</v>
      </c>
      <c r="J36" s="60">
        <f t="shared" si="1"/>
        <v>0</v>
      </c>
    </row>
    <row r="37" spans="1:10" x14ac:dyDescent="0.25">
      <c r="B37" s="183">
        <f>B27-C37</f>
        <v>0</v>
      </c>
      <c r="C37" s="15"/>
      <c r="D37" s="69">
        <v>0</v>
      </c>
      <c r="E37" s="134"/>
      <c r="F37" s="263">
        <f t="shared" si="4"/>
        <v>0</v>
      </c>
      <c r="G37" s="70"/>
      <c r="H37" s="71"/>
      <c r="I37" s="497">
        <f t="shared" si="3"/>
        <v>0</v>
      </c>
      <c r="J37" s="60">
        <f t="shared" si="1"/>
        <v>0</v>
      </c>
    </row>
    <row r="38" spans="1:10" x14ac:dyDescent="0.25">
      <c r="B38" s="183"/>
      <c r="C38" s="15"/>
      <c r="D38" s="69"/>
      <c r="E38" s="134"/>
      <c r="F38" s="263"/>
      <c r="G38" s="70"/>
      <c r="H38" s="71"/>
      <c r="I38" s="497"/>
      <c r="J38" s="60"/>
    </row>
    <row r="39" spans="1:10" x14ac:dyDescent="0.25">
      <c r="B39" s="183"/>
      <c r="C39" s="15"/>
      <c r="D39" s="69"/>
      <c r="E39" s="134"/>
      <c r="F39" s="263"/>
      <c r="G39" s="70"/>
      <c r="H39" s="71"/>
      <c r="I39" s="497"/>
      <c r="J39" s="60"/>
    </row>
    <row r="40" spans="1:10" x14ac:dyDescent="0.25">
      <c r="B40" s="183"/>
      <c r="C40" s="15"/>
      <c r="D40" s="69"/>
      <c r="E40" s="134"/>
      <c r="F40" s="263"/>
      <c r="G40" s="70"/>
      <c r="H40" s="71"/>
      <c r="I40" s="497"/>
      <c r="J40" s="60"/>
    </row>
    <row r="41" spans="1:10" x14ac:dyDescent="0.25">
      <c r="B41" s="183"/>
      <c r="C41" s="15"/>
      <c r="D41" s="69"/>
      <c r="E41" s="134"/>
      <c r="F41" s="263"/>
      <c r="G41" s="70"/>
      <c r="H41" s="71"/>
      <c r="I41" s="497"/>
      <c r="J41" s="60"/>
    </row>
    <row r="42" spans="1:10" x14ac:dyDescent="0.25">
      <c r="B42" s="183"/>
      <c r="C42" s="15"/>
      <c r="D42" s="69"/>
      <c r="E42" s="134"/>
      <c r="F42" s="263"/>
      <c r="G42" s="70"/>
      <c r="H42" s="71"/>
      <c r="I42" s="497"/>
      <c r="J42" s="60"/>
    </row>
    <row r="43" spans="1:10" x14ac:dyDescent="0.25">
      <c r="B43" s="183"/>
      <c r="C43" s="15"/>
      <c r="D43" s="69"/>
      <c r="E43" s="134"/>
      <c r="F43" s="263"/>
      <c r="G43" s="70"/>
      <c r="H43" s="71"/>
      <c r="I43" s="497"/>
      <c r="J43" s="60"/>
    </row>
    <row r="44" spans="1:10" x14ac:dyDescent="0.25">
      <c r="B44" s="183"/>
      <c r="C44" s="15"/>
      <c r="D44" s="69"/>
      <c r="E44" s="134"/>
      <c r="F44" s="263"/>
      <c r="G44" s="70"/>
      <c r="H44" s="71"/>
      <c r="I44" s="497"/>
      <c r="J44" s="60"/>
    </row>
    <row r="45" spans="1:10" x14ac:dyDescent="0.25">
      <c r="B45" s="183"/>
      <c r="C45" s="15"/>
      <c r="D45" s="69"/>
      <c r="E45" s="134"/>
      <c r="F45" s="263"/>
      <c r="G45" s="70"/>
      <c r="H45" s="71"/>
      <c r="I45" s="497"/>
      <c r="J45" s="60"/>
    </row>
    <row r="46" spans="1:10" x14ac:dyDescent="0.25">
      <c r="B46" s="183"/>
      <c r="C46" s="15"/>
      <c r="D46" s="69"/>
      <c r="E46" s="134"/>
      <c r="F46" s="263"/>
      <c r="G46" s="70"/>
      <c r="H46" s="71"/>
      <c r="I46" s="497"/>
      <c r="J46" s="60"/>
    </row>
    <row r="47" spans="1:10" x14ac:dyDescent="0.25">
      <c r="B47" s="183"/>
      <c r="C47" s="15"/>
      <c r="D47" s="69"/>
      <c r="E47" s="134"/>
      <c r="F47" s="263"/>
      <c r="G47" s="70"/>
      <c r="H47" s="71"/>
      <c r="I47" s="497"/>
      <c r="J47" s="60"/>
    </row>
    <row r="48" spans="1:10" x14ac:dyDescent="0.25">
      <c r="B48" s="183"/>
      <c r="C48" s="15"/>
      <c r="D48" s="69"/>
      <c r="E48" s="134"/>
      <c r="F48" s="263"/>
      <c r="G48" s="70"/>
      <c r="H48" s="71"/>
      <c r="I48" s="497"/>
      <c r="J48" s="60"/>
    </row>
    <row r="49" spans="2:10" x14ac:dyDescent="0.25">
      <c r="B49" s="183"/>
      <c r="C49" s="15"/>
      <c r="D49" s="69"/>
      <c r="E49" s="134"/>
      <c r="F49" s="263"/>
      <c r="G49" s="70"/>
      <c r="H49" s="71"/>
      <c r="I49" s="497"/>
      <c r="J49" s="60"/>
    </row>
    <row r="50" spans="2:10" x14ac:dyDescent="0.25">
      <c r="B50" s="183"/>
      <c r="C50" s="15"/>
      <c r="D50" s="69"/>
      <c r="E50" s="134"/>
      <c r="F50" s="263"/>
      <c r="G50" s="70"/>
      <c r="H50" s="71"/>
      <c r="I50" s="497"/>
      <c r="J50" s="60"/>
    </row>
    <row r="51" spans="2:10" x14ac:dyDescent="0.25">
      <c r="B51" s="183"/>
      <c r="C51" s="15"/>
      <c r="D51" s="69"/>
      <c r="E51" s="134"/>
      <c r="F51" s="263"/>
      <c r="G51" s="70"/>
      <c r="H51" s="71"/>
      <c r="I51" s="497"/>
      <c r="J51" s="60"/>
    </row>
    <row r="52" spans="2:10" x14ac:dyDescent="0.25">
      <c r="B52" s="183"/>
      <c r="C52" s="15"/>
      <c r="D52" s="69"/>
      <c r="E52" s="134"/>
      <c r="F52" s="263"/>
      <c r="G52" s="70"/>
      <c r="H52" s="71"/>
      <c r="I52" s="497"/>
      <c r="J52" s="60"/>
    </row>
    <row r="53" spans="2:10" x14ac:dyDescent="0.25">
      <c r="B53" s="183"/>
      <c r="C53" s="15"/>
      <c r="D53" s="69"/>
      <c r="E53" s="134"/>
      <c r="F53" s="263"/>
      <c r="G53" s="70"/>
      <c r="H53" s="71"/>
      <c r="I53" s="497"/>
      <c r="J53" s="60"/>
    </row>
    <row r="54" spans="2:10" x14ac:dyDescent="0.25">
      <c r="B54" s="183"/>
      <c r="C54" s="15"/>
      <c r="D54" s="69"/>
      <c r="E54" s="134"/>
      <c r="F54" s="263"/>
      <c r="G54" s="70"/>
      <c r="H54" s="71"/>
      <c r="I54" s="497"/>
      <c r="J54" s="60"/>
    </row>
    <row r="55" spans="2:10" x14ac:dyDescent="0.25">
      <c r="B55" s="183"/>
      <c r="C55" s="15"/>
      <c r="D55" s="69"/>
      <c r="E55" s="134"/>
      <c r="F55" s="263"/>
      <c r="G55" s="70"/>
      <c r="H55" s="71"/>
      <c r="I55" s="497"/>
      <c r="J55" s="60"/>
    </row>
    <row r="56" spans="2:10" x14ac:dyDescent="0.25">
      <c r="B56" s="183"/>
      <c r="C56" s="15"/>
      <c r="D56" s="69"/>
      <c r="E56" s="134"/>
      <c r="F56" s="263"/>
      <c r="G56" s="70"/>
      <c r="H56" s="71"/>
      <c r="I56" s="497"/>
      <c r="J56" s="60"/>
    </row>
    <row r="57" spans="2:10" x14ac:dyDescent="0.25">
      <c r="B57" s="183"/>
      <c r="C57" s="15"/>
      <c r="D57" s="69"/>
      <c r="E57" s="134"/>
      <c r="F57" s="263"/>
      <c r="G57" s="70"/>
      <c r="H57" s="71"/>
      <c r="I57" s="497"/>
      <c r="J57" s="60"/>
    </row>
    <row r="58" spans="2:10" x14ac:dyDescent="0.25">
      <c r="B58" s="183"/>
      <c r="C58" s="15"/>
      <c r="D58" s="69"/>
      <c r="E58" s="134"/>
      <c r="F58" s="263"/>
      <c r="G58" s="70"/>
      <c r="H58" s="71"/>
      <c r="I58" s="497"/>
      <c r="J58" s="60"/>
    </row>
    <row r="59" spans="2:10" x14ac:dyDescent="0.25">
      <c r="B59" s="183"/>
      <c r="C59" s="15"/>
      <c r="D59" s="69"/>
      <c r="E59" s="134"/>
      <c r="F59" s="263"/>
      <c r="G59" s="70"/>
      <c r="H59" s="71"/>
      <c r="I59" s="497"/>
      <c r="J59" s="60"/>
    </row>
    <row r="60" spans="2:10" x14ac:dyDescent="0.25">
      <c r="B60" s="183"/>
      <c r="C60" s="15"/>
      <c r="D60" s="69"/>
      <c r="E60" s="134"/>
      <c r="F60" s="263"/>
      <c r="G60" s="70"/>
      <c r="H60" s="71"/>
      <c r="I60" s="497"/>
      <c r="J60" s="60"/>
    </row>
    <row r="61" spans="2:10" x14ac:dyDescent="0.25">
      <c r="B61" s="183"/>
      <c r="C61" s="15"/>
      <c r="D61" s="69"/>
      <c r="E61" s="134"/>
      <c r="F61" s="263"/>
      <c r="G61" s="70"/>
      <c r="H61" s="71"/>
      <c r="I61" s="497"/>
      <c r="J61" s="60"/>
    </row>
    <row r="62" spans="2:10" x14ac:dyDescent="0.25">
      <c r="B62" s="183"/>
      <c r="C62" s="15"/>
      <c r="D62" s="69"/>
      <c r="E62" s="134"/>
      <c r="F62" s="263"/>
      <c r="G62" s="70"/>
      <c r="H62" s="71"/>
      <c r="I62" s="497"/>
      <c r="J62" s="60"/>
    </row>
    <row r="63" spans="2:10" x14ac:dyDescent="0.25">
      <c r="B63" s="183"/>
      <c r="C63" s="15"/>
      <c r="D63" s="69"/>
      <c r="E63" s="134"/>
      <c r="F63" s="263"/>
      <c r="G63" s="70"/>
      <c r="H63" s="71"/>
      <c r="I63" s="497"/>
      <c r="J63" s="60"/>
    </row>
    <row r="64" spans="2:10" x14ac:dyDescent="0.25">
      <c r="B64" s="183"/>
      <c r="C64" s="15"/>
      <c r="D64" s="69"/>
      <c r="E64" s="134"/>
      <c r="F64" s="263"/>
      <c r="G64" s="70"/>
      <c r="H64" s="71"/>
      <c r="I64" s="497"/>
      <c r="J64" s="60"/>
    </row>
    <row r="65" spans="1:10" x14ac:dyDescent="0.25">
      <c r="B65" s="183"/>
      <c r="C65" s="15"/>
      <c r="D65" s="69"/>
      <c r="E65" s="134"/>
      <c r="F65" s="263"/>
      <c r="G65" s="70"/>
      <c r="H65" s="71"/>
      <c r="I65" s="497"/>
      <c r="J65" s="60"/>
    </row>
    <row r="66" spans="1:10" x14ac:dyDescent="0.25">
      <c r="B66" s="183"/>
      <c r="C66" s="15"/>
      <c r="D66" s="69"/>
      <c r="E66" s="134"/>
      <c r="F66" s="263"/>
      <c r="G66" s="70"/>
      <c r="H66" s="71"/>
      <c r="I66" s="497"/>
      <c r="J66" s="60"/>
    </row>
    <row r="67" spans="1:10" x14ac:dyDescent="0.25">
      <c r="B67" s="183"/>
      <c r="C67" s="15"/>
      <c r="D67" s="69"/>
      <c r="E67" s="134"/>
      <c r="F67" s="263"/>
      <c r="G67" s="70"/>
      <c r="H67" s="71"/>
      <c r="I67" s="497"/>
      <c r="J67" s="60"/>
    </row>
    <row r="68" spans="1:10" x14ac:dyDescent="0.25">
      <c r="B68" s="183"/>
      <c r="C68" s="15"/>
      <c r="D68" s="69"/>
      <c r="E68" s="134"/>
      <c r="F68" s="263"/>
      <c r="G68" s="70"/>
      <c r="H68" s="71"/>
      <c r="I68" s="497"/>
      <c r="J68" s="60"/>
    </row>
    <row r="69" spans="1:10" x14ac:dyDescent="0.25">
      <c r="B69" s="183"/>
      <c r="C69" s="15"/>
      <c r="D69" s="69"/>
      <c r="E69" s="134"/>
      <c r="F69" s="263"/>
      <c r="G69" s="70"/>
      <c r="H69" s="71"/>
      <c r="I69" s="497"/>
      <c r="J69" s="60"/>
    </row>
    <row r="70" spans="1:10" x14ac:dyDescent="0.25">
      <c r="B70" s="183"/>
      <c r="C70" s="15"/>
      <c r="D70" s="69"/>
      <c r="E70" s="134"/>
      <c r="F70" s="263"/>
      <c r="G70" s="70"/>
      <c r="H70" s="71"/>
      <c r="I70" s="497"/>
      <c r="J70" s="60"/>
    </row>
    <row r="71" spans="1:10" x14ac:dyDescent="0.25">
      <c r="B71" s="183"/>
      <c r="C71" s="15"/>
      <c r="D71" s="69"/>
      <c r="E71" s="134"/>
      <c r="F71" s="263"/>
      <c r="G71" s="70"/>
      <c r="H71" s="71"/>
      <c r="I71" s="497"/>
      <c r="J71" s="60"/>
    </row>
    <row r="72" spans="1:10" ht="15.75" thickBot="1" x14ac:dyDescent="0.3">
      <c r="A72" s="121"/>
      <c r="B72" s="183">
        <f t="shared" ref="B72" si="5">B37-C72</f>
        <v>0</v>
      </c>
      <c r="C72" s="37"/>
      <c r="D72" s="69">
        <v>0</v>
      </c>
      <c r="E72" s="303"/>
      <c r="F72" s="263">
        <f t="shared" si="4"/>
        <v>0</v>
      </c>
      <c r="G72" s="139"/>
      <c r="H72" s="199"/>
      <c r="I72" s="497">
        <f>I37-F72</f>
        <v>0</v>
      </c>
      <c r="J72" s="60">
        <f>SUM(J9:J37)</f>
        <v>0</v>
      </c>
    </row>
    <row r="73" spans="1:10" ht="15.75" thickTop="1" x14ac:dyDescent="0.25">
      <c r="A73" s="47">
        <f>SUM(A72:A72)</f>
        <v>0</v>
      </c>
      <c r="C73" s="73"/>
      <c r="D73" s="105">
        <f>SUM(D9:D72)</f>
        <v>0</v>
      </c>
      <c r="E73" s="134"/>
      <c r="F73" s="105">
        <f>SUM(F9:F72)</f>
        <v>0</v>
      </c>
      <c r="G73" s="152"/>
      <c r="H73" s="152"/>
    </row>
    <row r="74" spans="1:10" ht="15.75" thickBot="1" x14ac:dyDescent="0.3">
      <c r="A74" s="47"/>
    </row>
    <row r="75" spans="1:10" x14ac:dyDescent="0.25">
      <c r="B75" s="185"/>
      <c r="D75" s="1216" t="s">
        <v>21</v>
      </c>
      <c r="E75" s="1217"/>
      <c r="F75" s="141">
        <f>G5-F73</f>
        <v>0</v>
      </c>
    </row>
    <row r="76" spans="1:10" ht="15.75" thickBot="1" x14ac:dyDescent="0.3">
      <c r="A76" s="125"/>
      <c r="D76" s="870" t="s">
        <v>4</v>
      </c>
      <c r="E76" s="871"/>
      <c r="F76" s="49">
        <v>0</v>
      </c>
    </row>
    <row r="77" spans="1:10" x14ac:dyDescent="0.25">
      <c r="B77" s="185"/>
    </row>
    <row r="78" spans="1:10" ht="16.5" customHeight="1" x14ac:dyDescent="0.25"/>
  </sheetData>
  <sortState ref="C9:H15">
    <sortCondition ref="G9:G15"/>
  </sortState>
  <mergeCells count="3">
    <mergeCell ref="A1:G1"/>
    <mergeCell ref="B5:B6"/>
    <mergeCell ref="D75:E7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I83"/>
  <sheetViews>
    <sheetView workbookViewId="0">
      <selection activeCell="D17" sqref="D16:D17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231"/>
      <c r="B1" s="1231"/>
      <c r="C1" s="1231"/>
      <c r="D1" s="1231"/>
      <c r="E1" s="1231"/>
      <c r="F1" s="1231"/>
      <c r="G1" s="1231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55"/>
      <c r="D4" s="234"/>
      <c r="E4" s="243"/>
      <c r="F4" s="239"/>
      <c r="G4" s="155"/>
      <c r="H4" s="155"/>
    </row>
    <row r="5" spans="1:9" x14ac:dyDescent="0.25">
      <c r="A5" s="236"/>
      <c r="B5" s="1228" t="s">
        <v>98</v>
      </c>
      <c r="C5" s="494"/>
      <c r="D5" s="234"/>
      <c r="E5" s="251"/>
      <c r="F5" s="239"/>
      <c r="G5" s="244"/>
    </row>
    <row r="6" spans="1:9" x14ac:dyDescent="0.25">
      <c r="A6" s="511"/>
      <c r="B6" s="1228"/>
      <c r="C6" s="255"/>
      <c r="D6" s="234"/>
      <c r="E6" s="243"/>
      <c r="F6" s="239"/>
      <c r="G6" s="246">
        <f>F78</f>
        <v>0</v>
      </c>
      <c r="H6" s="7">
        <f>E6-G6+E7+E5-G5</f>
        <v>0</v>
      </c>
    </row>
    <row r="7" spans="1:9" ht="15.75" thickBot="1" x14ac:dyDescent="0.3">
      <c r="A7" s="226"/>
      <c r="B7" s="256"/>
      <c r="C7" s="633"/>
      <c r="D7" s="234"/>
      <c r="E7" s="69"/>
      <c r="F7" s="73"/>
      <c r="G7" s="226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83">
        <f>F6-C9+F5+F7+F4</f>
        <v>0</v>
      </c>
      <c r="C9" s="15"/>
      <c r="D9" s="248"/>
      <c r="E9" s="273"/>
      <c r="F9" s="248">
        <f t="shared" ref="F9:F10" si="0">D9</f>
        <v>0</v>
      </c>
      <c r="G9" s="249"/>
      <c r="H9" s="250"/>
      <c r="I9" s="259">
        <f>E6-F9+E5+E7+E4</f>
        <v>0</v>
      </c>
    </row>
    <row r="10" spans="1:9" x14ac:dyDescent="0.25">
      <c r="A10" s="195"/>
      <c r="B10" s="83">
        <f>B9-C10</f>
        <v>0</v>
      </c>
      <c r="C10" s="15"/>
      <c r="D10" s="248"/>
      <c r="E10" s="273"/>
      <c r="F10" s="248">
        <f t="shared" si="0"/>
        <v>0</v>
      </c>
      <c r="G10" s="249"/>
      <c r="H10" s="250"/>
      <c r="I10" s="259">
        <f>I9-F10</f>
        <v>0</v>
      </c>
    </row>
    <row r="11" spans="1:9" x14ac:dyDescent="0.25">
      <c r="A11" s="183"/>
      <c r="B11" s="83">
        <f t="shared" ref="B11:B54" si="1">B10-C11</f>
        <v>0</v>
      </c>
      <c r="C11" s="15"/>
      <c r="D11" s="248"/>
      <c r="E11" s="273"/>
      <c r="F11" s="248">
        <f>D11</f>
        <v>0</v>
      </c>
      <c r="G11" s="249"/>
      <c r="H11" s="250"/>
      <c r="I11" s="259">
        <f t="shared" ref="I11:I74" si="2">I10-F11</f>
        <v>0</v>
      </c>
    </row>
    <row r="12" spans="1:9" x14ac:dyDescent="0.25">
      <c r="A12" s="183"/>
      <c r="B12" s="83">
        <f t="shared" si="1"/>
        <v>0</v>
      </c>
      <c r="C12" s="15"/>
      <c r="D12" s="248"/>
      <c r="E12" s="273"/>
      <c r="F12" s="248">
        <f>D12</f>
        <v>0</v>
      </c>
      <c r="G12" s="249"/>
      <c r="H12" s="250"/>
      <c r="I12" s="259">
        <f t="shared" si="2"/>
        <v>0</v>
      </c>
    </row>
    <row r="13" spans="1:9" x14ac:dyDescent="0.25">
      <c r="A13" s="82" t="s">
        <v>33</v>
      </c>
      <c r="B13" s="83">
        <f t="shared" si="1"/>
        <v>0</v>
      </c>
      <c r="C13" s="15"/>
      <c r="D13" s="248"/>
      <c r="E13" s="273"/>
      <c r="F13" s="248">
        <f t="shared" ref="F13:F73" si="3">D13</f>
        <v>0</v>
      </c>
      <c r="G13" s="249"/>
      <c r="H13" s="250"/>
      <c r="I13" s="259">
        <f t="shared" si="2"/>
        <v>0</v>
      </c>
    </row>
    <row r="14" spans="1:9" x14ac:dyDescent="0.25">
      <c r="A14" s="73"/>
      <c r="B14" s="83">
        <f t="shared" si="1"/>
        <v>0</v>
      </c>
      <c r="C14" s="15"/>
      <c r="D14" s="248"/>
      <c r="E14" s="273"/>
      <c r="F14" s="248">
        <f t="shared" si="3"/>
        <v>0</v>
      </c>
      <c r="G14" s="249"/>
      <c r="H14" s="250"/>
      <c r="I14" s="259">
        <f t="shared" si="2"/>
        <v>0</v>
      </c>
    </row>
    <row r="15" spans="1:9" x14ac:dyDescent="0.25">
      <c r="A15" s="73"/>
      <c r="B15" s="83">
        <f t="shared" si="1"/>
        <v>0</v>
      </c>
      <c r="C15" s="15"/>
      <c r="D15" s="248"/>
      <c r="E15" s="273"/>
      <c r="F15" s="248">
        <f t="shared" si="3"/>
        <v>0</v>
      </c>
      <c r="G15" s="249"/>
      <c r="H15" s="250"/>
      <c r="I15" s="259">
        <f t="shared" si="2"/>
        <v>0</v>
      </c>
    </row>
    <row r="16" spans="1:9" x14ac:dyDescent="0.25">
      <c r="B16" s="83">
        <f t="shared" si="1"/>
        <v>0</v>
      </c>
      <c r="C16" s="15"/>
      <c r="D16" s="248"/>
      <c r="E16" s="273"/>
      <c r="F16" s="248">
        <f t="shared" si="3"/>
        <v>0</v>
      </c>
      <c r="G16" s="249"/>
      <c r="H16" s="250"/>
      <c r="I16" s="259">
        <f t="shared" si="2"/>
        <v>0</v>
      </c>
    </row>
    <row r="17" spans="1:9" x14ac:dyDescent="0.25">
      <c r="B17" s="83">
        <f t="shared" si="1"/>
        <v>0</v>
      </c>
      <c r="C17" s="15"/>
      <c r="D17" s="248"/>
      <c r="E17" s="273"/>
      <c r="F17" s="248">
        <f t="shared" si="3"/>
        <v>0</v>
      </c>
      <c r="G17" s="249"/>
      <c r="H17" s="250"/>
      <c r="I17" s="259">
        <f t="shared" si="2"/>
        <v>0</v>
      </c>
    </row>
    <row r="18" spans="1:9" x14ac:dyDescent="0.25">
      <c r="A18" s="122"/>
      <c r="B18" s="83">
        <f t="shared" si="1"/>
        <v>0</v>
      </c>
      <c r="C18" s="15"/>
      <c r="D18" s="248"/>
      <c r="E18" s="273"/>
      <c r="F18" s="248">
        <f t="shared" si="3"/>
        <v>0</v>
      </c>
      <c r="G18" s="249"/>
      <c r="H18" s="250"/>
      <c r="I18" s="259">
        <f t="shared" si="2"/>
        <v>0</v>
      </c>
    </row>
    <row r="19" spans="1:9" x14ac:dyDescent="0.25">
      <c r="A19" s="122"/>
      <c r="B19" s="83">
        <f t="shared" si="1"/>
        <v>0</v>
      </c>
      <c r="C19" s="15"/>
      <c r="D19" s="248"/>
      <c r="E19" s="273"/>
      <c r="F19" s="248">
        <f t="shared" si="3"/>
        <v>0</v>
      </c>
      <c r="G19" s="249"/>
      <c r="H19" s="250"/>
      <c r="I19" s="259">
        <f t="shared" si="2"/>
        <v>0</v>
      </c>
    </row>
    <row r="20" spans="1:9" x14ac:dyDescent="0.25">
      <c r="A20" s="122"/>
      <c r="B20" s="83">
        <f t="shared" si="1"/>
        <v>0</v>
      </c>
      <c r="C20" s="15"/>
      <c r="D20" s="248"/>
      <c r="E20" s="273"/>
      <c r="F20" s="248">
        <f t="shared" si="3"/>
        <v>0</v>
      </c>
      <c r="G20" s="249"/>
      <c r="H20" s="250"/>
      <c r="I20" s="259">
        <f t="shared" si="2"/>
        <v>0</v>
      </c>
    </row>
    <row r="21" spans="1:9" x14ac:dyDescent="0.25">
      <c r="A21" s="122"/>
      <c r="B21" s="83">
        <f t="shared" si="1"/>
        <v>0</v>
      </c>
      <c r="C21" s="15"/>
      <c r="D21" s="248"/>
      <c r="E21" s="273"/>
      <c r="F21" s="248">
        <f t="shared" si="3"/>
        <v>0</v>
      </c>
      <c r="G21" s="249"/>
      <c r="H21" s="250"/>
      <c r="I21" s="259">
        <f t="shared" si="2"/>
        <v>0</v>
      </c>
    </row>
    <row r="22" spans="1:9" x14ac:dyDescent="0.25">
      <c r="A22" s="122"/>
      <c r="B22" s="265">
        <f t="shared" si="1"/>
        <v>0</v>
      </c>
      <c r="C22" s="15"/>
      <c r="D22" s="248"/>
      <c r="E22" s="273"/>
      <c r="F22" s="248">
        <f t="shared" si="3"/>
        <v>0</v>
      </c>
      <c r="G22" s="249"/>
      <c r="H22" s="250"/>
      <c r="I22" s="259">
        <f t="shared" si="2"/>
        <v>0</v>
      </c>
    </row>
    <row r="23" spans="1:9" x14ac:dyDescent="0.25">
      <c r="A23" s="123"/>
      <c r="B23" s="265">
        <f t="shared" si="1"/>
        <v>0</v>
      </c>
      <c r="C23" s="15"/>
      <c r="D23" s="248"/>
      <c r="E23" s="273"/>
      <c r="F23" s="248">
        <f t="shared" si="3"/>
        <v>0</v>
      </c>
      <c r="G23" s="249"/>
      <c r="H23" s="250"/>
      <c r="I23" s="259">
        <f t="shared" si="2"/>
        <v>0</v>
      </c>
    </row>
    <row r="24" spans="1:9" x14ac:dyDescent="0.25">
      <c r="A24" s="122"/>
      <c r="B24" s="265">
        <f t="shared" si="1"/>
        <v>0</v>
      </c>
      <c r="C24" s="15"/>
      <c r="D24" s="248"/>
      <c r="E24" s="273"/>
      <c r="F24" s="248">
        <f t="shared" si="3"/>
        <v>0</v>
      </c>
      <c r="G24" s="249"/>
      <c r="H24" s="250"/>
      <c r="I24" s="259">
        <f t="shared" si="2"/>
        <v>0</v>
      </c>
    </row>
    <row r="25" spans="1:9" x14ac:dyDescent="0.25">
      <c r="A25" s="122"/>
      <c r="B25" s="265">
        <f t="shared" si="1"/>
        <v>0</v>
      </c>
      <c r="C25" s="15"/>
      <c r="D25" s="248"/>
      <c r="E25" s="273"/>
      <c r="F25" s="248">
        <f t="shared" si="3"/>
        <v>0</v>
      </c>
      <c r="G25" s="249"/>
      <c r="H25" s="250"/>
      <c r="I25" s="259">
        <f t="shared" si="2"/>
        <v>0</v>
      </c>
    </row>
    <row r="26" spans="1:9" x14ac:dyDescent="0.25">
      <c r="A26" s="122"/>
      <c r="B26" s="183">
        <f t="shared" si="1"/>
        <v>0</v>
      </c>
      <c r="C26" s="15"/>
      <c r="D26" s="248"/>
      <c r="E26" s="273"/>
      <c r="F26" s="248">
        <f t="shared" si="3"/>
        <v>0</v>
      </c>
      <c r="G26" s="249"/>
      <c r="H26" s="250"/>
      <c r="I26" s="259">
        <f t="shared" si="2"/>
        <v>0</v>
      </c>
    </row>
    <row r="27" spans="1:9" x14ac:dyDescent="0.25">
      <c r="A27" s="122"/>
      <c r="B27" s="265">
        <f t="shared" si="1"/>
        <v>0</v>
      </c>
      <c r="C27" s="15"/>
      <c r="D27" s="248"/>
      <c r="E27" s="273"/>
      <c r="F27" s="248">
        <f t="shared" si="3"/>
        <v>0</v>
      </c>
      <c r="G27" s="249"/>
      <c r="H27" s="250"/>
      <c r="I27" s="259">
        <f t="shared" si="2"/>
        <v>0</v>
      </c>
    </row>
    <row r="28" spans="1:9" x14ac:dyDescent="0.25">
      <c r="A28" s="122"/>
      <c r="B28" s="183">
        <f t="shared" si="1"/>
        <v>0</v>
      </c>
      <c r="C28" s="15"/>
      <c r="D28" s="248"/>
      <c r="E28" s="273"/>
      <c r="F28" s="248">
        <f t="shared" si="3"/>
        <v>0</v>
      </c>
      <c r="G28" s="249"/>
      <c r="H28" s="250"/>
      <c r="I28" s="259">
        <f t="shared" si="2"/>
        <v>0</v>
      </c>
    </row>
    <row r="29" spans="1:9" x14ac:dyDescent="0.25">
      <c r="A29" s="122"/>
      <c r="B29" s="265">
        <f t="shared" si="1"/>
        <v>0</v>
      </c>
      <c r="C29" s="15"/>
      <c r="D29" s="248"/>
      <c r="E29" s="273"/>
      <c r="F29" s="248">
        <f t="shared" si="3"/>
        <v>0</v>
      </c>
      <c r="G29" s="249"/>
      <c r="H29" s="250"/>
      <c r="I29" s="259">
        <f t="shared" si="2"/>
        <v>0</v>
      </c>
    </row>
    <row r="30" spans="1:9" x14ac:dyDescent="0.25">
      <c r="A30" s="122"/>
      <c r="B30" s="265">
        <f t="shared" si="1"/>
        <v>0</v>
      </c>
      <c r="C30" s="15"/>
      <c r="D30" s="248"/>
      <c r="E30" s="273"/>
      <c r="F30" s="248">
        <f t="shared" si="3"/>
        <v>0</v>
      </c>
      <c r="G30" s="249"/>
      <c r="H30" s="250"/>
      <c r="I30" s="259">
        <f t="shared" si="2"/>
        <v>0</v>
      </c>
    </row>
    <row r="31" spans="1:9" x14ac:dyDescent="0.25">
      <c r="A31" s="122"/>
      <c r="B31" s="265">
        <f t="shared" si="1"/>
        <v>0</v>
      </c>
      <c r="C31" s="15"/>
      <c r="D31" s="248"/>
      <c r="E31" s="273"/>
      <c r="F31" s="248">
        <f t="shared" si="3"/>
        <v>0</v>
      </c>
      <c r="G31" s="249"/>
      <c r="H31" s="250"/>
      <c r="I31" s="259">
        <f t="shared" si="2"/>
        <v>0</v>
      </c>
    </row>
    <row r="32" spans="1:9" x14ac:dyDescent="0.25">
      <c r="A32" s="122"/>
      <c r="B32" s="265">
        <f t="shared" si="1"/>
        <v>0</v>
      </c>
      <c r="C32" s="15"/>
      <c r="D32" s="248"/>
      <c r="E32" s="273"/>
      <c r="F32" s="248">
        <f t="shared" si="3"/>
        <v>0</v>
      </c>
      <c r="G32" s="249"/>
      <c r="H32" s="250"/>
      <c r="I32" s="259">
        <f t="shared" si="2"/>
        <v>0</v>
      </c>
    </row>
    <row r="33" spans="1:9" x14ac:dyDescent="0.25">
      <c r="A33" s="122"/>
      <c r="B33" s="265">
        <f t="shared" si="1"/>
        <v>0</v>
      </c>
      <c r="C33" s="15"/>
      <c r="D33" s="248"/>
      <c r="E33" s="273"/>
      <c r="F33" s="248">
        <f t="shared" si="3"/>
        <v>0</v>
      </c>
      <c r="G33" s="249"/>
      <c r="H33" s="250"/>
      <c r="I33" s="259">
        <f t="shared" si="2"/>
        <v>0</v>
      </c>
    </row>
    <row r="34" spans="1:9" x14ac:dyDescent="0.25">
      <c r="A34" s="122"/>
      <c r="B34" s="265">
        <f t="shared" si="1"/>
        <v>0</v>
      </c>
      <c r="C34" s="15"/>
      <c r="D34" s="248"/>
      <c r="E34" s="273"/>
      <c r="F34" s="248">
        <f t="shared" si="3"/>
        <v>0</v>
      </c>
      <c r="G34" s="249"/>
      <c r="H34" s="250"/>
      <c r="I34" s="259">
        <f t="shared" si="2"/>
        <v>0</v>
      </c>
    </row>
    <row r="35" spans="1:9" x14ac:dyDescent="0.25">
      <c r="A35" s="122"/>
      <c r="B35" s="265">
        <f t="shared" si="1"/>
        <v>0</v>
      </c>
      <c r="C35" s="15"/>
      <c r="D35" s="248"/>
      <c r="E35" s="273"/>
      <c r="F35" s="248">
        <f t="shared" si="3"/>
        <v>0</v>
      </c>
      <c r="G35" s="249"/>
      <c r="H35" s="250"/>
      <c r="I35" s="259">
        <f t="shared" si="2"/>
        <v>0</v>
      </c>
    </row>
    <row r="36" spans="1:9" x14ac:dyDescent="0.25">
      <c r="A36" s="122" t="s">
        <v>22</v>
      </c>
      <c r="B36" s="265">
        <f t="shared" si="1"/>
        <v>0</v>
      </c>
      <c r="C36" s="15"/>
      <c r="D36" s="248"/>
      <c r="E36" s="273"/>
      <c r="F36" s="248">
        <f t="shared" si="3"/>
        <v>0</v>
      </c>
      <c r="G36" s="249"/>
      <c r="H36" s="250"/>
      <c r="I36" s="259">
        <f t="shared" si="2"/>
        <v>0</v>
      </c>
    </row>
    <row r="37" spans="1:9" x14ac:dyDescent="0.25">
      <c r="A37" s="123"/>
      <c r="B37" s="265">
        <f t="shared" si="1"/>
        <v>0</v>
      </c>
      <c r="C37" s="15"/>
      <c r="D37" s="248"/>
      <c r="E37" s="273"/>
      <c r="F37" s="248">
        <f t="shared" si="3"/>
        <v>0</v>
      </c>
      <c r="G37" s="249"/>
      <c r="H37" s="250"/>
      <c r="I37" s="259">
        <f t="shared" si="2"/>
        <v>0</v>
      </c>
    </row>
    <row r="38" spans="1:9" x14ac:dyDescent="0.25">
      <c r="A38" s="122"/>
      <c r="B38" s="265">
        <f t="shared" si="1"/>
        <v>0</v>
      </c>
      <c r="C38" s="15"/>
      <c r="D38" s="248"/>
      <c r="E38" s="273"/>
      <c r="F38" s="248">
        <f t="shared" si="3"/>
        <v>0</v>
      </c>
      <c r="G38" s="249"/>
      <c r="H38" s="250"/>
      <c r="I38" s="259">
        <f t="shared" si="2"/>
        <v>0</v>
      </c>
    </row>
    <row r="39" spans="1:9" x14ac:dyDescent="0.25">
      <c r="A39" s="122"/>
      <c r="B39" s="83">
        <f t="shared" si="1"/>
        <v>0</v>
      </c>
      <c r="C39" s="15"/>
      <c r="D39" s="248"/>
      <c r="E39" s="273"/>
      <c r="F39" s="248">
        <f t="shared" si="3"/>
        <v>0</v>
      </c>
      <c r="G39" s="249"/>
      <c r="H39" s="250"/>
      <c r="I39" s="259">
        <f t="shared" si="2"/>
        <v>0</v>
      </c>
    </row>
    <row r="40" spans="1:9" x14ac:dyDescent="0.25">
      <c r="A40" s="122"/>
      <c r="B40" s="83">
        <f t="shared" si="1"/>
        <v>0</v>
      </c>
      <c r="C40" s="15"/>
      <c r="D40" s="248"/>
      <c r="E40" s="273"/>
      <c r="F40" s="248">
        <f t="shared" si="3"/>
        <v>0</v>
      </c>
      <c r="G40" s="249"/>
      <c r="H40" s="250"/>
      <c r="I40" s="259">
        <f t="shared" si="2"/>
        <v>0</v>
      </c>
    </row>
    <row r="41" spans="1:9" x14ac:dyDescent="0.25">
      <c r="A41" s="122"/>
      <c r="B41" s="83">
        <f t="shared" si="1"/>
        <v>0</v>
      </c>
      <c r="C41" s="15"/>
      <c r="D41" s="248"/>
      <c r="E41" s="273"/>
      <c r="F41" s="248">
        <f t="shared" si="3"/>
        <v>0</v>
      </c>
      <c r="G41" s="249"/>
      <c r="H41" s="250"/>
      <c r="I41" s="259">
        <f t="shared" si="2"/>
        <v>0</v>
      </c>
    </row>
    <row r="42" spans="1:9" x14ac:dyDescent="0.25">
      <c r="A42" s="122"/>
      <c r="B42" s="83">
        <f t="shared" si="1"/>
        <v>0</v>
      </c>
      <c r="C42" s="15"/>
      <c r="D42" s="248"/>
      <c r="E42" s="273"/>
      <c r="F42" s="248">
        <f t="shared" si="3"/>
        <v>0</v>
      </c>
      <c r="G42" s="249"/>
      <c r="H42" s="250"/>
      <c r="I42" s="259">
        <f t="shared" si="2"/>
        <v>0</v>
      </c>
    </row>
    <row r="43" spans="1:9" x14ac:dyDescent="0.25">
      <c r="A43" s="122"/>
      <c r="B43" s="83">
        <f t="shared" si="1"/>
        <v>0</v>
      </c>
      <c r="C43" s="15"/>
      <c r="D43" s="248"/>
      <c r="E43" s="273"/>
      <c r="F43" s="248">
        <f t="shared" si="3"/>
        <v>0</v>
      </c>
      <c r="G43" s="249"/>
      <c r="H43" s="250"/>
      <c r="I43" s="259">
        <f t="shared" si="2"/>
        <v>0</v>
      </c>
    </row>
    <row r="44" spans="1:9" x14ac:dyDescent="0.25">
      <c r="A44" s="122"/>
      <c r="B44" s="83">
        <f t="shared" si="1"/>
        <v>0</v>
      </c>
      <c r="C44" s="15"/>
      <c r="D44" s="248"/>
      <c r="E44" s="273"/>
      <c r="F44" s="248">
        <f t="shared" si="3"/>
        <v>0</v>
      </c>
      <c r="G44" s="249"/>
      <c r="H44" s="250"/>
      <c r="I44" s="259">
        <f t="shared" si="2"/>
        <v>0</v>
      </c>
    </row>
    <row r="45" spans="1:9" x14ac:dyDescent="0.25">
      <c r="A45" s="122"/>
      <c r="B45" s="83">
        <f t="shared" si="1"/>
        <v>0</v>
      </c>
      <c r="C45" s="15"/>
      <c r="D45" s="248"/>
      <c r="E45" s="273"/>
      <c r="F45" s="248">
        <f t="shared" si="3"/>
        <v>0</v>
      </c>
      <c r="G45" s="249"/>
      <c r="H45" s="250"/>
      <c r="I45" s="259">
        <f t="shared" si="2"/>
        <v>0</v>
      </c>
    </row>
    <row r="46" spans="1:9" x14ac:dyDescent="0.25">
      <c r="A46" s="122"/>
      <c r="B46" s="83">
        <f t="shared" si="1"/>
        <v>0</v>
      </c>
      <c r="C46" s="15"/>
      <c r="D46" s="248"/>
      <c r="E46" s="273"/>
      <c r="F46" s="248">
        <f t="shared" si="3"/>
        <v>0</v>
      </c>
      <c r="G46" s="249"/>
      <c r="H46" s="250"/>
      <c r="I46" s="259">
        <f t="shared" si="2"/>
        <v>0</v>
      </c>
    </row>
    <row r="47" spans="1:9" x14ac:dyDescent="0.25">
      <c r="A47" s="122"/>
      <c r="B47" s="83">
        <f t="shared" si="1"/>
        <v>0</v>
      </c>
      <c r="C47" s="15"/>
      <c r="D47" s="248"/>
      <c r="E47" s="273"/>
      <c r="F47" s="248">
        <f t="shared" si="3"/>
        <v>0</v>
      </c>
      <c r="G47" s="249"/>
      <c r="H47" s="250"/>
      <c r="I47" s="259">
        <f t="shared" si="2"/>
        <v>0</v>
      </c>
    </row>
    <row r="48" spans="1:9" x14ac:dyDescent="0.25">
      <c r="A48" s="122"/>
      <c r="B48" s="83">
        <f t="shared" si="1"/>
        <v>0</v>
      </c>
      <c r="C48" s="15"/>
      <c r="D48" s="248"/>
      <c r="E48" s="273"/>
      <c r="F48" s="248">
        <f t="shared" si="3"/>
        <v>0</v>
      </c>
      <c r="G48" s="249"/>
      <c r="H48" s="250"/>
      <c r="I48" s="259">
        <f t="shared" si="2"/>
        <v>0</v>
      </c>
    </row>
    <row r="49" spans="1:9" x14ac:dyDescent="0.25">
      <c r="A49" s="122"/>
      <c r="B49" s="83">
        <f t="shared" si="1"/>
        <v>0</v>
      </c>
      <c r="C49" s="15"/>
      <c r="D49" s="248"/>
      <c r="E49" s="273"/>
      <c r="F49" s="248">
        <f t="shared" si="3"/>
        <v>0</v>
      </c>
      <c r="G49" s="249"/>
      <c r="H49" s="250"/>
      <c r="I49" s="259">
        <f t="shared" si="2"/>
        <v>0</v>
      </c>
    </row>
    <row r="50" spans="1:9" x14ac:dyDescent="0.25">
      <c r="A50" s="122"/>
      <c r="B50" s="83">
        <f t="shared" si="1"/>
        <v>0</v>
      </c>
      <c r="C50" s="15"/>
      <c r="D50" s="248"/>
      <c r="E50" s="273"/>
      <c r="F50" s="248">
        <f t="shared" si="3"/>
        <v>0</v>
      </c>
      <c r="G50" s="249"/>
      <c r="H50" s="250"/>
      <c r="I50" s="259">
        <f t="shared" si="2"/>
        <v>0</v>
      </c>
    </row>
    <row r="51" spans="1:9" x14ac:dyDescent="0.25">
      <c r="A51" s="122"/>
      <c r="B51" s="83">
        <f t="shared" si="1"/>
        <v>0</v>
      </c>
      <c r="C51" s="15"/>
      <c r="D51" s="248"/>
      <c r="E51" s="273"/>
      <c r="F51" s="248">
        <f t="shared" si="3"/>
        <v>0</v>
      </c>
      <c r="G51" s="249"/>
      <c r="H51" s="250"/>
      <c r="I51" s="259">
        <f t="shared" si="2"/>
        <v>0</v>
      </c>
    </row>
    <row r="52" spans="1:9" x14ac:dyDescent="0.25">
      <c r="A52" s="122"/>
      <c r="B52" s="83">
        <f t="shared" si="1"/>
        <v>0</v>
      </c>
      <c r="C52" s="15"/>
      <c r="D52" s="248"/>
      <c r="E52" s="273"/>
      <c r="F52" s="248">
        <f t="shared" si="3"/>
        <v>0</v>
      </c>
      <c r="G52" s="249"/>
      <c r="H52" s="250"/>
      <c r="I52" s="259">
        <f t="shared" si="2"/>
        <v>0</v>
      </c>
    </row>
    <row r="53" spans="1:9" x14ac:dyDescent="0.25">
      <c r="A53" s="122"/>
      <c r="B53" s="83">
        <f t="shared" si="1"/>
        <v>0</v>
      </c>
      <c r="C53" s="15"/>
      <c r="D53" s="248"/>
      <c r="E53" s="273"/>
      <c r="F53" s="248">
        <f t="shared" si="3"/>
        <v>0</v>
      </c>
      <c r="G53" s="249"/>
      <c r="H53" s="250"/>
      <c r="I53" s="259">
        <f t="shared" si="2"/>
        <v>0</v>
      </c>
    </row>
    <row r="54" spans="1:9" x14ac:dyDescent="0.25">
      <c r="A54" s="122"/>
      <c r="B54" s="83">
        <f t="shared" si="1"/>
        <v>0</v>
      </c>
      <c r="C54" s="15"/>
      <c r="D54" s="248"/>
      <c r="E54" s="273"/>
      <c r="F54" s="248">
        <f t="shared" si="3"/>
        <v>0</v>
      </c>
      <c r="G54" s="249"/>
      <c r="H54" s="250"/>
      <c r="I54" s="259">
        <f t="shared" si="2"/>
        <v>0</v>
      </c>
    </row>
    <row r="55" spans="1:9" x14ac:dyDescent="0.25">
      <c r="A55" s="122"/>
      <c r="B55" s="12">
        <f>B54-C55</f>
        <v>0</v>
      </c>
      <c r="C55" s="15"/>
      <c r="D55" s="248"/>
      <c r="E55" s="273"/>
      <c r="F55" s="248">
        <f t="shared" si="3"/>
        <v>0</v>
      </c>
      <c r="G55" s="249"/>
      <c r="H55" s="250"/>
      <c r="I55" s="259">
        <f t="shared" si="2"/>
        <v>0</v>
      </c>
    </row>
    <row r="56" spans="1:9" x14ac:dyDescent="0.25">
      <c r="A56" s="122"/>
      <c r="B56" s="12">
        <f t="shared" ref="B56:B75" si="4">B55-C56</f>
        <v>0</v>
      </c>
      <c r="C56" s="15"/>
      <c r="D56" s="248"/>
      <c r="E56" s="273"/>
      <c r="F56" s="248">
        <f t="shared" si="3"/>
        <v>0</v>
      </c>
      <c r="G56" s="249"/>
      <c r="H56" s="250"/>
      <c r="I56" s="259">
        <f t="shared" si="2"/>
        <v>0</v>
      </c>
    </row>
    <row r="57" spans="1:9" x14ac:dyDescent="0.25">
      <c r="A57" s="122"/>
      <c r="B57" s="12">
        <f t="shared" si="4"/>
        <v>0</v>
      </c>
      <c r="C57" s="15"/>
      <c r="D57" s="248"/>
      <c r="E57" s="273"/>
      <c r="F57" s="248">
        <f t="shared" si="3"/>
        <v>0</v>
      </c>
      <c r="G57" s="249"/>
      <c r="H57" s="250"/>
      <c r="I57" s="259">
        <f t="shared" si="2"/>
        <v>0</v>
      </c>
    </row>
    <row r="58" spans="1:9" x14ac:dyDescent="0.25">
      <c r="A58" s="122"/>
      <c r="B58" s="12">
        <f t="shared" si="4"/>
        <v>0</v>
      </c>
      <c r="C58" s="15"/>
      <c r="D58" s="248"/>
      <c r="E58" s="273"/>
      <c r="F58" s="248">
        <f t="shared" si="3"/>
        <v>0</v>
      </c>
      <c r="G58" s="249"/>
      <c r="H58" s="250"/>
      <c r="I58" s="259">
        <f t="shared" si="2"/>
        <v>0</v>
      </c>
    </row>
    <row r="59" spans="1:9" x14ac:dyDescent="0.25">
      <c r="A59" s="122"/>
      <c r="B59" s="12">
        <f t="shared" si="4"/>
        <v>0</v>
      </c>
      <c r="C59" s="15"/>
      <c r="D59" s="248"/>
      <c r="E59" s="273"/>
      <c r="F59" s="248">
        <f t="shared" si="3"/>
        <v>0</v>
      </c>
      <c r="G59" s="249"/>
      <c r="H59" s="250"/>
      <c r="I59" s="259">
        <f t="shared" si="2"/>
        <v>0</v>
      </c>
    </row>
    <row r="60" spans="1:9" x14ac:dyDescent="0.25">
      <c r="A60" s="122"/>
      <c r="B60" s="12">
        <f t="shared" si="4"/>
        <v>0</v>
      </c>
      <c r="C60" s="15"/>
      <c r="D60" s="248"/>
      <c r="E60" s="273"/>
      <c r="F60" s="248">
        <f t="shared" si="3"/>
        <v>0</v>
      </c>
      <c r="G60" s="249"/>
      <c r="H60" s="250"/>
      <c r="I60" s="259">
        <f t="shared" si="2"/>
        <v>0</v>
      </c>
    </row>
    <row r="61" spans="1:9" x14ac:dyDescent="0.25">
      <c r="A61" s="122"/>
      <c r="B61" s="12">
        <f t="shared" si="4"/>
        <v>0</v>
      </c>
      <c r="C61" s="15"/>
      <c r="D61" s="248"/>
      <c r="E61" s="273"/>
      <c r="F61" s="248">
        <f t="shared" si="3"/>
        <v>0</v>
      </c>
      <c r="G61" s="249"/>
      <c r="H61" s="250"/>
      <c r="I61" s="259">
        <f t="shared" si="2"/>
        <v>0</v>
      </c>
    </row>
    <row r="62" spans="1:9" x14ac:dyDescent="0.25">
      <c r="A62" s="122"/>
      <c r="B62" s="12">
        <f t="shared" si="4"/>
        <v>0</v>
      </c>
      <c r="C62" s="15"/>
      <c r="D62" s="248"/>
      <c r="E62" s="273"/>
      <c r="F62" s="248">
        <f t="shared" si="3"/>
        <v>0</v>
      </c>
      <c r="G62" s="249"/>
      <c r="H62" s="250"/>
      <c r="I62" s="259">
        <f t="shared" si="2"/>
        <v>0</v>
      </c>
    </row>
    <row r="63" spans="1:9" x14ac:dyDescent="0.25">
      <c r="A63" s="122"/>
      <c r="B63" s="12">
        <f t="shared" si="4"/>
        <v>0</v>
      </c>
      <c r="C63" s="15"/>
      <c r="D63" s="248"/>
      <c r="E63" s="273"/>
      <c r="F63" s="248">
        <f t="shared" si="3"/>
        <v>0</v>
      </c>
      <c r="G63" s="249"/>
      <c r="H63" s="250"/>
      <c r="I63" s="259">
        <f t="shared" si="2"/>
        <v>0</v>
      </c>
    </row>
    <row r="64" spans="1:9" x14ac:dyDescent="0.25">
      <c r="A64" s="122"/>
      <c r="B64" s="12">
        <f t="shared" si="4"/>
        <v>0</v>
      </c>
      <c r="C64" s="15"/>
      <c r="D64" s="248"/>
      <c r="E64" s="273"/>
      <c r="F64" s="248">
        <f t="shared" si="3"/>
        <v>0</v>
      </c>
      <c r="G64" s="249"/>
      <c r="H64" s="250"/>
      <c r="I64" s="259">
        <f t="shared" si="2"/>
        <v>0</v>
      </c>
    </row>
    <row r="65" spans="1:9" x14ac:dyDescent="0.25">
      <c r="A65" s="122"/>
      <c r="B65" s="12">
        <f t="shared" si="4"/>
        <v>0</v>
      </c>
      <c r="C65" s="15"/>
      <c r="D65" s="248"/>
      <c r="E65" s="273"/>
      <c r="F65" s="248">
        <f t="shared" si="3"/>
        <v>0</v>
      </c>
      <c r="G65" s="249"/>
      <c r="H65" s="250"/>
      <c r="I65" s="259">
        <f t="shared" si="2"/>
        <v>0</v>
      </c>
    </row>
    <row r="66" spans="1:9" x14ac:dyDescent="0.25">
      <c r="A66" s="122"/>
      <c r="B66" s="12">
        <f t="shared" si="4"/>
        <v>0</v>
      </c>
      <c r="C66" s="15"/>
      <c r="D66" s="248"/>
      <c r="E66" s="273"/>
      <c r="F66" s="248">
        <f t="shared" si="3"/>
        <v>0</v>
      </c>
      <c r="G66" s="249"/>
      <c r="H66" s="250"/>
      <c r="I66" s="259">
        <f t="shared" si="2"/>
        <v>0</v>
      </c>
    </row>
    <row r="67" spans="1:9" x14ac:dyDescent="0.25">
      <c r="A67" s="122"/>
      <c r="B67" s="12">
        <f t="shared" si="4"/>
        <v>0</v>
      </c>
      <c r="C67" s="15"/>
      <c r="D67" s="69"/>
      <c r="E67" s="203"/>
      <c r="F67" s="69">
        <f t="shared" si="3"/>
        <v>0</v>
      </c>
      <c r="G67" s="70"/>
      <c r="H67" s="71"/>
      <c r="I67" s="105">
        <f t="shared" si="2"/>
        <v>0</v>
      </c>
    </row>
    <row r="68" spans="1:9" x14ac:dyDescent="0.25">
      <c r="A68" s="122"/>
      <c r="B68" s="12">
        <f t="shared" si="4"/>
        <v>0</v>
      </c>
      <c r="C68" s="15"/>
      <c r="D68" s="59"/>
      <c r="E68" s="210"/>
      <c r="F68" s="69">
        <f t="shared" si="3"/>
        <v>0</v>
      </c>
      <c r="G68" s="70"/>
      <c r="H68" s="71"/>
      <c r="I68" s="105">
        <f t="shared" si="2"/>
        <v>0</v>
      </c>
    </row>
    <row r="69" spans="1:9" x14ac:dyDescent="0.25">
      <c r="A69" s="122"/>
      <c r="B69" s="12">
        <f t="shared" si="4"/>
        <v>0</v>
      </c>
      <c r="C69" s="15"/>
      <c r="D69" s="59"/>
      <c r="E69" s="210"/>
      <c r="F69" s="69">
        <f t="shared" si="3"/>
        <v>0</v>
      </c>
      <c r="G69" s="70"/>
      <c r="H69" s="71"/>
      <c r="I69" s="105">
        <f t="shared" si="2"/>
        <v>0</v>
      </c>
    </row>
    <row r="70" spans="1:9" x14ac:dyDescent="0.25">
      <c r="A70" s="122"/>
      <c r="B70" s="12">
        <f t="shared" si="4"/>
        <v>0</v>
      </c>
      <c r="C70" s="15"/>
      <c r="D70" s="59"/>
      <c r="E70" s="210"/>
      <c r="F70" s="69">
        <f t="shared" si="3"/>
        <v>0</v>
      </c>
      <c r="G70" s="70"/>
      <c r="H70" s="71"/>
      <c r="I70" s="105">
        <f t="shared" si="2"/>
        <v>0</v>
      </c>
    </row>
    <row r="71" spans="1:9" x14ac:dyDescent="0.25">
      <c r="A71" s="122"/>
      <c r="B71" s="12">
        <f t="shared" si="4"/>
        <v>0</v>
      </c>
      <c r="C71" s="15"/>
      <c r="D71" s="59"/>
      <c r="E71" s="210"/>
      <c r="F71" s="69">
        <f t="shared" si="3"/>
        <v>0</v>
      </c>
      <c r="G71" s="70"/>
      <c r="H71" s="71"/>
      <c r="I71" s="105">
        <f t="shared" si="2"/>
        <v>0</v>
      </c>
    </row>
    <row r="72" spans="1:9" x14ac:dyDescent="0.25">
      <c r="A72" s="122"/>
      <c r="B72" s="12">
        <f t="shared" si="4"/>
        <v>0</v>
      </c>
      <c r="C72" s="15"/>
      <c r="D72" s="59"/>
      <c r="E72" s="210"/>
      <c r="F72" s="69">
        <f t="shared" si="3"/>
        <v>0</v>
      </c>
      <c r="G72" s="70"/>
      <c r="H72" s="71"/>
      <c r="I72" s="105">
        <f t="shared" si="2"/>
        <v>0</v>
      </c>
    </row>
    <row r="73" spans="1:9" x14ac:dyDescent="0.25">
      <c r="A73" s="122"/>
      <c r="B73" s="12">
        <f t="shared" si="4"/>
        <v>0</v>
      </c>
      <c r="C73" s="15"/>
      <c r="D73" s="59"/>
      <c r="E73" s="210"/>
      <c r="F73" s="69">
        <f t="shared" si="3"/>
        <v>0</v>
      </c>
      <c r="G73" s="70"/>
      <c r="H73" s="71"/>
      <c r="I73" s="105">
        <f t="shared" si="2"/>
        <v>0</v>
      </c>
    </row>
    <row r="74" spans="1:9" x14ac:dyDescent="0.25">
      <c r="A74" s="122"/>
      <c r="B74" s="12">
        <f t="shared" si="4"/>
        <v>0</v>
      </c>
      <c r="C74" s="15"/>
      <c r="D74" s="59"/>
      <c r="E74" s="210"/>
      <c r="F74" s="69">
        <f>D74</f>
        <v>0</v>
      </c>
      <c r="G74" s="70"/>
      <c r="H74" s="71"/>
      <c r="I74" s="105">
        <f t="shared" si="2"/>
        <v>0</v>
      </c>
    </row>
    <row r="75" spans="1:9" x14ac:dyDescent="0.25">
      <c r="A75" s="122"/>
      <c r="B75" s="12">
        <f t="shared" si="4"/>
        <v>0</v>
      </c>
      <c r="C75" s="15"/>
      <c r="D75" s="59"/>
      <c r="E75" s="210"/>
      <c r="F75" s="69">
        <f>D75</f>
        <v>0</v>
      </c>
      <c r="G75" s="70"/>
      <c r="H75" s="71"/>
      <c r="I75" s="105">
        <f t="shared" ref="I75:I76" si="5">I74-F75</f>
        <v>0</v>
      </c>
    </row>
    <row r="76" spans="1:9" x14ac:dyDescent="0.25">
      <c r="A76" s="122"/>
      <c r="C76" s="15"/>
      <c r="D76" s="59"/>
      <c r="E76" s="210"/>
      <c r="F76" s="69">
        <f>D76</f>
        <v>0</v>
      </c>
      <c r="G76" s="70"/>
      <c r="H76" s="71"/>
      <c r="I76" s="105">
        <f t="shared" si="5"/>
        <v>0</v>
      </c>
    </row>
    <row r="77" spans="1:9" ht="15.75" thickBot="1" x14ac:dyDescent="0.3">
      <c r="A77" s="122"/>
      <c r="B77" s="16"/>
      <c r="C77" s="52"/>
      <c r="D77" s="107"/>
      <c r="E77" s="197"/>
      <c r="F77" s="103"/>
      <c r="G77" s="104"/>
      <c r="H77" s="60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1229" t="s">
        <v>11</v>
      </c>
      <c r="D83" s="1230"/>
      <c r="E83" s="57">
        <f>E5+E6-F78+E7</f>
        <v>0</v>
      </c>
      <c r="F83" s="73"/>
    </row>
  </sheetData>
  <mergeCells count="3">
    <mergeCell ref="A1:G1"/>
    <mergeCell ref="B5:B6"/>
    <mergeCell ref="C83:D83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9" activePane="bottomLeft" state="frozen"/>
      <selection pane="bottomLeft" activeCell="B37" sqref="B37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3"/>
  </cols>
  <sheetData>
    <row r="1" spans="1:10" ht="40.5" x14ac:dyDescent="0.55000000000000004">
      <c r="A1" s="1231"/>
      <c r="B1" s="1231"/>
      <c r="C1" s="1231"/>
      <c r="D1" s="1231"/>
      <c r="E1" s="1231"/>
      <c r="F1" s="1231"/>
      <c r="G1" s="1231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A4" s="226"/>
      <c r="B4" s="276"/>
      <c r="C4" s="317"/>
      <c r="D4" s="234"/>
      <c r="E4" s="286"/>
      <c r="F4" s="229"/>
      <c r="G4" s="73"/>
    </row>
    <row r="5" spans="1:10" ht="15" customHeight="1" x14ac:dyDescent="0.25">
      <c r="A5" s="1224"/>
      <c r="B5" s="1225" t="s">
        <v>50</v>
      </c>
      <c r="C5" s="230"/>
      <c r="D5" s="234"/>
      <c r="E5" s="286"/>
      <c r="F5" s="229"/>
      <c r="G5" s="246">
        <f>F55</f>
        <v>0</v>
      </c>
      <c r="H5" s="7">
        <f>E5-G5+E4+E6+E7</f>
        <v>0</v>
      </c>
    </row>
    <row r="6" spans="1:10" ht="15.75" thickBot="1" x14ac:dyDescent="0.3">
      <c r="A6" s="1224"/>
      <c r="B6" s="1225"/>
      <c r="C6" s="230"/>
      <c r="D6" s="258"/>
      <c r="E6" s="259"/>
      <c r="F6" s="229"/>
      <c r="G6" s="226"/>
    </row>
    <row r="7" spans="1:10" ht="15.75" thickBot="1" x14ac:dyDescent="0.3">
      <c r="A7" s="226"/>
      <c r="B7" s="229"/>
      <c r="C7" s="230"/>
      <c r="D7" s="258"/>
      <c r="E7" s="259"/>
      <c r="F7" s="229"/>
      <c r="I7" s="315"/>
      <c r="J7" s="314"/>
    </row>
    <row r="8" spans="1:10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316" t="s">
        <v>51</v>
      </c>
      <c r="J8" s="314"/>
    </row>
    <row r="9" spans="1:10" ht="15.75" thickTop="1" x14ac:dyDescent="0.25">
      <c r="A9" s="55" t="s">
        <v>32</v>
      </c>
      <c r="B9" s="183">
        <f>F4+F5+F6+F7-C9</f>
        <v>0</v>
      </c>
      <c r="C9" s="15"/>
      <c r="D9" s="69"/>
      <c r="E9" s="301"/>
      <c r="F9" s="69">
        <f t="shared" ref="F9:F54" si="0">D9</f>
        <v>0</v>
      </c>
      <c r="G9" s="249"/>
      <c r="H9" s="250"/>
      <c r="I9" s="78">
        <f>E6+E5+E4-F9+E7</f>
        <v>0</v>
      </c>
      <c r="J9" s="127"/>
    </row>
    <row r="10" spans="1:10" x14ac:dyDescent="0.25">
      <c r="A10" s="694"/>
      <c r="B10" s="183">
        <f>B9-C10</f>
        <v>0</v>
      </c>
      <c r="C10" s="247"/>
      <c r="D10" s="248"/>
      <c r="E10" s="631"/>
      <c r="F10" s="248">
        <f t="shared" si="0"/>
        <v>0</v>
      </c>
      <c r="G10" s="249"/>
      <c r="H10" s="250"/>
      <c r="I10" s="243">
        <f>I9-F10</f>
        <v>0</v>
      </c>
      <c r="J10" s="127"/>
    </row>
    <row r="11" spans="1:10" x14ac:dyDescent="0.25">
      <c r="A11" s="12"/>
      <c r="B11" s="183">
        <f t="shared" ref="B11:B53" si="1">B10-C11</f>
        <v>0</v>
      </c>
      <c r="C11" s="247"/>
      <c r="D11" s="248"/>
      <c r="E11" s="631"/>
      <c r="F11" s="248">
        <f t="shared" si="0"/>
        <v>0</v>
      </c>
      <c r="G11" s="249"/>
      <c r="H11" s="250"/>
      <c r="I11" s="243">
        <f t="shared" ref="I11:I54" si="2">I10-F11</f>
        <v>0</v>
      </c>
      <c r="J11" s="127"/>
    </row>
    <row r="12" spans="1:10" x14ac:dyDescent="0.25">
      <c r="A12" s="55" t="s">
        <v>33</v>
      </c>
      <c r="B12" s="183">
        <f t="shared" si="1"/>
        <v>0</v>
      </c>
      <c r="C12" s="247"/>
      <c r="D12" s="248"/>
      <c r="E12" s="631"/>
      <c r="F12" s="248">
        <f t="shared" si="0"/>
        <v>0</v>
      </c>
      <c r="G12" s="249"/>
      <c r="H12" s="250"/>
      <c r="I12" s="243">
        <f t="shared" si="2"/>
        <v>0</v>
      </c>
      <c r="J12" s="127"/>
    </row>
    <row r="13" spans="1:10" x14ac:dyDescent="0.25">
      <c r="A13" s="77"/>
      <c r="B13" s="183">
        <f t="shared" si="1"/>
        <v>0</v>
      </c>
      <c r="C13" s="247"/>
      <c r="D13" s="248"/>
      <c r="E13" s="631"/>
      <c r="F13" s="248">
        <f t="shared" si="0"/>
        <v>0</v>
      </c>
      <c r="G13" s="249"/>
      <c r="H13" s="250"/>
      <c r="I13" s="243">
        <f t="shared" si="2"/>
        <v>0</v>
      </c>
      <c r="J13" s="127"/>
    </row>
    <row r="14" spans="1:10" x14ac:dyDescent="0.25">
      <c r="A14" s="12"/>
      <c r="B14" s="183">
        <f t="shared" si="1"/>
        <v>0</v>
      </c>
      <c r="C14" s="247"/>
      <c r="D14" s="248"/>
      <c r="E14" s="631"/>
      <c r="F14" s="248">
        <f t="shared" si="0"/>
        <v>0</v>
      </c>
      <c r="G14" s="249"/>
      <c r="H14" s="250"/>
      <c r="I14" s="243">
        <f t="shared" si="2"/>
        <v>0</v>
      </c>
      <c r="J14" s="127"/>
    </row>
    <row r="15" spans="1:10" x14ac:dyDescent="0.25">
      <c r="B15" s="183">
        <f t="shared" si="1"/>
        <v>0</v>
      </c>
      <c r="C15" s="693"/>
      <c r="D15" s="248"/>
      <c r="E15" s="631"/>
      <c r="F15" s="248">
        <f t="shared" si="0"/>
        <v>0</v>
      </c>
      <c r="G15" s="249"/>
      <c r="H15" s="250"/>
      <c r="I15" s="243">
        <f t="shared" si="2"/>
        <v>0</v>
      </c>
      <c r="J15" s="127"/>
    </row>
    <row r="16" spans="1:10" x14ac:dyDescent="0.25">
      <c r="B16" s="183">
        <f t="shared" si="1"/>
        <v>0</v>
      </c>
      <c r="C16" s="247"/>
      <c r="D16" s="248"/>
      <c r="E16" s="631"/>
      <c r="F16" s="248">
        <f t="shared" si="0"/>
        <v>0</v>
      </c>
      <c r="G16" s="249"/>
      <c r="H16" s="250"/>
      <c r="I16" s="243">
        <f t="shared" si="2"/>
        <v>0</v>
      </c>
      <c r="J16" s="127"/>
    </row>
    <row r="17" spans="2:10" x14ac:dyDescent="0.25">
      <c r="B17" s="183">
        <f t="shared" si="1"/>
        <v>0</v>
      </c>
      <c r="C17" s="247"/>
      <c r="D17" s="248"/>
      <c r="E17" s="631"/>
      <c r="F17" s="248">
        <f t="shared" si="0"/>
        <v>0</v>
      </c>
      <c r="G17" s="249"/>
      <c r="H17" s="250"/>
      <c r="I17" s="243">
        <f t="shared" si="2"/>
        <v>0</v>
      </c>
      <c r="J17" s="127"/>
    </row>
    <row r="18" spans="2:10" x14ac:dyDescent="0.25">
      <c r="B18" s="183">
        <f t="shared" si="1"/>
        <v>0</v>
      </c>
      <c r="C18" s="693"/>
      <c r="D18" s="248"/>
      <c r="E18" s="631"/>
      <c r="F18" s="248">
        <f t="shared" si="0"/>
        <v>0</v>
      </c>
      <c r="G18" s="249"/>
      <c r="H18" s="250"/>
      <c r="I18" s="243">
        <f t="shared" si="2"/>
        <v>0</v>
      </c>
      <c r="J18" s="127"/>
    </row>
    <row r="19" spans="2:10" x14ac:dyDescent="0.25">
      <c r="B19" s="183">
        <f t="shared" si="1"/>
        <v>0</v>
      </c>
      <c r="C19" s="247"/>
      <c r="D19" s="248"/>
      <c r="E19" s="631"/>
      <c r="F19" s="248">
        <f t="shared" si="0"/>
        <v>0</v>
      </c>
      <c r="G19" s="249"/>
      <c r="H19" s="250"/>
      <c r="I19" s="243">
        <f t="shared" si="2"/>
        <v>0</v>
      </c>
      <c r="J19" s="127"/>
    </row>
    <row r="20" spans="2:10" x14ac:dyDescent="0.25">
      <c r="B20" s="183">
        <f t="shared" si="1"/>
        <v>0</v>
      </c>
      <c r="C20" s="247"/>
      <c r="D20" s="248"/>
      <c r="E20" s="631"/>
      <c r="F20" s="248">
        <f t="shared" si="0"/>
        <v>0</v>
      </c>
      <c r="G20" s="249"/>
      <c r="H20" s="250"/>
      <c r="I20" s="243">
        <f t="shared" si="2"/>
        <v>0</v>
      </c>
      <c r="J20" s="127"/>
    </row>
    <row r="21" spans="2:10" x14ac:dyDescent="0.25">
      <c r="B21" s="183">
        <f t="shared" si="1"/>
        <v>0</v>
      </c>
      <c r="C21" s="247"/>
      <c r="D21" s="248"/>
      <c r="E21" s="631"/>
      <c r="F21" s="248">
        <f t="shared" si="0"/>
        <v>0</v>
      </c>
      <c r="G21" s="249"/>
      <c r="H21" s="250"/>
      <c r="I21" s="243">
        <f t="shared" si="2"/>
        <v>0</v>
      </c>
      <c r="J21" s="127"/>
    </row>
    <row r="22" spans="2:10" x14ac:dyDescent="0.25">
      <c r="B22" s="183">
        <f t="shared" si="1"/>
        <v>0</v>
      </c>
      <c r="C22" s="247"/>
      <c r="D22" s="248"/>
      <c r="E22" s="631"/>
      <c r="F22" s="248">
        <f t="shared" si="0"/>
        <v>0</v>
      </c>
      <c r="G22" s="249"/>
      <c r="H22" s="250"/>
      <c r="I22" s="243">
        <f t="shared" si="2"/>
        <v>0</v>
      </c>
      <c r="J22" s="127"/>
    </row>
    <row r="23" spans="2:10" x14ac:dyDescent="0.25">
      <c r="B23" s="183">
        <f t="shared" si="1"/>
        <v>0</v>
      </c>
      <c r="C23" s="247"/>
      <c r="D23" s="248"/>
      <c r="E23" s="631"/>
      <c r="F23" s="248">
        <f t="shared" si="0"/>
        <v>0</v>
      </c>
      <c r="G23" s="249"/>
      <c r="H23" s="250"/>
      <c r="I23" s="243">
        <f t="shared" si="2"/>
        <v>0</v>
      </c>
      <c r="J23" s="127"/>
    </row>
    <row r="24" spans="2:10" x14ac:dyDescent="0.25">
      <c r="B24" s="183">
        <f t="shared" si="1"/>
        <v>0</v>
      </c>
      <c r="C24" s="247"/>
      <c r="D24" s="248"/>
      <c r="E24" s="631"/>
      <c r="F24" s="248">
        <f t="shared" si="0"/>
        <v>0</v>
      </c>
      <c r="G24" s="249"/>
      <c r="H24" s="250"/>
      <c r="I24" s="243">
        <f t="shared" si="2"/>
        <v>0</v>
      </c>
      <c r="J24" s="127"/>
    </row>
    <row r="25" spans="2:10" x14ac:dyDescent="0.25">
      <c r="B25" s="183">
        <f t="shared" si="1"/>
        <v>0</v>
      </c>
      <c r="C25" s="15"/>
      <c r="D25" s="69"/>
      <c r="E25" s="301"/>
      <c r="F25" s="69">
        <f t="shared" si="0"/>
        <v>0</v>
      </c>
      <c r="G25" s="70"/>
      <c r="H25" s="71"/>
      <c r="I25" s="78">
        <f t="shared" si="2"/>
        <v>0</v>
      </c>
      <c r="J25" s="127"/>
    </row>
    <row r="26" spans="2:10" x14ac:dyDescent="0.25">
      <c r="B26" s="183">
        <f t="shared" si="1"/>
        <v>0</v>
      </c>
      <c r="C26" s="15"/>
      <c r="D26" s="69"/>
      <c r="E26" s="301"/>
      <c r="F26" s="69">
        <f t="shared" si="0"/>
        <v>0</v>
      </c>
      <c r="G26" s="70"/>
      <c r="H26" s="71"/>
      <c r="I26" s="78">
        <f t="shared" si="2"/>
        <v>0</v>
      </c>
      <c r="J26" s="127"/>
    </row>
    <row r="27" spans="2:10" x14ac:dyDescent="0.25">
      <c r="B27" s="183">
        <f t="shared" si="1"/>
        <v>0</v>
      </c>
      <c r="C27" s="15"/>
      <c r="D27" s="69"/>
      <c r="E27" s="301"/>
      <c r="F27" s="69">
        <f t="shared" si="0"/>
        <v>0</v>
      </c>
      <c r="G27" s="70"/>
      <c r="H27" s="71"/>
      <c r="I27" s="78">
        <f t="shared" si="2"/>
        <v>0</v>
      </c>
      <c r="J27" s="127"/>
    </row>
    <row r="28" spans="2:10" x14ac:dyDescent="0.25">
      <c r="B28" s="183">
        <f t="shared" si="1"/>
        <v>0</v>
      </c>
      <c r="C28" s="15"/>
      <c r="D28" s="69"/>
      <c r="E28" s="301"/>
      <c r="F28" s="69">
        <f t="shared" si="0"/>
        <v>0</v>
      </c>
      <c r="G28" s="70"/>
      <c r="H28" s="71"/>
      <c r="I28" s="78">
        <f t="shared" si="2"/>
        <v>0</v>
      </c>
      <c r="J28" s="127"/>
    </row>
    <row r="29" spans="2:10" x14ac:dyDescent="0.25">
      <c r="B29" s="183">
        <f t="shared" si="1"/>
        <v>0</v>
      </c>
      <c r="C29" s="15"/>
      <c r="D29" s="69"/>
      <c r="E29" s="301"/>
      <c r="F29" s="69">
        <f t="shared" si="0"/>
        <v>0</v>
      </c>
      <c r="G29" s="70"/>
      <c r="H29" s="71"/>
      <c r="I29" s="78">
        <f t="shared" si="2"/>
        <v>0</v>
      </c>
      <c r="J29" s="127"/>
    </row>
    <row r="30" spans="2:10" x14ac:dyDescent="0.25">
      <c r="B30" s="183">
        <f t="shared" si="1"/>
        <v>0</v>
      </c>
      <c r="C30" s="15"/>
      <c r="D30" s="69"/>
      <c r="E30" s="301"/>
      <c r="F30" s="69">
        <f t="shared" si="0"/>
        <v>0</v>
      </c>
      <c r="G30" s="70"/>
      <c r="H30" s="71"/>
      <c r="I30" s="78">
        <f t="shared" si="2"/>
        <v>0</v>
      </c>
      <c r="J30" s="127"/>
    </row>
    <row r="31" spans="2:10" x14ac:dyDescent="0.25">
      <c r="B31" s="183">
        <f t="shared" si="1"/>
        <v>0</v>
      </c>
      <c r="C31" s="15"/>
      <c r="D31" s="69"/>
      <c r="E31" s="301"/>
      <c r="F31" s="69">
        <f t="shared" si="0"/>
        <v>0</v>
      </c>
      <c r="G31" s="70"/>
      <c r="H31" s="71"/>
      <c r="I31" s="78">
        <f t="shared" si="2"/>
        <v>0</v>
      </c>
      <c r="J31" s="127"/>
    </row>
    <row r="32" spans="2:10" x14ac:dyDescent="0.25">
      <c r="B32" s="183">
        <f t="shared" si="1"/>
        <v>0</v>
      </c>
      <c r="C32" s="15"/>
      <c r="D32" s="69"/>
      <c r="E32" s="301"/>
      <c r="F32" s="69">
        <f t="shared" si="0"/>
        <v>0</v>
      </c>
      <c r="G32" s="70"/>
      <c r="H32" s="71"/>
      <c r="I32" s="78">
        <f t="shared" si="2"/>
        <v>0</v>
      </c>
      <c r="J32" s="127"/>
    </row>
    <row r="33" spans="2:10" x14ac:dyDescent="0.25">
      <c r="B33" s="183">
        <f t="shared" si="1"/>
        <v>0</v>
      </c>
      <c r="C33" s="15"/>
      <c r="D33" s="69"/>
      <c r="E33" s="301"/>
      <c r="F33" s="69">
        <f t="shared" si="0"/>
        <v>0</v>
      </c>
      <c r="G33" s="70"/>
      <c r="H33" s="71"/>
      <c r="I33" s="78">
        <f t="shared" si="2"/>
        <v>0</v>
      </c>
      <c r="J33" s="127"/>
    </row>
    <row r="34" spans="2:10" x14ac:dyDescent="0.25">
      <c r="B34" s="183">
        <f t="shared" si="1"/>
        <v>0</v>
      </c>
      <c r="C34" s="15"/>
      <c r="D34" s="69"/>
      <c r="E34" s="301"/>
      <c r="F34" s="69">
        <f t="shared" si="0"/>
        <v>0</v>
      </c>
      <c r="G34" s="70"/>
      <c r="H34" s="71"/>
      <c r="I34" s="78">
        <f t="shared" si="2"/>
        <v>0</v>
      </c>
      <c r="J34" s="127"/>
    </row>
    <row r="35" spans="2:10" x14ac:dyDescent="0.25">
      <c r="B35" s="183">
        <f t="shared" si="1"/>
        <v>0</v>
      </c>
      <c r="C35" s="15"/>
      <c r="D35" s="69"/>
      <c r="E35" s="301"/>
      <c r="F35" s="248">
        <f t="shared" si="0"/>
        <v>0</v>
      </c>
      <c r="G35" s="249"/>
      <c r="H35" s="250"/>
      <c r="I35" s="243">
        <f t="shared" si="2"/>
        <v>0</v>
      </c>
      <c r="J35" s="127"/>
    </row>
    <row r="36" spans="2:10" x14ac:dyDescent="0.25">
      <c r="B36" s="183">
        <f t="shared" si="1"/>
        <v>0</v>
      </c>
      <c r="C36" s="15"/>
      <c r="D36" s="69"/>
      <c r="E36" s="301"/>
      <c r="F36" s="248">
        <f t="shared" si="0"/>
        <v>0</v>
      </c>
      <c r="G36" s="249"/>
      <c r="H36" s="250"/>
      <c r="I36" s="243">
        <f t="shared" si="2"/>
        <v>0</v>
      </c>
      <c r="J36" s="127"/>
    </row>
    <row r="37" spans="2:10" x14ac:dyDescent="0.25">
      <c r="B37" s="183">
        <f t="shared" si="1"/>
        <v>0</v>
      </c>
      <c r="C37" s="15"/>
      <c r="D37" s="69"/>
      <c r="E37" s="301"/>
      <c r="F37" s="248">
        <f t="shared" si="0"/>
        <v>0</v>
      </c>
      <c r="G37" s="249"/>
      <c r="H37" s="250"/>
      <c r="I37" s="243">
        <f t="shared" si="2"/>
        <v>0</v>
      </c>
      <c r="J37" s="127"/>
    </row>
    <row r="38" spans="2:10" x14ac:dyDescent="0.25">
      <c r="B38" s="183">
        <f t="shared" si="1"/>
        <v>0</v>
      </c>
      <c r="C38" s="15"/>
      <c r="D38" s="69"/>
      <c r="E38" s="301"/>
      <c r="F38" s="248">
        <f t="shared" si="0"/>
        <v>0</v>
      </c>
      <c r="G38" s="249"/>
      <c r="H38" s="250"/>
      <c r="I38" s="243">
        <f t="shared" si="2"/>
        <v>0</v>
      </c>
      <c r="J38" s="127"/>
    </row>
    <row r="39" spans="2:10" x14ac:dyDescent="0.25">
      <c r="B39" s="183">
        <f t="shared" si="1"/>
        <v>0</v>
      </c>
      <c r="C39" s="15"/>
      <c r="D39" s="69"/>
      <c r="E39" s="301"/>
      <c r="F39" s="248">
        <f t="shared" si="0"/>
        <v>0</v>
      </c>
      <c r="G39" s="249"/>
      <c r="H39" s="250"/>
      <c r="I39" s="243">
        <f t="shared" si="2"/>
        <v>0</v>
      </c>
      <c r="J39" s="127"/>
    </row>
    <row r="40" spans="2:10" x14ac:dyDescent="0.25">
      <c r="B40" s="183">
        <f t="shared" si="1"/>
        <v>0</v>
      </c>
      <c r="C40" s="15"/>
      <c r="D40" s="69"/>
      <c r="E40" s="301"/>
      <c r="F40" s="248">
        <f t="shared" si="0"/>
        <v>0</v>
      </c>
      <c r="G40" s="249"/>
      <c r="H40" s="250"/>
      <c r="I40" s="243">
        <f t="shared" si="2"/>
        <v>0</v>
      </c>
      <c r="J40" s="127"/>
    </row>
    <row r="41" spans="2:10" x14ac:dyDescent="0.25">
      <c r="B41" s="183">
        <f t="shared" si="1"/>
        <v>0</v>
      </c>
      <c r="C41" s="15"/>
      <c r="D41" s="69"/>
      <c r="E41" s="301"/>
      <c r="F41" s="248">
        <f t="shared" si="0"/>
        <v>0</v>
      </c>
      <c r="G41" s="249"/>
      <c r="H41" s="250"/>
      <c r="I41" s="243">
        <f t="shared" si="2"/>
        <v>0</v>
      </c>
      <c r="J41" s="127"/>
    </row>
    <row r="42" spans="2:10" x14ac:dyDescent="0.25">
      <c r="B42" s="183">
        <f t="shared" si="1"/>
        <v>0</v>
      </c>
      <c r="C42" s="15"/>
      <c r="D42" s="69"/>
      <c r="E42" s="301"/>
      <c r="F42" s="69">
        <f t="shared" si="0"/>
        <v>0</v>
      </c>
      <c r="G42" s="70"/>
      <c r="H42" s="71"/>
      <c r="I42" s="78">
        <f t="shared" si="2"/>
        <v>0</v>
      </c>
      <c r="J42" s="127"/>
    </row>
    <row r="43" spans="2:10" x14ac:dyDescent="0.25">
      <c r="B43" s="183">
        <f t="shared" si="1"/>
        <v>0</v>
      </c>
      <c r="C43" s="15"/>
      <c r="D43" s="69"/>
      <c r="E43" s="301"/>
      <c r="F43" s="69">
        <f t="shared" si="0"/>
        <v>0</v>
      </c>
      <c r="G43" s="70"/>
      <c r="H43" s="71"/>
      <c r="I43" s="78">
        <f t="shared" si="2"/>
        <v>0</v>
      </c>
      <c r="J43" s="127"/>
    </row>
    <row r="44" spans="2:10" x14ac:dyDescent="0.25">
      <c r="B44" s="183">
        <f t="shared" si="1"/>
        <v>0</v>
      </c>
      <c r="C44" s="15"/>
      <c r="D44" s="69"/>
      <c r="E44" s="301"/>
      <c r="F44" s="69">
        <f t="shared" si="0"/>
        <v>0</v>
      </c>
      <c r="G44" s="70"/>
      <c r="H44" s="71"/>
      <c r="I44" s="78">
        <f t="shared" si="2"/>
        <v>0</v>
      </c>
      <c r="J44" s="127"/>
    </row>
    <row r="45" spans="2:10" x14ac:dyDescent="0.25">
      <c r="B45" s="183">
        <f t="shared" si="1"/>
        <v>0</v>
      </c>
      <c r="C45" s="15"/>
      <c r="D45" s="69"/>
      <c r="E45" s="301"/>
      <c r="F45" s="69">
        <f t="shared" si="0"/>
        <v>0</v>
      </c>
      <c r="G45" s="70"/>
      <c r="H45" s="71"/>
      <c r="I45" s="78">
        <f t="shared" si="2"/>
        <v>0</v>
      </c>
      <c r="J45" s="127"/>
    </row>
    <row r="46" spans="2:10" x14ac:dyDescent="0.25">
      <c r="B46" s="183">
        <f t="shared" si="1"/>
        <v>0</v>
      </c>
      <c r="C46" s="15"/>
      <c r="D46" s="69"/>
      <c r="E46" s="301"/>
      <c r="F46" s="69">
        <f t="shared" si="0"/>
        <v>0</v>
      </c>
      <c r="G46" s="70"/>
      <c r="H46" s="71"/>
      <c r="I46" s="78">
        <f t="shared" si="2"/>
        <v>0</v>
      </c>
      <c r="J46" s="127"/>
    </row>
    <row r="47" spans="2:10" x14ac:dyDescent="0.25">
      <c r="B47" s="183">
        <f t="shared" si="1"/>
        <v>0</v>
      </c>
      <c r="C47" s="15"/>
      <c r="D47" s="69"/>
      <c r="E47" s="301"/>
      <c r="F47" s="69">
        <f t="shared" si="0"/>
        <v>0</v>
      </c>
      <c r="G47" s="70"/>
      <c r="H47" s="71"/>
      <c r="I47" s="78">
        <f t="shared" si="2"/>
        <v>0</v>
      </c>
      <c r="J47" s="127"/>
    </row>
    <row r="48" spans="2:10" x14ac:dyDescent="0.25">
      <c r="B48" s="183">
        <f t="shared" si="1"/>
        <v>0</v>
      </c>
      <c r="C48" s="15"/>
      <c r="D48" s="69"/>
      <c r="E48" s="301"/>
      <c r="F48" s="69">
        <f t="shared" si="0"/>
        <v>0</v>
      </c>
      <c r="G48" s="70"/>
      <c r="H48" s="71"/>
      <c r="I48" s="78">
        <f t="shared" si="2"/>
        <v>0</v>
      </c>
      <c r="J48" s="127"/>
    </row>
    <row r="49" spans="2:10" x14ac:dyDescent="0.25">
      <c r="B49" s="183">
        <f t="shared" si="1"/>
        <v>0</v>
      </c>
      <c r="C49" s="15"/>
      <c r="D49" s="69"/>
      <c r="E49" s="301"/>
      <c r="F49" s="69">
        <f t="shared" si="0"/>
        <v>0</v>
      </c>
      <c r="G49" s="70"/>
      <c r="H49" s="71"/>
      <c r="I49" s="78">
        <f t="shared" si="2"/>
        <v>0</v>
      </c>
      <c r="J49" s="127"/>
    </row>
    <row r="50" spans="2:10" x14ac:dyDescent="0.25">
      <c r="B50" s="183">
        <f t="shared" si="1"/>
        <v>0</v>
      </c>
      <c r="C50" s="15"/>
      <c r="D50" s="69"/>
      <c r="E50" s="301"/>
      <c r="F50" s="69">
        <f t="shared" si="0"/>
        <v>0</v>
      </c>
      <c r="G50" s="70"/>
      <c r="H50" s="71"/>
      <c r="I50" s="78">
        <f t="shared" si="2"/>
        <v>0</v>
      </c>
      <c r="J50" s="127"/>
    </row>
    <row r="51" spans="2:10" x14ac:dyDescent="0.25">
      <c r="B51" s="183">
        <f t="shared" si="1"/>
        <v>0</v>
      </c>
      <c r="C51" s="15"/>
      <c r="D51" s="69"/>
      <c r="E51" s="301"/>
      <c r="F51" s="69">
        <f t="shared" si="0"/>
        <v>0</v>
      </c>
      <c r="G51" s="70"/>
      <c r="H51" s="71"/>
      <c r="I51" s="78">
        <f t="shared" si="2"/>
        <v>0</v>
      </c>
      <c r="J51" s="127"/>
    </row>
    <row r="52" spans="2:10" x14ac:dyDescent="0.25">
      <c r="B52" s="183">
        <f t="shared" si="1"/>
        <v>0</v>
      </c>
      <c r="C52" s="15"/>
      <c r="D52" s="69"/>
      <c r="E52" s="301"/>
      <c r="F52" s="69">
        <f t="shared" si="0"/>
        <v>0</v>
      </c>
      <c r="G52" s="70"/>
      <c r="H52" s="71"/>
      <c r="I52" s="78">
        <f t="shared" si="2"/>
        <v>0</v>
      </c>
      <c r="J52" s="127"/>
    </row>
    <row r="53" spans="2:10" x14ac:dyDescent="0.25">
      <c r="B53" s="183">
        <f t="shared" si="1"/>
        <v>0</v>
      </c>
      <c r="C53" s="15"/>
      <c r="D53" s="69"/>
      <c r="E53" s="301"/>
      <c r="F53" s="69">
        <f t="shared" si="0"/>
        <v>0</v>
      </c>
      <c r="G53" s="70"/>
      <c r="H53" s="71"/>
      <c r="I53" s="78">
        <f t="shared" si="2"/>
        <v>0</v>
      </c>
      <c r="J53" s="127"/>
    </row>
    <row r="54" spans="2:10" ht="15.75" thickBot="1" x14ac:dyDescent="0.3">
      <c r="B54" s="3"/>
      <c r="C54" s="36"/>
      <c r="D54" s="150"/>
      <c r="E54" s="157"/>
      <c r="F54" s="150">
        <f t="shared" si="0"/>
        <v>0</v>
      </c>
      <c r="G54" s="207"/>
      <c r="H54" s="75"/>
      <c r="I54" s="78">
        <f t="shared" si="2"/>
        <v>0</v>
      </c>
      <c r="J54" s="127"/>
    </row>
    <row r="55" spans="2:10" x14ac:dyDescent="0.25">
      <c r="C55" s="53">
        <f>SUM(C9:C54)</f>
        <v>0</v>
      </c>
      <c r="D55" s="124">
        <f>SUM(D9:D54)</f>
        <v>0</v>
      </c>
      <c r="E55" s="165"/>
      <c r="F55" s="124">
        <f>SUM(F9:F54)</f>
        <v>0</v>
      </c>
      <c r="G55" s="159"/>
      <c r="H55" s="159"/>
    </row>
    <row r="56" spans="2:10" x14ac:dyDescent="0.25">
      <c r="C56" s="110"/>
    </row>
    <row r="57" spans="2:10" ht="15.75" thickBot="1" x14ac:dyDescent="0.3">
      <c r="B57" s="47"/>
    </row>
    <row r="58" spans="2:10" ht="15.75" thickBot="1" x14ac:dyDescent="0.3">
      <c r="B58" s="91"/>
      <c r="D58" s="45" t="s">
        <v>4</v>
      </c>
      <c r="E58" s="56">
        <f>F5-C55+F4+F6+F7</f>
        <v>0</v>
      </c>
    </row>
    <row r="59" spans="2:10" ht="15.75" thickBot="1" x14ac:dyDescent="0.3">
      <c r="B59" s="125"/>
    </row>
    <row r="60" spans="2:10" ht="15.75" thickBot="1" x14ac:dyDescent="0.3">
      <c r="B60" s="91"/>
      <c r="C60" s="1229" t="s">
        <v>11</v>
      </c>
      <c r="D60" s="1230"/>
      <c r="E60" s="57">
        <f>E5-F55+E4+E6+E7</f>
        <v>0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J43"/>
  <sheetViews>
    <sheetView workbookViewId="0">
      <selection activeCell="C20" sqref="C19:C20"/>
    </sheetView>
  </sheetViews>
  <sheetFormatPr baseColWidth="10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220"/>
      <c r="B1" s="1220"/>
      <c r="C1" s="1220"/>
      <c r="D1" s="1220"/>
      <c r="E1" s="1220"/>
      <c r="F1" s="1220"/>
      <c r="G1" s="1220"/>
      <c r="H1" s="331">
        <v>1</v>
      </c>
      <c r="I1" s="499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497"/>
    </row>
    <row r="3" spans="1:10" ht="16.5" thickTop="1" thickBot="1" x14ac:dyDescent="0.3">
      <c r="A3" s="72" t="s">
        <v>0</v>
      </c>
      <c r="B3" s="72" t="s">
        <v>1</v>
      </c>
      <c r="C3" s="72"/>
      <c r="D3" s="72" t="s">
        <v>2</v>
      </c>
      <c r="E3" s="72" t="s">
        <v>3</v>
      </c>
      <c r="F3" s="72" t="s">
        <v>4</v>
      </c>
      <c r="G3" s="341" t="s">
        <v>20</v>
      </c>
      <c r="H3" s="340" t="s">
        <v>6</v>
      </c>
      <c r="I3" s="500"/>
    </row>
    <row r="4" spans="1:10" ht="15.75" thickTop="1" x14ac:dyDescent="0.25">
      <c r="A4" s="75"/>
      <c r="B4" s="75"/>
      <c r="C4" s="494"/>
      <c r="D4" s="234"/>
      <c r="E4" s="232"/>
      <c r="F4" s="229"/>
      <c r="G4" s="1000"/>
      <c r="H4" s="148"/>
      <c r="I4" s="504"/>
    </row>
    <row r="5" spans="1:10" ht="15" customHeight="1" x14ac:dyDescent="0.25">
      <c r="A5" s="999"/>
      <c r="B5" s="1297" t="s">
        <v>182</v>
      </c>
      <c r="C5" s="299"/>
      <c r="D5" s="234"/>
      <c r="E5" s="254"/>
      <c r="F5" s="229"/>
      <c r="G5" s="227">
        <f>F39</f>
        <v>0</v>
      </c>
      <c r="H5" s="138">
        <f>E5-G5</f>
        <v>0</v>
      </c>
      <c r="I5" s="501"/>
    </row>
    <row r="6" spans="1:10" x14ac:dyDescent="0.25">
      <c r="A6" s="236"/>
      <c r="B6" s="1297"/>
      <c r="C6" s="497"/>
      <c r="D6" s="234"/>
      <c r="E6" s="254"/>
      <c r="F6" s="73"/>
      <c r="G6" s="229"/>
      <c r="H6" s="228"/>
      <c r="I6" s="299"/>
    </row>
    <row r="7" spans="1:10" ht="15.75" thickBot="1" x14ac:dyDescent="0.3">
      <c r="A7" s="236"/>
      <c r="B7" s="1297"/>
      <c r="C7" s="497"/>
      <c r="D7" s="234"/>
      <c r="E7" s="132"/>
      <c r="F7" s="73"/>
      <c r="G7" s="229"/>
      <c r="H7" s="228"/>
      <c r="I7" s="299"/>
    </row>
    <row r="8" spans="1:10" ht="16.5" thickTop="1" thickBot="1" x14ac:dyDescent="0.3">
      <c r="A8" s="228"/>
      <c r="B8" s="349" t="s">
        <v>7</v>
      </c>
      <c r="C8" s="344" t="s">
        <v>8</v>
      </c>
      <c r="D8" s="345" t="s">
        <v>17</v>
      </c>
      <c r="E8" s="346" t="s">
        <v>2</v>
      </c>
      <c r="F8" s="339" t="s">
        <v>18</v>
      </c>
      <c r="G8" s="347" t="s">
        <v>15</v>
      </c>
      <c r="H8" s="348"/>
      <c r="I8" s="502"/>
    </row>
    <row r="9" spans="1:10" ht="15.75" thickTop="1" x14ac:dyDescent="0.25">
      <c r="A9" s="760"/>
      <c r="B9" s="183">
        <f>F4+F5+F6-C9+F7</f>
        <v>0</v>
      </c>
      <c r="C9" s="15"/>
      <c r="D9" s="69"/>
      <c r="E9" s="311"/>
      <c r="F9" s="263">
        <f>D9</f>
        <v>0</v>
      </c>
      <c r="G9" s="70"/>
      <c r="H9" s="71"/>
      <c r="I9" s="497">
        <f>E4+E5+E6-F9+E7</f>
        <v>0</v>
      </c>
      <c r="J9" s="60">
        <f>H9*F9</f>
        <v>0</v>
      </c>
    </row>
    <row r="10" spans="1:10" x14ac:dyDescent="0.25">
      <c r="A10" s="228"/>
      <c r="B10" s="183">
        <f>B9-C10</f>
        <v>0</v>
      </c>
      <c r="C10" s="15"/>
      <c r="D10" s="69"/>
      <c r="E10" s="440"/>
      <c r="F10" s="263">
        <f t="shared" ref="F10:F38" si="0">D10</f>
        <v>0</v>
      </c>
      <c r="G10" s="249"/>
      <c r="H10" s="250"/>
      <c r="I10" s="299">
        <f>I9-F10</f>
        <v>0</v>
      </c>
      <c r="J10" s="281">
        <f t="shared" ref="J10:J37" si="1">H10*F10</f>
        <v>0</v>
      </c>
    </row>
    <row r="11" spans="1:10" x14ac:dyDescent="0.25">
      <c r="A11" s="228"/>
      <c r="B11" s="183">
        <f t="shared" ref="B11:B36" si="2">B10-C11</f>
        <v>0</v>
      </c>
      <c r="C11" s="15"/>
      <c r="D11" s="69"/>
      <c r="E11" s="440"/>
      <c r="F11" s="263">
        <f t="shared" si="0"/>
        <v>0</v>
      </c>
      <c r="G11" s="249"/>
      <c r="H11" s="250"/>
      <c r="I11" s="299">
        <f t="shared" ref="I11:I38" si="3">I10-F11</f>
        <v>0</v>
      </c>
      <c r="J11" s="281">
        <f t="shared" si="1"/>
        <v>0</v>
      </c>
    </row>
    <row r="12" spans="1:10" x14ac:dyDescent="0.25">
      <c r="A12" s="760"/>
      <c r="B12" s="183">
        <f t="shared" si="2"/>
        <v>0</v>
      </c>
      <c r="C12" s="15"/>
      <c r="D12" s="69"/>
      <c r="E12" s="440"/>
      <c r="F12" s="263">
        <f t="shared" si="0"/>
        <v>0</v>
      </c>
      <c r="G12" s="249"/>
      <c r="H12" s="250"/>
      <c r="I12" s="299">
        <f t="shared" si="3"/>
        <v>0</v>
      </c>
      <c r="J12" s="281">
        <f t="shared" si="1"/>
        <v>0</v>
      </c>
    </row>
    <row r="13" spans="1:10" x14ac:dyDescent="0.25">
      <c r="A13" s="228"/>
      <c r="B13" s="183">
        <f t="shared" si="2"/>
        <v>0</v>
      </c>
      <c r="C13" s="15"/>
      <c r="D13" s="69"/>
      <c r="E13" s="440"/>
      <c r="F13" s="263">
        <f t="shared" si="0"/>
        <v>0</v>
      </c>
      <c r="G13" s="249"/>
      <c r="H13" s="250"/>
      <c r="I13" s="299">
        <f t="shared" si="3"/>
        <v>0</v>
      </c>
      <c r="J13" s="281">
        <f t="shared" si="1"/>
        <v>0</v>
      </c>
    </row>
    <row r="14" spans="1:10" x14ac:dyDescent="0.25">
      <c r="A14" s="228"/>
      <c r="B14" s="183">
        <f t="shared" si="2"/>
        <v>0</v>
      </c>
      <c r="C14" s="15"/>
      <c r="D14" s="69"/>
      <c r="E14" s="440"/>
      <c r="F14" s="263">
        <f t="shared" si="0"/>
        <v>0</v>
      </c>
      <c r="G14" s="249"/>
      <c r="H14" s="250"/>
      <c r="I14" s="299">
        <f t="shared" si="3"/>
        <v>0</v>
      </c>
      <c r="J14" s="281">
        <f t="shared" si="1"/>
        <v>0</v>
      </c>
    </row>
    <row r="15" spans="1:10" x14ac:dyDescent="0.25">
      <c r="A15" s="228"/>
      <c r="B15" s="183">
        <f t="shared" si="2"/>
        <v>0</v>
      </c>
      <c r="C15" s="15"/>
      <c r="D15" s="69"/>
      <c r="E15" s="311"/>
      <c r="F15" s="263">
        <f t="shared" si="0"/>
        <v>0</v>
      </c>
      <c r="G15" s="249"/>
      <c r="H15" s="250"/>
      <c r="I15" s="299">
        <f t="shared" si="3"/>
        <v>0</v>
      </c>
      <c r="J15" s="281">
        <f t="shared" si="1"/>
        <v>0</v>
      </c>
    </row>
    <row r="16" spans="1:10" x14ac:dyDescent="0.25">
      <c r="A16" s="228"/>
      <c r="B16" s="183">
        <f t="shared" si="2"/>
        <v>0</v>
      </c>
      <c r="C16" s="15"/>
      <c r="D16" s="69"/>
      <c r="E16" s="311"/>
      <c r="F16" s="263">
        <f t="shared" si="0"/>
        <v>0</v>
      </c>
      <c r="G16" s="249"/>
      <c r="H16" s="250"/>
      <c r="I16" s="299">
        <f t="shared" si="3"/>
        <v>0</v>
      </c>
      <c r="J16" s="281">
        <f t="shared" si="1"/>
        <v>0</v>
      </c>
    </row>
    <row r="17" spans="1:10" x14ac:dyDescent="0.25">
      <c r="A17" s="228"/>
      <c r="B17" s="183">
        <f t="shared" si="2"/>
        <v>0</v>
      </c>
      <c r="C17" s="15"/>
      <c r="D17" s="69"/>
      <c r="E17" s="311"/>
      <c r="F17" s="263">
        <f t="shared" si="0"/>
        <v>0</v>
      </c>
      <c r="G17" s="249"/>
      <c r="H17" s="250"/>
      <c r="I17" s="299">
        <f t="shared" si="3"/>
        <v>0</v>
      </c>
      <c r="J17" s="281">
        <f t="shared" si="1"/>
        <v>0</v>
      </c>
    </row>
    <row r="18" spans="1:10" x14ac:dyDescent="0.25">
      <c r="A18" s="228"/>
      <c r="B18" s="183">
        <f t="shared" si="2"/>
        <v>0</v>
      </c>
      <c r="C18" s="15"/>
      <c r="D18" s="69"/>
      <c r="E18" s="311"/>
      <c r="F18" s="263">
        <f t="shared" si="0"/>
        <v>0</v>
      </c>
      <c r="G18" s="249"/>
      <c r="H18" s="250"/>
      <c r="I18" s="299">
        <f t="shared" si="3"/>
        <v>0</v>
      </c>
      <c r="J18" s="281">
        <f t="shared" si="1"/>
        <v>0</v>
      </c>
    </row>
    <row r="19" spans="1:10" x14ac:dyDescent="0.25">
      <c r="A19" s="228"/>
      <c r="B19" s="183">
        <f t="shared" si="2"/>
        <v>0</v>
      </c>
      <c r="C19" s="15"/>
      <c r="D19" s="69"/>
      <c r="E19" s="311"/>
      <c r="F19" s="263">
        <f t="shared" si="0"/>
        <v>0</v>
      </c>
      <c r="G19" s="249"/>
      <c r="H19" s="250"/>
      <c r="I19" s="299">
        <f t="shared" si="3"/>
        <v>0</v>
      </c>
      <c r="J19" s="281">
        <f t="shared" si="1"/>
        <v>0</v>
      </c>
    </row>
    <row r="20" spans="1:10" x14ac:dyDescent="0.25">
      <c r="A20" s="75"/>
      <c r="B20" s="183">
        <f t="shared" si="2"/>
        <v>0</v>
      </c>
      <c r="C20" s="15"/>
      <c r="D20" s="69"/>
      <c r="E20" s="311"/>
      <c r="F20" s="263">
        <f t="shared" si="0"/>
        <v>0</v>
      </c>
      <c r="G20" s="249"/>
      <c r="H20" s="250"/>
      <c r="I20" s="299">
        <f t="shared" si="3"/>
        <v>0</v>
      </c>
      <c r="J20" s="281">
        <f t="shared" si="1"/>
        <v>0</v>
      </c>
    </row>
    <row r="21" spans="1:10" x14ac:dyDescent="0.25">
      <c r="A21" s="75"/>
      <c r="B21" s="183">
        <f t="shared" si="2"/>
        <v>0</v>
      </c>
      <c r="C21" s="15"/>
      <c r="D21" s="69"/>
      <c r="E21" s="311"/>
      <c r="F21" s="263">
        <f t="shared" si="0"/>
        <v>0</v>
      </c>
      <c r="G21" s="70"/>
      <c r="H21" s="71"/>
      <c r="I21" s="497">
        <f t="shared" si="3"/>
        <v>0</v>
      </c>
      <c r="J21" s="60">
        <f t="shared" si="1"/>
        <v>0</v>
      </c>
    </row>
    <row r="22" spans="1:10" x14ac:dyDescent="0.25">
      <c r="A22" s="75"/>
      <c r="B22" s="183">
        <f t="shared" si="2"/>
        <v>0</v>
      </c>
      <c r="C22" s="15"/>
      <c r="D22" s="69"/>
      <c r="E22" s="311"/>
      <c r="F22" s="263">
        <f t="shared" si="0"/>
        <v>0</v>
      </c>
      <c r="G22" s="70"/>
      <c r="H22" s="71"/>
      <c r="I22" s="497">
        <f t="shared" si="3"/>
        <v>0</v>
      </c>
      <c r="J22" s="60">
        <f t="shared" si="1"/>
        <v>0</v>
      </c>
    </row>
    <row r="23" spans="1:10" x14ac:dyDescent="0.25">
      <c r="A23" s="19"/>
      <c r="B23" s="183">
        <f t="shared" si="2"/>
        <v>0</v>
      </c>
      <c r="C23" s="73"/>
      <c r="D23" s="69"/>
      <c r="E23" s="134"/>
      <c r="F23" s="263">
        <f t="shared" si="0"/>
        <v>0</v>
      </c>
      <c r="G23" s="70"/>
      <c r="H23" s="71"/>
      <c r="I23" s="497">
        <f t="shared" si="3"/>
        <v>0</v>
      </c>
      <c r="J23" s="60">
        <f t="shared" si="1"/>
        <v>0</v>
      </c>
    </row>
    <row r="24" spans="1:10" x14ac:dyDescent="0.25">
      <c r="A24" s="19"/>
      <c r="B24" s="183">
        <f t="shared" si="2"/>
        <v>0</v>
      </c>
      <c r="C24" s="73"/>
      <c r="D24" s="69"/>
      <c r="E24" s="134"/>
      <c r="F24" s="263">
        <f t="shared" si="0"/>
        <v>0</v>
      </c>
      <c r="G24" s="70"/>
      <c r="H24" s="71"/>
      <c r="I24" s="497">
        <f t="shared" si="3"/>
        <v>0</v>
      </c>
      <c r="J24" s="60">
        <f t="shared" si="1"/>
        <v>0</v>
      </c>
    </row>
    <row r="25" spans="1:10" x14ac:dyDescent="0.25">
      <c r="A25" s="19"/>
      <c r="B25" s="183">
        <f t="shared" si="2"/>
        <v>0</v>
      </c>
      <c r="C25" s="73"/>
      <c r="D25" s="69"/>
      <c r="E25" s="134"/>
      <c r="F25" s="263">
        <f t="shared" si="0"/>
        <v>0</v>
      </c>
      <c r="G25" s="70"/>
      <c r="H25" s="71"/>
      <c r="I25" s="497">
        <f t="shared" si="3"/>
        <v>0</v>
      </c>
      <c r="J25" s="60">
        <f t="shared" si="1"/>
        <v>0</v>
      </c>
    </row>
    <row r="26" spans="1:10" x14ac:dyDescent="0.25">
      <c r="A26" s="19"/>
      <c r="B26" s="183">
        <f t="shared" si="2"/>
        <v>0</v>
      </c>
      <c r="C26" s="15"/>
      <c r="D26" s="69"/>
      <c r="E26" s="134"/>
      <c r="F26" s="263">
        <f t="shared" si="0"/>
        <v>0</v>
      </c>
      <c r="G26" s="70"/>
      <c r="H26" s="71"/>
      <c r="I26" s="497">
        <f t="shared" si="3"/>
        <v>0</v>
      </c>
      <c r="J26" s="60">
        <f t="shared" si="1"/>
        <v>0</v>
      </c>
    </row>
    <row r="27" spans="1:10" x14ac:dyDescent="0.25">
      <c r="A27" s="19"/>
      <c r="B27" s="183">
        <f t="shared" si="2"/>
        <v>0</v>
      </c>
      <c r="C27" s="15"/>
      <c r="D27" s="69"/>
      <c r="E27" s="134"/>
      <c r="F27" s="263">
        <f t="shared" si="0"/>
        <v>0</v>
      </c>
      <c r="G27" s="70"/>
      <c r="H27" s="71"/>
      <c r="I27" s="497">
        <f t="shared" si="3"/>
        <v>0</v>
      </c>
      <c r="J27" s="60">
        <f t="shared" si="1"/>
        <v>0</v>
      </c>
    </row>
    <row r="28" spans="1:10" x14ac:dyDescent="0.25">
      <c r="A28" s="19"/>
      <c r="B28" s="183">
        <f t="shared" si="2"/>
        <v>0</v>
      </c>
      <c r="C28" s="15"/>
      <c r="D28" s="69"/>
      <c r="E28" s="134"/>
      <c r="F28" s="263">
        <f t="shared" si="0"/>
        <v>0</v>
      </c>
      <c r="G28" s="70"/>
      <c r="H28" s="71"/>
      <c r="I28" s="497">
        <f t="shared" si="3"/>
        <v>0</v>
      </c>
      <c r="J28" s="60">
        <f t="shared" si="1"/>
        <v>0</v>
      </c>
    </row>
    <row r="29" spans="1:10" x14ac:dyDescent="0.25">
      <c r="A29" s="19"/>
      <c r="B29" s="183">
        <f t="shared" si="2"/>
        <v>0</v>
      </c>
      <c r="C29" s="15"/>
      <c r="D29" s="69"/>
      <c r="E29" s="134"/>
      <c r="F29" s="263">
        <f t="shared" si="0"/>
        <v>0</v>
      </c>
      <c r="G29" s="70"/>
      <c r="H29" s="71"/>
      <c r="I29" s="497">
        <f t="shared" si="3"/>
        <v>0</v>
      </c>
      <c r="J29" s="60">
        <f t="shared" si="1"/>
        <v>0</v>
      </c>
    </row>
    <row r="30" spans="1:10" x14ac:dyDescent="0.25">
      <c r="A30" s="19"/>
      <c r="B30" s="183">
        <f t="shared" si="2"/>
        <v>0</v>
      </c>
      <c r="C30" s="15"/>
      <c r="D30" s="69"/>
      <c r="E30" s="134"/>
      <c r="F30" s="263">
        <f t="shared" si="0"/>
        <v>0</v>
      </c>
      <c r="G30" s="70"/>
      <c r="H30" s="71"/>
      <c r="I30" s="497">
        <f t="shared" si="3"/>
        <v>0</v>
      </c>
      <c r="J30" s="60">
        <f t="shared" si="1"/>
        <v>0</v>
      </c>
    </row>
    <row r="31" spans="1:10" x14ac:dyDescent="0.25">
      <c r="A31" s="19"/>
      <c r="B31" s="183">
        <f t="shared" si="2"/>
        <v>0</v>
      </c>
      <c r="C31" s="15"/>
      <c r="D31" s="69"/>
      <c r="E31" s="134"/>
      <c r="F31" s="263">
        <f t="shared" si="0"/>
        <v>0</v>
      </c>
      <c r="G31" s="70"/>
      <c r="H31" s="71"/>
      <c r="I31" s="497">
        <f t="shared" si="3"/>
        <v>0</v>
      </c>
      <c r="J31" s="60">
        <f t="shared" si="1"/>
        <v>0</v>
      </c>
    </row>
    <row r="32" spans="1:10" x14ac:dyDescent="0.25">
      <c r="A32" s="19"/>
      <c r="B32" s="183">
        <f t="shared" si="2"/>
        <v>0</v>
      </c>
      <c r="C32" s="15"/>
      <c r="D32" s="69"/>
      <c r="E32" s="134"/>
      <c r="F32" s="263">
        <f t="shared" si="0"/>
        <v>0</v>
      </c>
      <c r="G32" s="70"/>
      <c r="H32" s="71"/>
      <c r="I32" s="497">
        <f t="shared" si="3"/>
        <v>0</v>
      </c>
      <c r="J32" s="60">
        <f t="shared" si="1"/>
        <v>0</v>
      </c>
    </row>
    <row r="33" spans="1:10" x14ac:dyDescent="0.25">
      <c r="A33" s="19"/>
      <c r="B33" s="183">
        <f t="shared" si="2"/>
        <v>0</v>
      </c>
      <c r="C33" s="15"/>
      <c r="D33" s="69"/>
      <c r="E33" s="134"/>
      <c r="F33" s="263">
        <f t="shared" si="0"/>
        <v>0</v>
      </c>
      <c r="G33" s="70"/>
      <c r="H33" s="71"/>
      <c r="I33" s="497">
        <f t="shared" si="3"/>
        <v>0</v>
      </c>
      <c r="J33" s="60">
        <f t="shared" si="1"/>
        <v>0</v>
      </c>
    </row>
    <row r="34" spans="1:10" x14ac:dyDescent="0.25">
      <c r="A34" s="19"/>
      <c r="B34" s="183">
        <f t="shared" si="2"/>
        <v>0</v>
      </c>
      <c r="C34" s="15"/>
      <c r="D34" s="69"/>
      <c r="E34" s="134"/>
      <c r="F34" s="263">
        <f t="shared" si="0"/>
        <v>0</v>
      </c>
      <c r="G34" s="70"/>
      <c r="H34" s="71"/>
      <c r="I34" s="497">
        <f t="shared" si="3"/>
        <v>0</v>
      </c>
      <c r="J34" s="60">
        <f t="shared" si="1"/>
        <v>0</v>
      </c>
    </row>
    <row r="35" spans="1:10" x14ac:dyDescent="0.25">
      <c r="A35" s="19"/>
      <c r="B35" s="183">
        <f t="shared" si="2"/>
        <v>0</v>
      </c>
      <c r="C35" s="15"/>
      <c r="D35" s="69"/>
      <c r="E35" s="134"/>
      <c r="F35" s="263">
        <f t="shared" si="0"/>
        <v>0</v>
      </c>
      <c r="G35" s="70"/>
      <c r="H35" s="71"/>
      <c r="I35" s="497">
        <f t="shared" si="3"/>
        <v>0</v>
      </c>
      <c r="J35" s="60">
        <f t="shared" si="1"/>
        <v>0</v>
      </c>
    </row>
    <row r="36" spans="1:10" x14ac:dyDescent="0.25">
      <c r="A36" s="19"/>
      <c r="B36" s="183">
        <f t="shared" si="2"/>
        <v>0</v>
      </c>
      <c r="C36" s="15"/>
      <c r="D36" s="69"/>
      <c r="E36" s="134"/>
      <c r="F36" s="263">
        <f t="shared" si="0"/>
        <v>0</v>
      </c>
      <c r="G36" s="70"/>
      <c r="H36" s="71"/>
      <c r="I36" s="497">
        <f t="shared" si="3"/>
        <v>0</v>
      </c>
      <c r="J36" s="60">
        <f t="shared" si="1"/>
        <v>0</v>
      </c>
    </row>
    <row r="37" spans="1:10" x14ac:dyDescent="0.25">
      <c r="B37" s="183">
        <f>B27-C37</f>
        <v>0</v>
      </c>
      <c r="C37" s="15"/>
      <c r="D37" s="69">
        <v>0</v>
      </c>
      <c r="E37" s="134"/>
      <c r="F37" s="263">
        <f t="shared" si="0"/>
        <v>0</v>
      </c>
      <c r="G37" s="70"/>
      <c r="H37" s="71"/>
      <c r="I37" s="497">
        <f t="shared" si="3"/>
        <v>0</v>
      </c>
      <c r="J37" s="60">
        <f t="shared" si="1"/>
        <v>0</v>
      </c>
    </row>
    <row r="38" spans="1:10" ht="15.75" thickBot="1" x14ac:dyDescent="0.3">
      <c r="A38" s="121"/>
      <c r="B38" s="183">
        <f t="shared" ref="B38" si="4">B37-C38</f>
        <v>0</v>
      </c>
      <c r="C38" s="37"/>
      <c r="D38" s="69">
        <v>0</v>
      </c>
      <c r="E38" s="303"/>
      <c r="F38" s="263">
        <f t="shared" si="0"/>
        <v>0</v>
      </c>
      <c r="G38" s="139"/>
      <c r="H38" s="199"/>
      <c r="I38" s="497">
        <f t="shared" si="3"/>
        <v>0</v>
      </c>
      <c r="J38" s="60">
        <f>SUM(J9:J37)</f>
        <v>0</v>
      </c>
    </row>
    <row r="39" spans="1:10" ht="15.75" thickTop="1" x14ac:dyDescent="0.25">
      <c r="A39" s="47">
        <f>SUM(A38:A38)</f>
        <v>0</v>
      </c>
      <c r="C39" s="73"/>
      <c r="D39" s="105">
        <f>SUM(D9:D38)</f>
        <v>0</v>
      </c>
      <c r="E39" s="134"/>
      <c r="F39" s="105">
        <f>SUM(F9:F38)</f>
        <v>0</v>
      </c>
      <c r="G39" s="152"/>
      <c r="H39" s="152"/>
    </row>
    <row r="40" spans="1:10" ht="15.75" thickBot="1" x14ac:dyDescent="0.3">
      <c r="A40" s="47"/>
    </row>
    <row r="41" spans="1:10" x14ac:dyDescent="0.25">
      <c r="B41" s="185"/>
      <c r="D41" s="1216" t="s">
        <v>21</v>
      </c>
      <c r="E41" s="1217"/>
      <c r="F41" s="141">
        <f>G5-F39</f>
        <v>0</v>
      </c>
    </row>
    <row r="42" spans="1:10" ht="15.75" thickBot="1" x14ac:dyDescent="0.3">
      <c r="A42" s="125"/>
      <c r="D42" s="997" t="s">
        <v>4</v>
      </c>
      <c r="E42" s="998"/>
      <c r="F42" s="49">
        <v>0</v>
      </c>
    </row>
    <row r="43" spans="1:10" x14ac:dyDescent="0.25">
      <c r="B43" s="185"/>
    </row>
  </sheetData>
  <mergeCells count="3">
    <mergeCell ref="A1:G1"/>
    <mergeCell ref="D41:E41"/>
    <mergeCell ref="B5:B7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S69"/>
  <sheetViews>
    <sheetView topLeftCell="I1" zoomScaleNormal="100" workbookViewId="0">
      <pane ySplit="9" topLeftCell="A10" activePane="bottomLeft" state="frozen"/>
      <selection pane="bottomLeft" activeCell="P7" sqref="P7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style="75" customWidth="1"/>
    <col min="9" max="9" width="12.85546875" style="75" customWidth="1"/>
    <col min="11" max="11" width="25.28515625" bestFit="1" customWidth="1"/>
    <col min="12" max="12" width="16.28515625" bestFit="1" customWidth="1"/>
    <col min="14" max="14" width="11.28515625" style="75" customWidth="1"/>
    <col min="19" max="19" width="12.85546875" style="75" customWidth="1"/>
  </cols>
  <sheetData>
    <row r="1" spans="1:19" ht="40.5" x14ac:dyDescent="0.55000000000000004">
      <c r="A1" s="1227" t="s">
        <v>293</v>
      </c>
      <c r="B1" s="1227"/>
      <c r="C1" s="1227"/>
      <c r="D1" s="1227"/>
      <c r="E1" s="1227"/>
      <c r="F1" s="1227"/>
      <c r="G1" s="1227"/>
      <c r="H1" s="11">
        <v>1</v>
      </c>
      <c r="K1" s="1231" t="s">
        <v>293</v>
      </c>
      <c r="L1" s="1231"/>
      <c r="M1" s="1231"/>
      <c r="N1" s="1231"/>
      <c r="O1" s="1231"/>
      <c r="P1" s="1231"/>
      <c r="Q1" s="1231"/>
      <c r="R1" s="11">
        <v>1</v>
      </c>
    </row>
    <row r="2" spans="1:19" ht="15.75" thickBot="1" x14ac:dyDescent="0.3"/>
    <row r="3" spans="1:19" ht="16.5" thickTop="1" thickBot="1" x14ac:dyDescent="0.3">
      <c r="A3" s="448" t="s">
        <v>0</v>
      </c>
      <c r="B3" s="9" t="s">
        <v>1</v>
      </c>
      <c r="C3" s="9"/>
      <c r="D3" s="72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448" t="s">
        <v>0</v>
      </c>
      <c r="L3" s="9" t="s">
        <v>1</v>
      </c>
      <c r="M3" s="9"/>
      <c r="N3" s="72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19" ht="15.75" thickTop="1" x14ac:dyDescent="0.25">
      <c r="A4" s="1299" t="s">
        <v>52</v>
      </c>
      <c r="B4" s="634"/>
      <c r="C4" s="128"/>
      <c r="D4" s="135"/>
      <c r="E4" s="86">
        <v>59.18</v>
      </c>
      <c r="F4" s="73">
        <v>0</v>
      </c>
      <c r="G4" s="831"/>
      <c r="K4" s="1299" t="s">
        <v>52</v>
      </c>
      <c r="L4" s="634"/>
      <c r="M4" s="128"/>
      <c r="N4" s="135"/>
      <c r="O4" s="86"/>
      <c r="P4" s="73"/>
      <c r="Q4" s="1070"/>
    </row>
    <row r="5" spans="1:19" ht="15" customHeight="1" x14ac:dyDescent="0.25">
      <c r="A5" s="1300"/>
      <c r="B5" s="1302" t="s">
        <v>72</v>
      </c>
      <c r="C5" s="235">
        <v>32</v>
      </c>
      <c r="D5" s="231">
        <v>44729</v>
      </c>
      <c r="E5" s="232">
        <v>1006.3</v>
      </c>
      <c r="F5" s="229">
        <v>35</v>
      </c>
      <c r="G5" s="48">
        <f>F62</f>
        <v>3746.3500000000004</v>
      </c>
      <c r="H5" s="138">
        <f>E5-G5+E4+E6+E7+E8</f>
        <v>694.2199999999998</v>
      </c>
      <c r="K5" s="1300"/>
      <c r="L5" s="1302" t="s">
        <v>72</v>
      </c>
      <c r="M5" s="235">
        <v>41</v>
      </c>
      <c r="N5" s="231">
        <v>44807</v>
      </c>
      <c r="O5" s="232">
        <v>992.72</v>
      </c>
      <c r="P5" s="229">
        <v>33</v>
      </c>
      <c r="Q5" s="48">
        <f>P62</f>
        <v>0</v>
      </c>
      <c r="R5" s="138">
        <f>O5-Q5+O4+O6+O7+O8</f>
        <v>2001</v>
      </c>
    </row>
    <row r="6" spans="1:19" ht="16.5" thickBot="1" x14ac:dyDescent="0.3">
      <c r="A6" s="1301"/>
      <c r="B6" s="1303"/>
      <c r="C6" s="759">
        <v>33</v>
      </c>
      <c r="D6" s="231">
        <v>44734</v>
      </c>
      <c r="E6" s="232">
        <v>2938.76</v>
      </c>
      <c r="F6" s="229">
        <v>103</v>
      </c>
      <c r="G6" s="73"/>
      <c r="K6" s="1301"/>
      <c r="L6" s="1303"/>
      <c r="M6" s="759">
        <v>32</v>
      </c>
      <c r="N6" s="231">
        <v>44819</v>
      </c>
      <c r="O6" s="232">
        <v>1008.28</v>
      </c>
      <c r="P6" s="229">
        <v>35</v>
      </c>
      <c r="Q6" s="73"/>
    </row>
    <row r="7" spans="1:19" ht="21.75" customHeight="1" x14ac:dyDescent="0.25">
      <c r="A7" s="702" t="s">
        <v>52</v>
      </c>
      <c r="C7" s="806">
        <v>33</v>
      </c>
      <c r="D7" s="135">
        <v>44740</v>
      </c>
      <c r="E7" s="105">
        <v>436.33</v>
      </c>
      <c r="F7" s="73">
        <v>15</v>
      </c>
      <c r="G7" s="73"/>
      <c r="K7" s="702" t="s">
        <v>52</v>
      </c>
      <c r="M7" s="806"/>
      <c r="N7" s="135"/>
      <c r="O7" s="105"/>
      <c r="P7" s="73"/>
      <c r="Q7" s="73"/>
    </row>
    <row r="8" spans="1:19" ht="15.75" thickBot="1" x14ac:dyDescent="0.3">
      <c r="A8" s="226"/>
      <c r="C8" s="102"/>
      <c r="D8" s="135"/>
      <c r="E8" s="105"/>
      <c r="F8" s="73"/>
      <c r="G8" s="73"/>
      <c r="K8" s="226"/>
      <c r="M8" s="102"/>
      <c r="N8" s="135"/>
      <c r="O8" s="105"/>
      <c r="P8" s="73"/>
      <c r="Q8" s="73"/>
    </row>
    <row r="9" spans="1:19" ht="16.5" thickTop="1" thickBot="1" x14ac:dyDescent="0.3">
      <c r="A9" s="226"/>
      <c r="B9" s="24" t="s">
        <v>7</v>
      </c>
      <c r="C9" s="20" t="s">
        <v>8</v>
      </c>
      <c r="D9" s="746" t="s">
        <v>3</v>
      </c>
      <c r="E9" s="23" t="s">
        <v>2</v>
      </c>
      <c r="F9" s="26" t="s">
        <v>18</v>
      </c>
      <c r="G9" s="10" t="s">
        <v>15</v>
      </c>
      <c r="H9" s="24"/>
      <c r="I9" s="423" t="s">
        <v>53</v>
      </c>
      <c r="K9" s="226"/>
      <c r="L9" s="24" t="s">
        <v>7</v>
      </c>
      <c r="M9" s="20" t="s">
        <v>8</v>
      </c>
      <c r="N9" s="746" t="s">
        <v>3</v>
      </c>
      <c r="O9" s="23" t="s">
        <v>2</v>
      </c>
      <c r="P9" s="26" t="s">
        <v>18</v>
      </c>
      <c r="Q9" s="10" t="s">
        <v>15</v>
      </c>
      <c r="R9" s="24"/>
      <c r="S9" s="423" t="s">
        <v>53</v>
      </c>
    </row>
    <row r="10" spans="1:19" ht="15.75" thickTop="1" x14ac:dyDescent="0.25">
      <c r="A10" s="771"/>
      <c r="B10" s="268">
        <f>F4+F5+F6+F7+F8-C10</f>
        <v>152</v>
      </c>
      <c r="C10" s="15">
        <v>1</v>
      </c>
      <c r="D10" s="92">
        <v>30.66</v>
      </c>
      <c r="E10" s="733">
        <v>44740</v>
      </c>
      <c r="F10" s="695">
        <f>D10</f>
        <v>30.66</v>
      </c>
      <c r="G10" s="696" t="s">
        <v>126</v>
      </c>
      <c r="H10" s="224">
        <v>34</v>
      </c>
      <c r="I10" s="254">
        <f>E6+E5+E4-F10+E7+E8</f>
        <v>4409.9100000000008</v>
      </c>
      <c r="K10" s="771"/>
      <c r="L10" s="1128">
        <f>P4+P5+P6+P7+P8-M10</f>
        <v>68</v>
      </c>
      <c r="M10" s="247"/>
      <c r="N10" s="263"/>
      <c r="O10" s="1127"/>
      <c r="P10" s="695">
        <f>N10</f>
        <v>0</v>
      </c>
      <c r="Q10" s="696"/>
      <c r="R10" s="224"/>
      <c r="S10" s="254">
        <f>O6+O5+O4-P10+O7+O8</f>
        <v>2001</v>
      </c>
    </row>
    <row r="11" spans="1:19" x14ac:dyDescent="0.25">
      <c r="A11" s="228"/>
      <c r="B11" s="936">
        <f>B10-C11</f>
        <v>150</v>
      </c>
      <c r="C11" s="650">
        <v>2</v>
      </c>
      <c r="D11" s="403">
        <v>57.96</v>
      </c>
      <c r="E11" s="735">
        <v>44745</v>
      </c>
      <c r="F11" s="734">
        <f t="shared" ref="F11:F57" si="0">D11</f>
        <v>57.96</v>
      </c>
      <c r="G11" s="736" t="s">
        <v>129</v>
      </c>
      <c r="H11" s="737">
        <v>35</v>
      </c>
      <c r="I11" s="935">
        <f>I10-F11</f>
        <v>4351.9500000000007</v>
      </c>
      <c r="K11" s="228"/>
      <c r="L11" s="1129">
        <f>L10-M11</f>
        <v>68</v>
      </c>
      <c r="M11" s="650"/>
      <c r="N11" s="403"/>
      <c r="O11" s="626"/>
      <c r="P11" s="403">
        <f t="shared" ref="P11:P57" si="1">N11</f>
        <v>0</v>
      </c>
      <c r="Q11" s="1130"/>
      <c r="R11" s="1131"/>
      <c r="S11" s="254">
        <f>S10-P11</f>
        <v>2001</v>
      </c>
    </row>
    <row r="12" spans="1:19" x14ac:dyDescent="0.25">
      <c r="A12" s="228"/>
      <c r="B12" s="422">
        <f t="shared" ref="B12:B58" si="2">B11-C12</f>
        <v>142</v>
      </c>
      <c r="C12" s="650">
        <v>8</v>
      </c>
      <c r="D12" s="822">
        <v>225.87</v>
      </c>
      <c r="E12" s="821">
        <v>44746</v>
      </c>
      <c r="F12" s="822">
        <f t="shared" si="0"/>
        <v>225.87</v>
      </c>
      <c r="G12" s="863" t="s">
        <v>136</v>
      </c>
      <c r="H12" s="864">
        <v>35</v>
      </c>
      <c r="I12" s="254">
        <f t="shared" ref="I12:I13" si="3">I11-F12</f>
        <v>4126.0800000000008</v>
      </c>
      <c r="K12" s="228"/>
      <c r="L12" s="422">
        <f t="shared" ref="L12:L58" si="4">L11-M12</f>
        <v>68</v>
      </c>
      <c r="M12" s="650"/>
      <c r="N12" s="403"/>
      <c r="O12" s="626"/>
      <c r="P12" s="403">
        <f t="shared" si="1"/>
        <v>0</v>
      </c>
      <c r="Q12" s="1130"/>
      <c r="R12" s="1131"/>
      <c r="S12" s="254">
        <f t="shared" ref="S12:S13" si="5">S11-P12</f>
        <v>2001</v>
      </c>
    </row>
    <row r="13" spans="1:19" x14ac:dyDescent="0.25">
      <c r="A13" s="771"/>
      <c r="B13" s="422">
        <f t="shared" si="2"/>
        <v>139</v>
      </c>
      <c r="C13" s="402">
        <v>3</v>
      </c>
      <c r="D13" s="820">
        <v>87.61</v>
      </c>
      <c r="E13" s="821">
        <v>44746</v>
      </c>
      <c r="F13" s="822">
        <f t="shared" si="0"/>
        <v>87.61</v>
      </c>
      <c r="G13" s="863" t="s">
        <v>137</v>
      </c>
      <c r="H13" s="864">
        <v>35</v>
      </c>
      <c r="I13" s="254">
        <f t="shared" si="3"/>
        <v>4038.4700000000007</v>
      </c>
      <c r="K13" s="771"/>
      <c r="L13" s="422">
        <f t="shared" si="4"/>
        <v>68</v>
      </c>
      <c r="M13" s="650"/>
      <c r="N13" s="403"/>
      <c r="O13" s="626"/>
      <c r="P13" s="403">
        <f t="shared" si="1"/>
        <v>0</v>
      </c>
      <c r="Q13" s="1130"/>
      <c r="R13" s="1131"/>
      <c r="S13" s="254">
        <f t="shared" si="5"/>
        <v>2001</v>
      </c>
    </row>
    <row r="14" spans="1:19" x14ac:dyDescent="0.25">
      <c r="A14" s="228"/>
      <c r="B14" s="422">
        <f t="shared" si="2"/>
        <v>138</v>
      </c>
      <c r="C14" s="402">
        <v>1</v>
      </c>
      <c r="D14" s="820">
        <v>29.11</v>
      </c>
      <c r="E14" s="821">
        <v>44656</v>
      </c>
      <c r="F14" s="822">
        <f t="shared" si="0"/>
        <v>29.11</v>
      </c>
      <c r="G14" s="863" t="s">
        <v>138</v>
      </c>
      <c r="H14" s="864">
        <v>35</v>
      </c>
      <c r="I14" s="254">
        <f>I13-F14</f>
        <v>4009.3600000000006</v>
      </c>
      <c r="K14" s="228"/>
      <c r="L14" s="422">
        <f t="shared" si="4"/>
        <v>68</v>
      </c>
      <c r="M14" s="650"/>
      <c r="N14" s="403"/>
      <c r="O14" s="626"/>
      <c r="P14" s="403">
        <f t="shared" si="1"/>
        <v>0</v>
      </c>
      <c r="Q14" s="1130"/>
      <c r="R14" s="1131"/>
      <c r="S14" s="254">
        <f>S13-P14</f>
        <v>2001</v>
      </c>
    </row>
    <row r="15" spans="1:19" x14ac:dyDescent="0.25">
      <c r="A15" s="228"/>
      <c r="B15" s="422">
        <f t="shared" si="2"/>
        <v>131</v>
      </c>
      <c r="C15" s="402">
        <v>7</v>
      </c>
      <c r="D15" s="820">
        <v>203.67</v>
      </c>
      <c r="E15" s="821">
        <v>44748</v>
      </c>
      <c r="F15" s="822">
        <f t="shared" si="0"/>
        <v>203.67</v>
      </c>
      <c r="G15" s="863" t="s">
        <v>139</v>
      </c>
      <c r="H15" s="864">
        <v>35</v>
      </c>
      <c r="I15" s="254">
        <f t="shared" ref="I15:I58" si="6">I14-F15</f>
        <v>3805.6900000000005</v>
      </c>
      <c r="K15" s="228"/>
      <c r="L15" s="422">
        <f t="shared" si="4"/>
        <v>68</v>
      </c>
      <c r="M15" s="650"/>
      <c r="N15" s="403"/>
      <c r="O15" s="626"/>
      <c r="P15" s="403">
        <f t="shared" si="1"/>
        <v>0</v>
      </c>
      <c r="Q15" s="1130"/>
      <c r="R15" s="1131"/>
      <c r="S15" s="254">
        <f t="shared" ref="S15:S58" si="7">S14-P15</f>
        <v>2001</v>
      </c>
    </row>
    <row r="16" spans="1:19" x14ac:dyDescent="0.25">
      <c r="A16" s="226"/>
      <c r="B16" s="422">
        <f t="shared" si="2"/>
        <v>130</v>
      </c>
      <c r="C16" s="402">
        <v>1</v>
      </c>
      <c r="D16" s="820">
        <v>28.01</v>
      </c>
      <c r="E16" s="821">
        <v>44749</v>
      </c>
      <c r="F16" s="822">
        <f t="shared" si="0"/>
        <v>28.01</v>
      </c>
      <c r="G16" s="863" t="s">
        <v>140</v>
      </c>
      <c r="H16" s="864">
        <v>35</v>
      </c>
      <c r="I16" s="254">
        <f t="shared" si="6"/>
        <v>3777.6800000000003</v>
      </c>
      <c r="K16" s="226"/>
      <c r="L16" s="422">
        <f t="shared" si="4"/>
        <v>68</v>
      </c>
      <c r="M16" s="650"/>
      <c r="N16" s="403"/>
      <c r="O16" s="626"/>
      <c r="P16" s="403">
        <f t="shared" si="1"/>
        <v>0</v>
      </c>
      <c r="Q16" s="1130"/>
      <c r="R16" s="1131"/>
      <c r="S16" s="254">
        <f t="shared" si="7"/>
        <v>2001</v>
      </c>
    </row>
    <row r="17" spans="1:19" x14ac:dyDescent="0.25">
      <c r="A17" s="226"/>
      <c r="B17" s="422">
        <f t="shared" si="2"/>
        <v>129</v>
      </c>
      <c r="C17" s="402">
        <v>1</v>
      </c>
      <c r="D17" s="820">
        <v>28.2</v>
      </c>
      <c r="E17" s="821">
        <v>44749</v>
      </c>
      <c r="F17" s="822">
        <f t="shared" si="0"/>
        <v>28.2</v>
      </c>
      <c r="G17" s="863" t="s">
        <v>141</v>
      </c>
      <c r="H17" s="864">
        <v>35</v>
      </c>
      <c r="I17" s="254">
        <f t="shared" si="6"/>
        <v>3749.4800000000005</v>
      </c>
      <c r="K17" s="226"/>
      <c r="L17" s="422">
        <f t="shared" si="4"/>
        <v>68</v>
      </c>
      <c r="M17" s="650"/>
      <c r="N17" s="403"/>
      <c r="O17" s="626"/>
      <c r="P17" s="403">
        <f t="shared" si="1"/>
        <v>0</v>
      </c>
      <c r="Q17" s="1130"/>
      <c r="R17" s="1131"/>
      <c r="S17" s="254">
        <f t="shared" si="7"/>
        <v>2001</v>
      </c>
    </row>
    <row r="18" spans="1:19" x14ac:dyDescent="0.25">
      <c r="A18" s="226"/>
      <c r="B18" s="422">
        <f t="shared" si="2"/>
        <v>122</v>
      </c>
      <c r="C18" s="402">
        <v>7</v>
      </c>
      <c r="D18" s="820">
        <v>194.13</v>
      </c>
      <c r="E18" s="821">
        <v>44750</v>
      </c>
      <c r="F18" s="822">
        <f t="shared" si="0"/>
        <v>194.13</v>
      </c>
      <c r="G18" s="863" t="s">
        <v>142</v>
      </c>
      <c r="H18" s="864">
        <v>35</v>
      </c>
      <c r="I18" s="254">
        <f t="shared" si="6"/>
        <v>3555.3500000000004</v>
      </c>
      <c r="K18" s="226"/>
      <c r="L18" s="422">
        <f t="shared" si="4"/>
        <v>68</v>
      </c>
      <c r="M18" s="650"/>
      <c r="N18" s="403"/>
      <c r="O18" s="626"/>
      <c r="P18" s="403">
        <f t="shared" si="1"/>
        <v>0</v>
      </c>
      <c r="Q18" s="1130"/>
      <c r="R18" s="1131"/>
      <c r="S18" s="254">
        <f t="shared" si="7"/>
        <v>2001</v>
      </c>
    </row>
    <row r="19" spans="1:19" x14ac:dyDescent="0.25">
      <c r="A19" s="226"/>
      <c r="B19" s="422">
        <f t="shared" si="2"/>
        <v>120</v>
      </c>
      <c r="C19" s="402">
        <v>2</v>
      </c>
      <c r="D19" s="820">
        <v>59.65</v>
      </c>
      <c r="E19" s="821">
        <v>44755</v>
      </c>
      <c r="F19" s="822">
        <f t="shared" si="0"/>
        <v>59.65</v>
      </c>
      <c r="G19" s="863" t="s">
        <v>146</v>
      </c>
      <c r="H19" s="864">
        <v>35</v>
      </c>
      <c r="I19" s="254">
        <f t="shared" si="6"/>
        <v>3495.7000000000003</v>
      </c>
      <c r="K19" s="226"/>
      <c r="L19" s="422">
        <f t="shared" si="4"/>
        <v>68</v>
      </c>
      <c r="M19" s="650"/>
      <c r="N19" s="403"/>
      <c r="O19" s="626"/>
      <c r="P19" s="403">
        <f t="shared" si="1"/>
        <v>0</v>
      </c>
      <c r="Q19" s="1130"/>
      <c r="R19" s="1131"/>
      <c r="S19" s="254">
        <f t="shared" si="7"/>
        <v>2001</v>
      </c>
    </row>
    <row r="20" spans="1:19" x14ac:dyDescent="0.25">
      <c r="A20" s="226"/>
      <c r="B20" s="422">
        <f t="shared" si="2"/>
        <v>113</v>
      </c>
      <c r="C20" s="402">
        <v>7</v>
      </c>
      <c r="D20" s="820">
        <v>203.85</v>
      </c>
      <c r="E20" s="821">
        <v>44755</v>
      </c>
      <c r="F20" s="822">
        <f t="shared" si="0"/>
        <v>203.85</v>
      </c>
      <c r="G20" s="863" t="s">
        <v>147</v>
      </c>
      <c r="H20" s="864">
        <v>35</v>
      </c>
      <c r="I20" s="254">
        <f t="shared" si="6"/>
        <v>3291.8500000000004</v>
      </c>
      <c r="K20" s="226"/>
      <c r="L20" s="422">
        <f t="shared" si="4"/>
        <v>68</v>
      </c>
      <c r="M20" s="650"/>
      <c r="N20" s="403"/>
      <c r="O20" s="626"/>
      <c r="P20" s="403">
        <f t="shared" si="1"/>
        <v>0</v>
      </c>
      <c r="Q20" s="1130"/>
      <c r="R20" s="1131"/>
      <c r="S20" s="254">
        <f t="shared" si="7"/>
        <v>2001</v>
      </c>
    </row>
    <row r="21" spans="1:19" x14ac:dyDescent="0.25">
      <c r="A21" s="226"/>
      <c r="B21" s="422">
        <f t="shared" si="2"/>
        <v>112</v>
      </c>
      <c r="C21" s="402">
        <v>1</v>
      </c>
      <c r="D21" s="820">
        <v>26.89</v>
      </c>
      <c r="E21" s="821">
        <v>44757</v>
      </c>
      <c r="F21" s="822">
        <f t="shared" si="0"/>
        <v>26.89</v>
      </c>
      <c r="G21" s="823" t="s">
        <v>154</v>
      </c>
      <c r="H21" s="824">
        <v>35</v>
      </c>
      <c r="I21" s="132">
        <f t="shared" si="6"/>
        <v>3264.9600000000005</v>
      </c>
      <c r="K21" s="226"/>
      <c r="L21" s="422">
        <f t="shared" si="4"/>
        <v>68</v>
      </c>
      <c r="M21" s="650"/>
      <c r="N21" s="403"/>
      <c r="O21" s="626"/>
      <c r="P21" s="403">
        <f t="shared" si="1"/>
        <v>0</v>
      </c>
      <c r="Q21" s="1055"/>
      <c r="R21" s="1132"/>
      <c r="S21" s="132">
        <f t="shared" si="7"/>
        <v>2001</v>
      </c>
    </row>
    <row r="22" spans="1:19" x14ac:dyDescent="0.25">
      <c r="A22" s="226"/>
      <c r="B22" s="422">
        <f t="shared" si="2"/>
        <v>105</v>
      </c>
      <c r="C22" s="402">
        <v>7</v>
      </c>
      <c r="D22" s="820">
        <v>195.39</v>
      </c>
      <c r="E22" s="821">
        <v>44757</v>
      </c>
      <c r="F22" s="822">
        <f t="shared" si="0"/>
        <v>195.39</v>
      </c>
      <c r="G22" s="823" t="s">
        <v>155</v>
      </c>
      <c r="H22" s="824">
        <v>35</v>
      </c>
      <c r="I22" s="132">
        <f t="shared" si="6"/>
        <v>3069.5700000000006</v>
      </c>
      <c r="K22" s="226"/>
      <c r="L22" s="422">
        <f t="shared" si="4"/>
        <v>68</v>
      </c>
      <c r="M22" s="650"/>
      <c r="N22" s="403"/>
      <c r="O22" s="626"/>
      <c r="P22" s="403">
        <f t="shared" si="1"/>
        <v>0</v>
      </c>
      <c r="Q22" s="1055"/>
      <c r="R22" s="1132"/>
      <c r="S22" s="132">
        <f t="shared" si="7"/>
        <v>2001</v>
      </c>
    </row>
    <row r="23" spans="1:19" x14ac:dyDescent="0.25">
      <c r="A23" s="226"/>
      <c r="B23" s="422">
        <f t="shared" si="2"/>
        <v>104</v>
      </c>
      <c r="C23" s="402">
        <v>1</v>
      </c>
      <c r="D23" s="820">
        <v>28.38</v>
      </c>
      <c r="E23" s="821">
        <v>44758</v>
      </c>
      <c r="F23" s="822">
        <f t="shared" si="0"/>
        <v>28.38</v>
      </c>
      <c r="G23" s="823" t="s">
        <v>156</v>
      </c>
      <c r="H23" s="824">
        <v>35</v>
      </c>
      <c r="I23" s="132">
        <f t="shared" si="6"/>
        <v>3041.1900000000005</v>
      </c>
      <c r="K23" s="226"/>
      <c r="L23" s="422">
        <f t="shared" si="4"/>
        <v>68</v>
      </c>
      <c r="M23" s="650"/>
      <c r="N23" s="403"/>
      <c r="O23" s="626"/>
      <c r="P23" s="403">
        <f t="shared" si="1"/>
        <v>0</v>
      </c>
      <c r="Q23" s="1055"/>
      <c r="R23" s="1132"/>
      <c r="S23" s="132">
        <f t="shared" si="7"/>
        <v>2001</v>
      </c>
    </row>
    <row r="24" spans="1:19" x14ac:dyDescent="0.25">
      <c r="A24" s="226"/>
      <c r="B24" s="422">
        <f t="shared" si="2"/>
        <v>97</v>
      </c>
      <c r="C24" s="402">
        <v>7</v>
      </c>
      <c r="D24" s="820">
        <v>208.19</v>
      </c>
      <c r="E24" s="821">
        <v>44758</v>
      </c>
      <c r="F24" s="822">
        <f t="shared" si="0"/>
        <v>208.19</v>
      </c>
      <c r="G24" s="823" t="s">
        <v>157</v>
      </c>
      <c r="H24" s="824">
        <v>35</v>
      </c>
      <c r="I24" s="132">
        <f t="shared" si="6"/>
        <v>2833.0000000000005</v>
      </c>
      <c r="K24" s="226"/>
      <c r="L24" s="422">
        <f t="shared" si="4"/>
        <v>68</v>
      </c>
      <c r="M24" s="650"/>
      <c r="N24" s="403"/>
      <c r="O24" s="626"/>
      <c r="P24" s="403">
        <f t="shared" si="1"/>
        <v>0</v>
      </c>
      <c r="Q24" s="1055"/>
      <c r="R24" s="1132"/>
      <c r="S24" s="132">
        <f t="shared" si="7"/>
        <v>2001</v>
      </c>
    </row>
    <row r="25" spans="1:19" x14ac:dyDescent="0.25">
      <c r="A25" s="226"/>
      <c r="B25" s="422">
        <f t="shared" si="2"/>
        <v>96</v>
      </c>
      <c r="C25" s="402">
        <v>1</v>
      </c>
      <c r="D25" s="820">
        <v>27.6</v>
      </c>
      <c r="E25" s="821">
        <v>44762</v>
      </c>
      <c r="F25" s="822">
        <f t="shared" si="0"/>
        <v>27.6</v>
      </c>
      <c r="G25" s="823" t="s">
        <v>161</v>
      </c>
      <c r="H25" s="824">
        <v>35</v>
      </c>
      <c r="I25" s="132">
        <f t="shared" si="6"/>
        <v>2805.4000000000005</v>
      </c>
      <c r="K25" s="226"/>
      <c r="L25" s="422">
        <f t="shared" si="4"/>
        <v>68</v>
      </c>
      <c r="M25" s="650"/>
      <c r="N25" s="403"/>
      <c r="O25" s="626"/>
      <c r="P25" s="403">
        <f t="shared" si="1"/>
        <v>0</v>
      </c>
      <c r="Q25" s="1055"/>
      <c r="R25" s="1132"/>
      <c r="S25" s="132">
        <f t="shared" si="7"/>
        <v>2001</v>
      </c>
    </row>
    <row r="26" spans="1:19" x14ac:dyDescent="0.25">
      <c r="B26" s="422">
        <f t="shared" si="2"/>
        <v>95</v>
      </c>
      <c r="C26" s="402">
        <v>1</v>
      </c>
      <c r="D26" s="820">
        <v>29.12</v>
      </c>
      <c r="E26" s="821">
        <v>44763</v>
      </c>
      <c r="F26" s="822">
        <f t="shared" si="0"/>
        <v>29.12</v>
      </c>
      <c r="G26" s="823" t="s">
        <v>162</v>
      </c>
      <c r="H26" s="824">
        <v>35</v>
      </c>
      <c r="I26" s="132">
        <f t="shared" si="6"/>
        <v>2776.2800000000007</v>
      </c>
      <c r="L26" s="422">
        <f t="shared" si="4"/>
        <v>68</v>
      </c>
      <c r="M26" s="650"/>
      <c r="N26" s="403"/>
      <c r="O26" s="626"/>
      <c r="P26" s="403">
        <f t="shared" si="1"/>
        <v>0</v>
      </c>
      <c r="Q26" s="1055"/>
      <c r="R26" s="1132"/>
      <c r="S26" s="132">
        <f t="shared" si="7"/>
        <v>2001</v>
      </c>
    </row>
    <row r="27" spans="1:19" x14ac:dyDescent="0.25">
      <c r="B27" s="422">
        <f t="shared" si="2"/>
        <v>92</v>
      </c>
      <c r="C27" s="402">
        <v>3</v>
      </c>
      <c r="D27" s="820">
        <v>89.7</v>
      </c>
      <c r="E27" s="821">
        <v>44763</v>
      </c>
      <c r="F27" s="822">
        <f t="shared" si="0"/>
        <v>89.7</v>
      </c>
      <c r="G27" s="823" t="s">
        <v>163</v>
      </c>
      <c r="H27" s="824">
        <v>35</v>
      </c>
      <c r="I27" s="132">
        <f t="shared" si="6"/>
        <v>2686.5800000000008</v>
      </c>
      <c r="L27" s="422">
        <f t="shared" si="4"/>
        <v>68</v>
      </c>
      <c r="M27" s="650"/>
      <c r="N27" s="403"/>
      <c r="O27" s="626"/>
      <c r="P27" s="403">
        <f t="shared" si="1"/>
        <v>0</v>
      </c>
      <c r="Q27" s="1055"/>
      <c r="R27" s="1132"/>
      <c r="S27" s="132">
        <f t="shared" si="7"/>
        <v>2001</v>
      </c>
    </row>
    <row r="28" spans="1:19" x14ac:dyDescent="0.25">
      <c r="B28" s="422">
        <f t="shared" si="2"/>
        <v>85</v>
      </c>
      <c r="C28" s="402">
        <v>7</v>
      </c>
      <c r="D28" s="820">
        <v>209.78</v>
      </c>
      <c r="E28" s="821">
        <v>44765</v>
      </c>
      <c r="F28" s="822">
        <f t="shared" si="0"/>
        <v>209.78</v>
      </c>
      <c r="G28" s="823" t="s">
        <v>168</v>
      </c>
      <c r="H28" s="824">
        <v>35</v>
      </c>
      <c r="I28" s="132">
        <f t="shared" si="6"/>
        <v>2476.8000000000006</v>
      </c>
      <c r="L28" s="422">
        <f t="shared" si="4"/>
        <v>68</v>
      </c>
      <c r="M28" s="650"/>
      <c r="N28" s="403"/>
      <c r="O28" s="626"/>
      <c r="P28" s="403">
        <f t="shared" si="1"/>
        <v>0</v>
      </c>
      <c r="Q28" s="1055"/>
      <c r="R28" s="1132"/>
      <c r="S28" s="132">
        <f t="shared" si="7"/>
        <v>2001</v>
      </c>
    </row>
    <row r="29" spans="1:19" x14ac:dyDescent="0.25">
      <c r="B29" s="422">
        <f t="shared" si="2"/>
        <v>78</v>
      </c>
      <c r="C29" s="402">
        <v>7</v>
      </c>
      <c r="D29" s="820">
        <v>191.25</v>
      </c>
      <c r="E29" s="821">
        <v>44767</v>
      </c>
      <c r="F29" s="822">
        <f t="shared" si="0"/>
        <v>191.25</v>
      </c>
      <c r="G29" s="823" t="s">
        <v>166</v>
      </c>
      <c r="H29" s="824">
        <v>35</v>
      </c>
      <c r="I29" s="132">
        <f t="shared" si="6"/>
        <v>2285.5500000000006</v>
      </c>
      <c r="L29" s="422">
        <f t="shared" si="4"/>
        <v>68</v>
      </c>
      <c r="M29" s="650"/>
      <c r="N29" s="403"/>
      <c r="O29" s="626"/>
      <c r="P29" s="403">
        <f t="shared" si="1"/>
        <v>0</v>
      </c>
      <c r="Q29" s="1055"/>
      <c r="R29" s="1132"/>
      <c r="S29" s="132">
        <f t="shared" si="7"/>
        <v>2001</v>
      </c>
    </row>
    <row r="30" spans="1:19" x14ac:dyDescent="0.25">
      <c r="B30" s="422">
        <f t="shared" si="2"/>
        <v>69</v>
      </c>
      <c r="C30" s="402">
        <v>9</v>
      </c>
      <c r="D30" s="820">
        <v>264.07</v>
      </c>
      <c r="E30" s="821">
        <v>44768</v>
      </c>
      <c r="F30" s="822">
        <f t="shared" si="0"/>
        <v>264.07</v>
      </c>
      <c r="G30" s="823" t="s">
        <v>169</v>
      </c>
      <c r="H30" s="824">
        <v>35</v>
      </c>
      <c r="I30" s="132">
        <f t="shared" si="6"/>
        <v>2021.4800000000007</v>
      </c>
      <c r="L30" s="422">
        <f t="shared" si="4"/>
        <v>68</v>
      </c>
      <c r="M30" s="650"/>
      <c r="N30" s="403"/>
      <c r="O30" s="626"/>
      <c r="P30" s="403">
        <f t="shared" si="1"/>
        <v>0</v>
      </c>
      <c r="Q30" s="1055"/>
      <c r="R30" s="1132"/>
      <c r="S30" s="132">
        <f t="shared" si="7"/>
        <v>2001</v>
      </c>
    </row>
    <row r="31" spans="1:19" x14ac:dyDescent="0.25">
      <c r="B31" s="422">
        <f t="shared" si="2"/>
        <v>68</v>
      </c>
      <c r="C31" s="402">
        <v>1</v>
      </c>
      <c r="D31" s="820">
        <v>30.2</v>
      </c>
      <c r="E31" s="1045">
        <v>44771</v>
      </c>
      <c r="F31" s="822">
        <f t="shared" si="0"/>
        <v>30.2</v>
      </c>
      <c r="G31" s="823" t="s">
        <v>176</v>
      </c>
      <c r="H31" s="824">
        <v>35</v>
      </c>
      <c r="I31" s="132">
        <f t="shared" si="6"/>
        <v>1991.2800000000007</v>
      </c>
      <c r="L31" s="422">
        <f t="shared" si="4"/>
        <v>68</v>
      </c>
      <c r="M31" s="650"/>
      <c r="N31" s="403"/>
      <c r="O31" s="1133"/>
      <c r="P31" s="403">
        <f t="shared" si="1"/>
        <v>0</v>
      </c>
      <c r="Q31" s="1055"/>
      <c r="R31" s="1132"/>
      <c r="S31" s="132">
        <f t="shared" si="7"/>
        <v>2001</v>
      </c>
    </row>
    <row r="32" spans="1:19" x14ac:dyDescent="0.25">
      <c r="B32" s="422">
        <f t="shared" si="2"/>
        <v>66</v>
      </c>
      <c r="C32" s="402">
        <v>2</v>
      </c>
      <c r="D32" s="978">
        <v>59.01</v>
      </c>
      <c r="E32" s="1046">
        <v>44779</v>
      </c>
      <c r="F32" s="979">
        <f t="shared" si="0"/>
        <v>59.01</v>
      </c>
      <c r="G32" s="980" t="s">
        <v>204</v>
      </c>
      <c r="H32" s="981">
        <v>35</v>
      </c>
      <c r="I32" s="132">
        <f t="shared" si="6"/>
        <v>1932.2700000000007</v>
      </c>
      <c r="L32" s="422">
        <f t="shared" si="4"/>
        <v>68</v>
      </c>
      <c r="M32" s="650"/>
      <c r="N32" s="403"/>
      <c r="O32" s="1133"/>
      <c r="P32" s="403">
        <f t="shared" si="1"/>
        <v>0</v>
      </c>
      <c r="Q32" s="1055"/>
      <c r="R32" s="1132"/>
      <c r="S32" s="132">
        <f t="shared" si="7"/>
        <v>2001</v>
      </c>
    </row>
    <row r="33" spans="1:19" x14ac:dyDescent="0.25">
      <c r="B33" s="422">
        <f t="shared" si="2"/>
        <v>65</v>
      </c>
      <c r="C33" s="402">
        <v>1</v>
      </c>
      <c r="D33" s="978">
        <v>28.75</v>
      </c>
      <c r="E33" s="1046">
        <v>44786</v>
      </c>
      <c r="F33" s="979">
        <f t="shared" si="0"/>
        <v>28.75</v>
      </c>
      <c r="G33" s="980" t="s">
        <v>222</v>
      </c>
      <c r="H33" s="981">
        <v>35</v>
      </c>
      <c r="I33" s="132">
        <f t="shared" si="6"/>
        <v>1903.5200000000007</v>
      </c>
      <c r="L33" s="422">
        <f t="shared" si="4"/>
        <v>68</v>
      </c>
      <c r="M33" s="650"/>
      <c r="N33" s="403"/>
      <c r="O33" s="1133"/>
      <c r="P33" s="403">
        <f t="shared" si="1"/>
        <v>0</v>
      </c>
      <c r="Q33" s="1055"/>
      <c r="R33" s="1132"/>
      <c r="S33" s="132">
        <f t="shared" si="7"/>
        <v>2001</v>
      </c>
    </row>
    <row r="34" spans="1:19" x14ac:dyDescent="0.25">
      <c r="B34" s="422">
        <f t="shared" si="2"/>
        <v>58</v>
      </c>
      <c r="C34" s="402">
        <v>7</v>
      </c>
      <c r="D34" s="978">
        <v>195.03</v>
      </c>
      <c r="E34" s="1046">
        <v>44786</v>
      </c>
      <c r="F34" s="979">
        <f t="shared" si="0"/>
        <v>195.03</v>
      </c>
      <c r="G34" s="980" t="s">
        <v>225</v>
      </c>
      <c r="H34" s="981">
        <v>35</v>
      </c>
      <c r="I34" s="132">
        <f t="shared" si="6"/>
        <v>1708.4900000000007</v>
      </c>
      <c r="L34" s="422">
        <f t="shared" si="4"/>
        <v>68</v>
      </c>
      <c r="M34" s="650"/>
      <c r="N34" s="403"/>
      <c r="O34" s="1133"/>
      <c r="P34" s="403">
        <f t="shared" si="1"/>
        <v>0</v>
      </c>
      <c r="Q34" s="1055"/>
      <c r="R34" s="1132"/>
      <c r="S34" s="132">
        <f t="shared" si="7"/>
        <v>2001</v>
      </c>
    </row>
    <row r="35" spans="1:19" x14ac:dyDescent="0.25">
      <c r="B35" s="422">
        <f t="shared" si="2"/>
        <v>48</v>
      </c>
      <c r="C35" s="402">
        <v>10</v>
      </c>
      <c r="D35" s="978">
        <v>272.64999999999998</v>
      </c>
      <c r="E35" s="1046">
        <v>44788</v>
      </c>
      <c r="F35" s="979">
        <f t="shared" si="0"/>
        <v>272.64999999999998</v>
      </c>
      <c r="G35" s="980" t="s">
        <v>231</v>
      </c>
      <c r="H35" s="981">
        <v>35</v>
      </c>
      <c r="I35" s="132">
        <f t="shared" si="6"/>
        <v>1435.8400000000006</v>
      </c>
      <c r="L35" s="422">
        <f t="shared" si="4"/>
        <v>68</v>
      </c>
      <c r="M35" s="650"/>
      <c r="N35" s="403"/>
      <c r="O35" s="1133"/>
      <c r="P35" s="403">
        <f t="shared" si="1"/>
        <v>0</v>
      </c>
      <c r="Q35" s="1055"/>
      <c r="R35" s="1132"/>
      <c r="S35" s="132">
        <f t="shared" si="7"/>
        <v>2001</v>
      </c>
    </row>
    <row r="36" spans="1:19" x14ac:dyDescent="0.25">
      <c r="B36" s="422">
        <f t="shared" si="2"/>
        <v>47</v>
      </c>
      <c r="C36" s="402">
        <v>1</v>
      </c>
      <c r="D36" s="978">
        <v>28.45</v>
      </c>
      <c r="E36" s="1046">
        <v>44792</v>
      </c>
      <c r="F36" s="979">
        <f t="shared" si="0"/>
        <v>28.45</v>
      </c>
      <c r="G36" s="980" t="s">
        <v>240</v>
      </c>
      <c r="H36" s="981">
        <v>35</v>
      </c>
      <c r="I36" s="132">
        <f t="shared" si="6"/>
        <v>1407.3900000000006</v>
      </c>
      <c r="L36" s="422">
        <f t="shared" si="4"/>
        <v>68</v>
      </c>
      <c r="M36" s="650"/>
      <c r="N36" s="403"/>
      <c r="O36" s="1133"/>
      <c r="P36" s="403">
        <f t="shared" si="1"/>
        <v>0</v>
      </c>
      <c r="Q36" s="1055"/>
      <c r="R36" s="1132"/>
      <c r="S36" s="132">
        <f t="shared" si="7"/>
        <v>2001</v>
      </c>
    </row>
    <row r="37" spans="1:19" x14ac:dyDescent="0.25">
      <c r="B37" s="422">
        <f t="shared" si="2"/>
        <v>43</v>
      </c>
      <c r="C37" s="402">
        <v>4</v>
      </c>
      <c r="D37" s="978">
        <v>103.45</v>
      </c>
      <c r="E37" s="1046">
        <v>44793</v>
      </c>
      <c r="F37" s="979">
        <f t="shared" si="0"/>
        <v>103.45</v>
      </c>
      <c r="G37" s="980" t="s">
        <v>246</v>
      </c>
      <c r="H37" s="981">
        <v>35</v>
      </c>
      <c r="I37" s="132">
        <f t="shared" si="6"/>
        <v>1303.9400000000005</v>
      </c>
      <c r="L37" s="422">
        <f t="shared" si="4"/>
        <v>68</v>
      </c>
      <c r="M37" s="650"/>
      <c r="N37" s="403"/>
      <c r="O37" s="1133"/>
      <c r="P37" s="403">
        <f t="shared" si="1"/>
        <v>0</v>
      </c>
      <c r="Q37" s="1055"/>
      <c r="R37" s="1132"/>
      <c r="S37" s="132">
        <f t="shared" si="7"/>
        <v>2001</v>
      </c>
    </row>
    <row r="38" spans="1:19" x14ac:dyDescent="0.25">
      <c r="B38" s="422">
        <f t="shared" si="2"/>
        <v>41</v>
      </c>
      <c r="C38" s="402">
        <v>2</v>
      </c>
      <c r="D38" s="978">
        <v>57.38</v>
      </c>
      <c r="E38" s="1046">
        <v>44795</v>
      </c>
      <c r="F38" s="979">
        <f t="shared" si="0"/>
        <v>57.38</v>
      </c>
      <c r="G38" s="980" t="s">
        <v>250</v>
      </c>
      <c r="H38" s="981">
        <v>35</v>
      </c>
      <c r="I38" s="132">
        <f t="shared" si="6"/>
        <v>1246.5600000000004</v>
      </c>
      <c r="L38" s="422">
        <f t="shared" si="4"/>
        <v>68</v>
      </c>
      <c r="M38" s="650"/>
      <c r="N38" s="403"/>
      <c r="O38" s="1133"/>
      <c r="P38" s="403">
        <f t="shared" si="1"/>
        <v>0</v>
      </c>
      <c r="Q38" s="1055"/>
      <c r="R38" s="1132"/>
      <c r="S38" s="132">
        <f t="shared" si="7"/>
        <v>2001</v>
      </c>
    </row>
    <row r="39" spans="1:19" x14ac:dyDescent="0.25">
      <c r="B39" s="422">
        <f t="shared" si="2"/>
        <v>38</v>
      </c>
      <c r="C39" s="402">
        <v>3</v>
      </c>
      <c r="D39" s="978">
        <v>84.6</v>
      </c>
      <c r="E39" s="1046">
        <v>44796</v>
      </c>
      <c r="F39" s="979">
        <f t="shared" si="0"/>
        <v>84.6</v>
      </c>
      <c r="G39" s="980" t="s">
        <v>258</v>
      </c>
      <c r="H39" s="981">
        <v>35</v>
      </c>
      <c r="I39" s="132">
        <f t="shared" si="6"/>
        <v>1161.9600000000005</v>
      </c>
      <c r="L39" s="422">
        <f t="shared" si="4"/>
        <v>68</v>
      </c>
      <c r="M39" s="650"/>
      <c r="N39" s="403"/>
      <c r="O39" s="1133"/>
      <c r="P39" s="403">
        <f t="shared" si="1"/>
        <v>0</v>
      </c>
      <c r="Q39" s="1055"/>
      <c r="R39" s="1132"/>
      <c r="S39" s="132">
        <f t="shared" si="7"/>
        <v>2001</v>
      </c>
    </row>
    <row r="40" spans="1:19" x14ac:dyDescent="0.25">
      <c r="A40" s="1058" t="s">
        <v>277</v>
      </c>
      <c r="B40" s="422">
        <f t="shared" si="2"/>
        <v>34</v>
      </c>
      <c r="C40" s="1059">
        <v>4</v>
      </c>
      <c r="D40" s="978">
        <v>146.31</v>
      </c>
      <c r="E40" s="1046">
        <v>44796</v>
      </c>
      <c r="F40" s="979">
        <f t="shared" si="0"/>
        <v>146.31</v>
      </c>
      <c r="G40" s="980" t="s">
        <v>259</v>
      </c>
      <c r="H40" s="981">
        <v>35</v>
      </c>
      <c r="I40" s="132">
        <f t="shared" si="6"/>
        <v>1015.6500000000005</v>
      </c>
      <c r="K40" s="228"/>
      <c r="L40" s="422">
        <f t="shared" si="4"/>
        <v>68</v>
      </c>
      <c r="M40" s="650"/>
      <c r="N40" s="403"/>
      <c r="O40" s="1133"/>
      <c r="P40" s="403">
        <f t="shared" si="1"/>
        <v>0</v>
      </c>
      <c r="Q40" s="1055"/>
      <c r="R40" s="1132"/>
      <c r="S40" s="132">
        <f t="shared" si="7"/>
        <v>2001</v>
      </c>
    </row>
    <row r="41" spans="1:19" x14ac:dyDescent="0.25">
      <c r="B41" s="422">
        <f t="shared" si="2"/>
        <v>30</v>
      </c>
      <c r="C41" s="402">
        <v>4</v>
      </c>
      <c r="D41" s="978">
        <v>114.59</v>
      </c>
      <c r="E41" s="1046">
        <v>44799</v>
      </c>
      <c r="F41" s="979">
        <f t="shared" si="0"/>
        <v>114.59</v>
      </c>
      <c r="G41" s="980" t="s">
        <v>267</v>
      </c>
      <c r="H41" s="981">
        <v>35</v>
      </c>
      <c r="I41" s="132">
        <f t="shared" si="6"/>
        <v>901.06000000000051</v>
      </c>
      <c r="L41" s="422">
        <f t="shared" si="4"/>
        <v>68</v>
      </c>
      <c r="M41" s="650"/>
      <c r="N41" s="403"/>
      <c r="O41" s="1133"/>
      <c r="P41" s="403">
        <f t="shared" si="1"/>
        <v>0</v>
      </c>
      <c r="Q41" s="1055"/>
      <c r="R41" s="1132"/>
      <c r="S41" s="132">
        <f t="shared" si="7"/>
        <v>2001</v>
      </c>
    </row>
    <row r="42" spans="1:19" x14ac:dyDescent="0.25">
      <c r="B42" s="422">
        <f t="shared" si="2"/>
        <v>23</v>
      </c>
      <c r="C42" s="402">
        <v>7</v>
      </c>
      <c r="D42" s="978">
        <v>206.84</v>
      </c>
      <c r="E42" s="1046">
        <v>44800</v>
      </c>
      <c r="F42" s="979">
        <f t="shared" si="0"/>
        <v>206.84</v>
      </c>
      <c r="G42" s="980" t="s">
        <v>273</v>
      </c>
      <c r="H42" s="981">
        <v>35</v>
      </c>
      <c r="I42" s="132">
        <f t="shared" si="6"/>
        <v>694.22000000000048</v>
      </c>
      <c r="L42" s="422">
        <f t="shared" si="4"/>
        <v>68</v>
      </c>
      <c r="M42" s="650"/>
      <c r="N42" s="403"/>
      <c r="O42" s="1133"/>
      <c r="P42" s="403">
        <f t="shared" si="1"/>
        <v>0</v>
      </c>
      <c r="Q42" s="1055"/>
      <c r="R42" s="1132"/>
      <c r="S42" s="132">
        <f t="shared" si="7"/>
        <v>2001</v>
      </c>
    </row>
    <row r="43" spans="1:19" x14ac:dyDescent="0.25">
      <c r="B43" s="422">
        <f t="shared" si="2"/>
        <v>23</v>
      </c>
      <c r="C43" s="402"/>
      <c r="D43" s="1103"/>
      <c r="E43" s="1104"/>
      <c r="F43" s="1105">
        <f t="shared" si="0"/>
        <v>0</v>
      </c>
      <c r="G43" s="1106"/>
      <c r="H43" s="1107"/>
      <c r="I43" s="132">
        <f t="shared" si="6"/>
        <v>694.22000000000048</v>
      </c>
      <c r="L43" s="422">
        <f t="shared" si="4"/>
        <v>68</v>
      </c>
      <c r="M43" s="650"/>
      <c r="N43" s="403"/>
      <c r="O43" s="1133"/>
      <c r="P43" s="403">
        <f t="shared" si="1"/>
        <v>0</v>
      </c>
      <c r="Q43" s="1055"/>
      <c r="R43" s="1132"/>
      <c r="S43" s="132">
        <f t="shared" si="7"/>
        <v>2001</v>
      </c>
    </row>
    <row r="44" spans="1:19" x14ac:dyDescent="0.25">
      <c r="B44" s="422">
        <f t="shared" si="2"/>
        <v>23</v>
      </c>
      <c r="C44" s="402"/>
      <c r="D44" s="1103"/>
      <c r="E44" s="1104"/>
      <c r="F44" s="1105">
        <f t="shared" si="0"/>
        <v>0</v>
      </c>
      <c r="G44" s="1106"/>
      <c r="H44" s="1107"/>
      <c r="I44" s="132">
        <f t="shared" si="6"/>
        <v>694.22000000000048</v>
      </c>
      <c r="L44" s="422">
        <f t="shared" si="4"/>
        <v>68</v>
      </c>
      <c r="M44" s="402"/>
      <c r="N44" s="498"/>
      <c r="O44" s="1134"/>
      <c r="P44" s="403">
        <f t="shared" si="1"/>
        <v>0</v>
      </c>
      <c r="Q44" s="1055"/>
      <c r="R44" s="1132"/>
      <c r="S44" s="132">
        <f t="shared" si="7"/>
        <v>2001</v>
      </c>
    </row>
    <row r="45" spans="1:19" x14ac:dyDescent="0.25">
      <c r="B45" s="422">
        <f t="shared" si="2"/>
        <v>23</v>
      </c>
      <c r="C45" s="402"/>
      <c r="D45" s="1103"/>
      <c r="E45" s="1104"/>
      <c r="F45" s="1105">
        <f t="shared" si="0"/>
        <v>0</v>
      </c>
      <c r="G45" s="1106"/>
      <c r="H45" s="1108"/>
      <c r="I45" s="132">
        <f t="shared" si="6"/>
        <v>694.22000000000048</v>
      </c>
      <c r="L45" s="422">
        <f t="shared" si="4"/>
        <v>68</v>
      </c>
      <c r="M45" s="402"/>
      <c r="N45" s="498"/>
      <c r="O45" s="1134"/>
      <c r="P45" s="403">
        <f t="shared" si="1"/>
        <v>0</v>
      </c>
      <c r="Q45" s="1055"/>
      <c r="R45" s="1135"/>
      <c r="S45" s="132">
        <f t="shared" si="7"/>
        <v>2001</v>
      </c>
    </row>
    <row r="46" spans="1:19" x14ac:dyDescent="0.25">
      <c r="B46" s="422">
        <f t="shared" si="2"/>
        <v>23</v>
      </c>
      <c r="C46" s="402"/>
      <c r="D46" s="1103"/>
      <c r="E46" s="1104"/>
      <c r="F46" s="1105">
        <f t="shared" si="0"/>
        <v>0</v>
      </c>
      <c r="G46" s="1106"/>
      <c r="H46" s="1108"/>
      <c r="I46" s="132">
        <f t="shared" si="6"/>
        <v>694.22000000000048</v>
      </c>
      <c r="L46" s="422">
        <f t="shared" si="4"/>
        <v>68</v>
      </c>
      <c r="M46" s="402"/>
      <c r="N46" s="498"/>
      <c r="O46" s="1134"/>
      <c r="P46" s="403">
        <f t="shared" si="1"/>
        <v>0</v>
      </c>
      <c r="Q46" s="1055"/>
      <c r="R46" s="1135"/>
      <c r="S46" s="132">
        <f t="shared" si="7"/>
        <v>2001</v>
      </c>
    </row>
    <row r="47" spans="1:19" x14ac:dyDescent="0.25">
      <c r="B47" s="422">
        <f t="shared" si="2"/>
        <v>23</v>
      </c>
      <c r="C47" s="402"/>
      <c r="D47" s="1103"/>
      <c r="E47" s="1104"/>
      <c r="F47" s="1105">
        <f t="shared" si="0"/>
        <v>0</v>
      </c>
      <c r="G47" s="1106"/>
      <c r="H47" s="1108"/>
      <c r="I47" s="132">
        <f t="shared" si="6"/>
        <v>694.22000000000048</v>
      </c>
      <c r="L47" s="422">
        <f t="shared" si="4"/>
        <v>68</v>
      </c>
      <c r="M47" s="402"/>
      <c r="N47" s="498"/>
      <c r="O47" s="1134"/>
      <c r="P47" s="403">
        <f t="shared" si="1"/>
        <v>0</v>
      </c>
      <c r="Q47" s="1055"/>
      <c r="R47" s="1135"/>
      <c r="S47" s="132">
        <f t="shared" si="7"/>
        <v>2001</v>
      </c>
    </row>
    <row r="48" spans="1:19" x14ac:dyDescent="0.25">
      <c r="B48" s="422">
        <f t="shared" si="2"/>
        <v>23</v>
      </c>
      <c r="C48" s="402"/>
      <c r="D48" s="1103"/>
      <c r="E48" s="1104"/>
      <c r="F48" s="1105">
        <f t="shared" si="0"/>
        <v>0</v>
      </c>
      <c r="G48" s="1106"/>
      <c r="H48" s="1108"/>
      <c r="I48" s="132">
        <f t="shared" si="6"/>
        <v>694.22000000000048</v>
      </c>
      <c r="L48" s="422">
        <f t="shared" si="4"/>
        <v>68</v>
      </c>
      <c r="M48" s="402"/>
      <c r="N48" s="498"/>
      <c r="O48" s="1134"/>
      <c r="P48" s="403">
        <f t="shared" si="1"/>
        <v>0</v>
      </c>
      <c r="Q48" s="1055"/>
      <c r="R48" s="1135"/>
      <c r="S48" s="132">
        <f t="shared" si="7"/>
        <v>2001</v>
      </c>
    </row>
    <row r="49" spans="1:19" x14ac:dyDescent="0.25">
      <c r="B49" s="422">
        <f t="shared" si="2"/>
        <v>23</v>
      </c>
      <c r="C49" s="402"/>
      <c r="D49" s="1103"/>
      <c r="E49" s="1104"/>
      <c r="F49" s="1105">
        <f t="shared" si="0"/>
        <v>0</v>
      </c>
      <c r="G49" s="1106"/>
      <c r="H49" s="1108"/>
      <c r="I49" s="132">
        <f t="shared" si="6"/>
        <v>694.22000000000048</v>
      </c>
      <c r="L49" s="422">
        <f t="shared" si="4"/>
        <v>68</v>
      </c>
      <c r="M49" s="402"/>
      <c r="N49" s="498"/>
      <c r="O49" s="1134"/>
      <c r="P49" s="403">
        <f t="shared" si="1"/>
        <v>0</v>
      </c>
      <c r="Q49" s="1055"/>
      <c r="R49" s="1135"/>
      <c r="S49" s="132">
        <f t="shared" si="7"/>
        <v>2001</v>
      </c>
    </row>
    <row r="50" spans="1:19" x14ac:dyDescent="0.25">
      <c r="B50" s="422">
        <f t="shared" si="2"/>
        <v>23</v>
      </c>
      <c r="C50" s="402"/>
      <c r="D50" s="1103"/>
      <c r="E50" s="1104"/>
      <c r="F50" s="1105">
        <f t="shared" si="0"/>
        <v>0</v>
      </c>
      <c r="G50" s="1106"/>
      <c r="H50" s="1108"/>
      <c r="I50" s="132">
        <f t="shared" si="6"/>
        <v>694.22000000000048</v>
      </c>
      <c r="L50" s="422">
        <f t="shared" si="4"/>
        <v>68</v>
      </c>
      <c r="M50" s="402"/>
      <c r="N50" s="498"/>
      <c r="O50" s="1134"/>
      <c r="P50" s="403">
        <f t="shared" si="1"/>
        <v>0</v>
      </c>
      <c r="Q50" s="1055"/>
      <c r="R50" s="1135"/>
      <c r="S50" s="132">
        <f t="shared" si="7"/>
        <v>2001</v>
      </c>
    </row>
    <row r="51" spans="1:19" x14ac:dyDescent="0.25">
      <c r="B51" s="422">
        <f t="shared" si="2"/>
        <v>23</v>
      </c>
      <c r="C51" s="402"/>
      <c r="D51" s="1103"/>
      <c r="E51" s="1104"/>
      <c r="F51" s="1105">
        <f t="shared" si="0"/>
        <v>0</v>
      </c>
      <c r="G51" s="1106"/>
      <c r="H51" s="1108"/>
      <c r="I51" s="132">
        <f t="shared" si="6"/>
        <v>694.22000000000048</v>
      </c>
      <c r="L51" s="422">
        <f t="shared" si="4"/>
        <v>68</v>
      </c>
      <c r="M51" s="402"/>
      <c r="N51" s="498"/>
      <c r="O51" s="1134"/>
      <c r="P51" s="403">
        <f t="shared" si="1"/>
        <v>0</v>
      </c>
      <c r="Q51" s="1055"/>
      <c r="R51" s="1135"/>
      <c r="S51" s="132">
        <f t="shared" si="7"/>
        <v>2001</v>
      </c>
    </row>
    <row r="52" spans="1:19" x14ac:dyDescent="0.25">
      <c r="B52" s="422">
        <f t="shared" si="2"/>
        <v>23</v>
      </c>
      <c r="C52" s="402"/>
      <c r="D52" s="1103"/>
      <c r="E52" s="1104"/>
      <c r="F52" s="1105">
        <f t="shared" si="0"/>
        <v>0</v>
      </c>
      <c r="G52" s="1106"/>
      <c r="H52" s="1108"/>
      <c r="I52" s="132">
        <f t="shared" si="6"/>
        <v>694.22000000000048</v>
      </c>
      <c r="L52" s="422">
        <f t="shared" si="4"/>
        <v>68</v>
      </c>
      <c r="M52" s="402"/>
      <c r="N52" s="498"/>
      <c r="O52" s="1134"/>
      <c r="P52" s="403">
        <f t="shared" si="1"/>
        <v>0</v>
      </c>
      <c r="Q52" s="1055"/>
      <c r="R52" s="1135"/>
      <c r="S52" s="132">
        <f t="shared" si="7"/>
        <v>2001</v>
      </c>
    </row>
    <row r="53" spans="1:19" x14ac:dyDescent="0.25">
      <c r="B53" s="422">
        <f t="shared" si="2"/>
        <v>23</v>
      </c>
      <c r="C53" s="402"/>
      <c r="D53" s="1103"/>
      <c r="E53" s="1104"/>
      <c r="F53" s="1105">
        <f t="shared" si="0"/>
        <v>0</v>
      </c>
      <c r="G53" s="1106"/>
      <c r="H53" s="1108"/>
      <c r="I53" s="132">
        <f t="shared" si="6"/>
        <v>694.22000000000048</v>
      </c>
      <c r="L53" s="422">
        <f t="shared" si="4"/>
        <v>68</v>
      </c>
      <c r="M53" s="402"/>
      <c r="N53" s="498"/>
      <c r="O53" s="1134"/>
      <c r="P53" s="403">
        <f t="shared" si="1"/>
        <v>0</v>
      </c>
      <c r="Q53" s="1055"/>
      <c r="R53" s="1135"/>
      <c r="S53" s="132">
        <f t="shared" si="7"/>
        <v>2001</v>
      </c>
    </row>
    <row r="54" spans="1:19" x14ac:dyDescent="0.25">
      <c r="B54" s="422">
        <f t="shared" si="2"/>
        <v>23</v>
      </c>
      <c r="C54" s="402"/>
      <c r="D54" s="1103"/>
      <c r="E54" s="1104"/>
      <c r="F54" s="1105">
        <f t="shared" si="0"/>
        <v>0</v>
      </c>
      <c r="G54" s="1106"/>
      <c r="H54" s="1108"/>
      <c r="I54" s="132">
        <f t="shared" si="6"/>
        <v>694.22000000000048</v>
      </c>
      <c r="L54" s="422">
        <f t="shared" si="4"/>
        <v>68</v>
      </c>
      <c r="M54" s="402"/>
      <c r="N54" s="498"/>
      <c r="O54" s="1134"/>
      <c r="P54" s="403">
        <f t="shared" si="1"/>
        <v>0</v>
      </c>
      <c r="Q54" s="1055"/>
      <c r="R54" s="1135"/>
      <c r="S54" s="132">
        <f t="shared" si="7"/>
        <v>2001</v>
      </c>
    </row>
    <row r="55" spans="1:19" x14ac:dyDescent="0.25">
      <c r="B55" s="422">
        <f t="shared" si="2"/>
        <v>23</v>
      </c>
      <c r="C55" s="402"/>
      <c r="D55" s="1103"/>
      <c r="E55" s="1104"/>
      <c r="F55" s="1105">
        <f t="shared" si="0"/>
        <v>0</v>
      </c>
      <c r="G55" s="1106"/>
      <c r="H55" s="1108"/>
      <c r="I55" s="132">
        <f t="shared" si="6"/>
        <v>694.22000000000048</v>
      </c>
      <c r="L55" s="422">
        <f t="shared" si="4"/>
        <v>68</v>
      </c>
      <c r="M55" s="402"/>
      <c r="N55" s="498"/>
      <c r="O55" s="1134"/>
      <c r="P55" s="403">
        <f t="shared" si="1"/>
        <v>0</v>
      </c>
      <c r="Q55" s="1055"/>
      <c r="R55" s="1135"/>
      <c r="S55" s="132">
        <f t="shared" si="7"/>
        <v>2001</v>
      </c>
    </row>
    <row r="56" spans="1:19" x14ac:dyDescent="0.25">
      <c r="B56" s="422">
        <f t="shared" si="2"/>
        <v>23</v>
      </c>
      <c r="C56" s="402"/>
      <c r="D56" s="1103"/>
      <c r="E56" s="1104"/>
      <c r="F56" s="1105">
        <f t="shared" si="0"/>
        <v>0</v>
      </c>
      <c r="G56" s="1106"/>
      <c r="H56" s="1108"/>
      <c r="I56" s="132">
        <f t="shared" si="6"/>
        <v>694.22000000000048</v>
      </c>
      <c r="L56" s="422">
        <f t="shared" si="4"/>
        <v>68</v>
      </c>
      <c r="M56" s="402"/>
      <c r="N56" s="498"/>
      <c r="O56" s="1134"/>
      <c r="P56" s="403">
        <f t="shared" si="1"/>
        <v>0</v>
      </c>
      <c r="Q56" s="1055"/>
      <c r="R56" s="1135"/>
      <c r="S56" s="132">
        <f t="shared" si="7"/>
        <v>2001</v>
      </c>
    </row>
    <row r="57" spans="1:19" x14ac:dyDescent="0.25">
      <c r="B57" s="422">
        <f t="shared" si="2"/>
        <v>23</v>
      </c>
      <c r="C57" s="402"/>
      <c r="D57" s="1103"/>
      <c r="E57" s="1104"/>
      <c r="F57" s="1105">
        <f t="shared" si="0"/>
        <v>0</v>
      </c>
      <c r="G57" s="1106"/>
      <c r="H57" s="1108"/>
      <c r="I57" s="132">
        <f t="shared" si="6"/>
        <v>694.22000000000048</v>
      </c>
      <c r="L57" s="422">
        <f t="shared" si="4"/>
        <v>68</v>
      </c>
      <c r="M57" s="402"/>
      <c r="N57" s="498"/>
      <c r="O57" s="1134"/>
      <c r="P57" s="403">
        <f t="shared" si="1"/>
        <v>0</v>
      </c>
      <c r="Q57" s="1055"/>
      <c r="R57" s="1135"/>
      <c r="S57" s="132">
        <f t="shared" si="7"/>
        <v>2001</v>
      </c>
    </row>
    <row r="58" spans="1:19" x14ac:dyDescent="0.25">
      <c r="B58" s="422">
        <f t="shared" si="2"/>
        <v>23</v>
      </c>
      <c r="C58" s="402"/>
      <c r="D58" s="498"/>
      <c r="E58" s="738"/>
      <c r="F58" s="734"/>
      <c r="G58" s="1055"/>
      <c r="H58" s="1050"/>
      <c r="I58" s="132">
        <f t="shared" si="6"/>
        <v>694.22000000000048</v>
      </c>
      <c r="L58" s="422">
        <f t="shared" si="4"/>
        <v>68</v>
      </c>
      <c r="M58" s="402"/>
      <c r="N58" s="498"/>
      <c r="O58" s="1136"/>
      <c r="P58" s="403"/>
      <c r="Q58" s="1055"/>
      <c r="R58" s="1135"/>
      <c r="S58" s="132">
        <f t="shared" si="7"/>
        <v>2001</v>
      </c>
    </row>
    <row r="59" spans="1:19" x14ac:dyDescent="0.25">
      <c r="B59" s="422"/>
      <c r="C59" s="402"/>
      <c r="D59" s="498"/>
      <c r="E59" s="738"/>
      <c r="F59" s="734"/>
      <c r="G59" s="739"/>
      <c r="H59" s="739"/>
      <c r="I59" s="132"/>
      <c r="L59" s="422"/>
      <c r="M59" s="402"/>
      <c r="N59" s="498"/>
      <c r="O59" s="1136"/>
      <c r="P59" s="403"/>
      <c r="Q59" s="1137"/>
      <c r="R59" s="1137"/>
      <c r="S59" s="132"/>
    </row>
    <row r="60" spans="1:19" x14ac:dyDescent="0.25">
      <c r="B60" s="422"/>
      <c r="C60" s="402"/>
      <c r="D60" s="498"/>
      <c r="E60" s="738"/>
      <c r="F60" s="734"/>
      <c r="G60" s="739"/>
      <c r="H60" s="739"/>
      <c r="I60" s="132"/>
      <c r="L60" s="422"/>
      <c r="M60" s="402"/>
      <c r="N60" s="498"/>
      <c r="O60" s="1136"/>
      <c r="P60" s="403"/>
      <c r="Q60" s="1137"/>
      <c r="R60" s="1137"/>
      <c r="S60" s="132"/>
    </row>
    <row r="61" spans="1:19" ht="15.75" thickBot="1" x14ac:dyDescent="0.3">
      <c r="B61" s="74"/>
      <c r="C61" s="404"/>
      <c r="D61" s="747"/>
      <c r="E61" s="419"/>
      <c r="F61" s="418"/>
      <c r="G61" s="420"/>
      <c r="H61" s="420"/>
      <c r="I61" s="348"/>
      <c r="L61" s="74"/>
      <c r="M61" s="404"/>
      <c r="N61" s="747"/>
      <c r="O61" s="419"/>
      <c r="P61" s="418"/>
      <c r="Q61" s="420"/>
      <c r="R61" s="420"/>
      <c r="S61" s="348"/>
    </row>
    <row r="62" spans="1:19" ht="16.5" thickTop="1" thickBot="1" x14ac:dyDescent="0.3">
      <c r="A62" s="75"/>
      <c r="B62" s="75"/>
      <c r="C62" s="75">
        <f>SUM(C10:C61)</f>
        <v>130</v>
      </c>
      <c r="D62" s="105">
        <f>SUM(D10:D61)</f>
        <v>3746.3500000000004</v>
      </c>
      <c r="E62" s="75"/>
      <c r="F62" s="105">
        <f>SUM(F10:F61)</f>
        <v>3746.3500000000004</v>
      </c>
      <c r="G62" s="75"/>
      <c r="H62" s="75"/>
      <c r="K62" s="75"/>
      <c r="L62" s="75"/>
      <c r="M62" s="75">
        <f>SUM(M10:M61)</f>
        <v>0</v>
      </c>
      <c r="N62" s="105">
        <f>SUM(N10:N61)</f>
        <v>0</v>
      </c>
      <c r="O62" s="75"/>
      <c r="P62" s="105">
        <f>SUM(P10:P61)</f>
        <v>0</v>
      </c>
      <c r="Q62" s="75"/>
      <c r="R62" s="75"/>
    </row>
    <row r="63" spans="1:19" x14ac:dyDescent="0.25">
      <c r="A63" s="75"/>
      <c r="B63" s="75"/>
      <c r="C63" s="75"/>
      <c r="D63" s="827" t="s">
        <v>21</v>
      </c>
      <c r="E63" s="828"/>
      <c r="F63" s="141">
        <f>E6+E5+E4-F62</f>
        <v>257.88999999999987</v>
      </c>
      <c r="G63" s="75"/>
      <c r="H63" s="75"/>
      <c r="K63" s="75"/>
      <c r="L63" s="75"/>
      <c r="M63" s="75"/>
      <c r="N63" s="1065" t="s">
        <v>21</v>
      </c>
      <c r="O63" s="1066"/>
      <c r="P63" s="141">
        <f>O6+O5+O4-P62</f>
        <v>2001</v>
      </c>
      <c r="Q63" s="75"/>
      <c r="R63" s="75"/>
    </row>
    <row r="64" spans="1:19" ht="15.75" thickBot="1" x14ac:dyDescent="0.3">
      <c r="A64" s="75"/>
      <c r="B64" s="75"/>
      <c r="C64" s="75"/>
      <c r="D64" s="829" t="s">
        <v>4</v>
      </c>
      <c r="E64" s="830"/>
      <c r="F64" s="49">
        <f>F5+F4-C10+F6+F7</f>
        <v>152</v>
      </c>
      <c r="G64" s="75"/>
      <c r="H64" s="75"/>
      <c r="K64" s="75"/>
      <c r="L64" s="75"/>
      <c r="M64" s="75"/>
      <c r="N64" s="1067" t="s">
        <v>4</v>
      </c>
      <c r="O64" s="1068"/>
      <c r="P64" s="49">
        <f>P5+P4-M10+P6+P7</f>
        <v>68</v>
      </c>
      <c r="Q64" s="75"/>
      <c r="R64" s="75"/>
    </row>
    <row r="65" spans="1:18" x14ac:dyDescent="0.25">
      <c r="A65" s="75"/>
      <c r="B65" s="75"/>
      <c r="C65" s="75"/>
      <c r="E65" s="75"/>
      <c r="F65" s="75"/>
      <c r="G65" s="75"/>
      <c r="H65" s="75"/>
      <c r="K65" s="75"/>
      <c r="L65" s="75"/>
      <c r="M65" s="75"/>
      <c r="O65" s="75"/>
      <c r="P65" s="75"/>
      <c r="Q65" s="75"/>
      <c r="R65" s="75"/>
    </row>
    <row r="66" spans="1:18" x14ac:dyDescent="0.25">
      <c r="A66" s="75"/>
      <c r="B66" s="75"/>
      <c r="C66" s="75"/>
      <c r="E66" s="75"/>
      <c r="F66" s="75"/>
      <c r="G66" s="75"/>
      <c r="H66" s="75"/>
      <c r="K66" s="75"/>
      <c r="L66" s="75"/>
      <c r="M66" s="75"/>
      <c r="O66" s="75"/>
      <c r="P66" s="75"/>
      <c r="Q66" s="75"/>
      <c r="R66" s="75"/>
    </row>
    <row r="67" spans="1:18" x14ac:dyDescent="0.25">
      <c r="A67" s="75"/>
      <c r="B67" s="75"/>
      <c r="C67" s="75"/>
      <c r="E67" s="75"/>
      <c r="F67" s="75"/>
      <c r="G67" s="75"/>
      <c r="H67" s="75"/>
      <c r="K67" s="75"/>
      <c r="L67" s="75"/>
      <c r="M67" s="75"/>
      <c r="O67" s="75"/>
      <c r="P67" s="75"/>
      <c r="Q67" s="75"/>
      <c r="R67" s="75"/>
    </row>
    <row r="68" spans="1:18" x14ac:dyDescent="0.25">
      <c r="A68" s="75"/>
      <c r="B68" s="75"/>
      <c r="C68" s="75"/>
      <c r="E68" s="75"/>
      <c r="F68" s="75"/>
      <c r="G68" s="75"/>
      <c r="H68" s="75"/>
      <c r="K68" s="75"/>
      <c r="L68" s="75"/>
      <c r="M68" s="75"/>
      <c r="O68" s="75"/>
      <c r="P68" s="75"/>
      <c r="Q68" s="75"/>
      <c r="R68" s="75"/>
    </row>
    <row r="69" spans="1:18" x14ac:dyDescent="0.25">
      <c r="A69" s="75"/>
      <c r="B69" s="75"/>
      <c r="C69" s="75"/>
      <c r="E69" s="75"/>
      <c r="F69" s="75"/>
      <c r="G69" s="75"/>
      <c r="H69" s="75"/>
      <c r="K69" s="75"/>
      <c r="L69" s="75"/>
      <c r="M69" s="75"/>
      <c r="O69" s="75"/>
      <c r="P69" s="75"/>
      <c r="Q69" s="75"/>
      <c r="R69" s="75"/>
    </row>
  </sheetData>
  <mergeCells count="6">
    <mergeCell ref="A1:G1"/>
    <mergeCell ref="A4:A6"/>
    <mergeCell ref="B5:B6"/>
    <mergeCell ref="K1:Q1"/>
    <mergeCell ref="K4:K6"/>
    <mergeCell ref="L5:L6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S39"/>
  <sheetViews>
    <sheetView topLeftCell="G1" workbookViewId="0">
      <selection activeCell="P6" sqref="P6"/>
    </sheetView>
  </sheetViews>
  <sheetFormatPr baseColWidth="10" defaultRowHeight="15" x14ac:dyDescent="0.25"/>
  <cols>
    <col min="1" max="1" width="25.28515625" bestFit="1" customWidth="1"/>
    <col min="2" max="2" width="19.140625" bestFit="1" customWidth="1"/>
    <col min="3" max="3" width="10" bestFit="1" customWidth="1"/>
    <col min="4" max="4" width="14.85546875" bestFit="1" customWidth="1"/>
    <col min="5" max="5" width="9.85546875" bestFit="1" customWidth="1"/>
    <col min="6" max="6" width="13.42578125" bestFit="1" customWidth="1"/>
    <col min="7" max="7" width="12.85546875" bestFit="1" customWidth="1"/>
    <col min="9" max="9" width="11.42578125" style="75"/>
    <col min="11" max="11" width="25.28515625" bestFit="1" customWidth="1"/>
    <col min="12" max="12" width="19.140625" bestFit="1" customWidth="1"/>
    <col min="13" max="13" width="10" bestFit="1" customWidth="1"/>
    <col min="14" max="14" width="14.85546875" bestFit="1" customWidth="1"/>
    <col min="15" max="15" width="9.85546875" bestFit="1" customWidth="1"/>
    <col min="16" max="16" width="13.42578125" bestFit="1" customWidth="1"/>
    <col min="17" max="17" width="12.85546875" bestFit="1" customWidth="1"/>
    <col min="19" max="19" width="11.42578125" style="75"/>
  </cols>
  <sheetData>
    <row r="1" spans="1:19" ht="40.5" x14ac:dyDescent="0.55000000000000004">
      <c r="A1" s="1227" t="s">
        <v>294</v>
      </c>
      <c r="B1" s="1227"/>
      <c r="C1" s="1227"/>
      <c r="D1" s="1227"/>
      <c r="E1" s="1227"/>
      <c r="F1" s="1227"/>
      <c r="G1" s="1227"/>
      <c r="H1" s="11">
        <v>1</v>
      </c>
      <c r="K1" s="1231" t="s">
        <v>308</v>
      </c>
      <c r="L1" s="1231"/>
      <c r="M1" s="1231"/>
      <c r="N1" s="1231"/>
      <c r="O1" s="1231"/>
      <c r="P1" s="1231"/>
      <c r="Q1" s="1231"/>
      <c r="R1" s="11">
        <v>2</v>
      </c>
    </row>
    <row r="2" spans="1:19" ht="15.75" thickBot="1" x14ac:dyDescent="0.3"/>
    <row r="3" spans="1:1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19" ht="15.75" thickTop="1" x14ac:dyDescent="0.25">
      <c r="B4" s="1304" t="s">
        <v>180</v>
      </c>
      <c r="C4" s="102"/>
      <c r="D4" s="135"/>
      <c r="E4" s="86"/>
      <c r="F4" s="73"/>
      <c r="G4" s="473"/>
      <c r="L4" s="1304" t="s">
        <v>180</v>
      </c>
      <c r="M4" s="102"/>
      <c r="N4" s="135"/>
      <c r="O4" s="86"/>
      <c r="P4" s="73"/>
      <c r="Q4" s="1157"/>
    </row>
    <row r="5" spans="1:19" x14ac:dyDescent="0.25">
      <c r="A5" s="228" t="s">
        <v>52</v>
      </c>
      <c r="B5" s="1305"/>
      <c r="C5" s="102">
        <v>117</v>
      </c>
      <c r="D5" s="135">
        <v>44755</v>
      </c>
      <c r="E5" s="86">
        <v>956.75</v>
      </c>
      <c r="F5" s="73">
        <v>34</v>
      </c>
      <c r="G5" s="48">
        <f>F32</f>
        <v>163.66</v>
      </c>
      <c r="H5" s="138">
        <f>E5-G5+E6</f>
        <v>793.09</v>
      </c>
      <c r="K5" s="228" t="s">
        <v>52</v>
      </c>
      <c r="L5" s="1305"/>
      <c r="M5" s="102">
        <v>90</v>
      </c>
      <c r="N5" s="135">
        <v>44819</v>
      </c>
      <c r="O5" s="86">
        <v>1999.52</v>
      </c>
      <c r="P5" s="73">
        <v>70</v>
      </c>
      <c r="Q5" s="48">
        <f>P32</f>
        <v>0</v>
      </c>
      <c r="R5" s="138">
        <f>O5-Q5+O6</f>
        <v>1999.52</v>
      </c>
    </row>
    <row r="6" spans="1:19" ht="15.75" thickBot="1" x14ac:dyDescent="0.3">
      <c r="A6" s="226"/>
      <c r="C6" s="102"/>
      <c r="D6" s="135"/>
      <c r="E6" s="75"/>
      <c r="F6" s="73"/>
      <c r="G6" s="73"/>
      <c r="K6" s="226"/>
      <c r="M6" s="102"/>
      <c r="N6" s="135"/>
      <c r="O6" s="75"/>
      <c r="P6" s="73"/>
      <c r="Q6" s="73"/>
    </row>
    <row r="7" spans="1:19" ht="17.25" thickTop="1" thickBot="1" x14ac:dyDescent="0.3">
      <c r="A7" s="226"/>
      <c r="B7" s="982" t="s">
        <v>7</v>
      </c>
      <c r="C7" s="983" t="s">
        <v>8</v>
      </c>
      <c r="D7" s="984" t="s">
        <v>17</v>
      </c>
      <c r="E7" s="985" t="s">
        <v>2</v>
      </c>
      <c r="F7" s="986" t="s">
        <v>18</v>
      </c>
      <c r="G7" s="987" t="s">
        <v>15</v>
      </c>
      <c r="H7" s="24"/>
      <c r="K7" s="226"/>
      <c r="L7" s="982" t="s">
        <v>7</v>
      </c>
      <c r="M7" s="983" t="s">
        <v>8</v>
      </c>
      <c r="N7" s="984" t="s">
        <v>17</v>
      </c>
      <c r="O7" s="985" t="s">
        <v>2</v>
      </c>
      <c r="P7" s="986" t="s">
        <v>18</v>
      </c>
      <c r="Q7" s="987" t="s">
        <v>15</v>
      </c>
      <c r="R7" s="24"/>
    </row>
    <row r="8" spans="1:19" ht="15.75" thickTop="1" x14ac:dyDescent="0.25">
      <c r="A8" s="771"/>
      <c r="B8" s="532">
        <f>F4+F5+F6-C8</f>
        <v>28</v>
      </c>
      <c r="C8" s="931">
        <v>6</v>
      </c>
      <c r="D8" s="940">
        <v>163.66</v>
      </c>
      <c r="E8" s="134">
        <v>44756</v>
      </c>
      <c r="F8" s="263">
        <f>D8</f>
        <v>163.66</v>
      </c>
      <c r="G8" s="296" t="s">
        <v>150</v>
      </c>
      <c r="H8" s="250">
        <v>119</v>
      </c>
      <c r="I8" s="254">
        <f>E4+E5+E6-F8</f>
        <v>793.09</v>
      </c>
      <c r="K8" s="771"/>
      <c r="L8" s="532">
        <f>P4+P5+P6-M8</f>
        <v>70</v>
      </c>
      <c r="M8" s="931"/>
      <c r="N8" s="940"/>
      <c r="O8" s="134"/>
      <c r="P8" s="263">
        <f>N8</f>
        <v>0</v>
      </c>
      <c r="Q8" s="296"/>
      <c r="R8" s="250"/>
      <c r="S8" s="254">
        <f>O4+O5+O6-P8</f>
        <v>1999.52</v>
      </c>
    </row>
    <row r="9" spans="1:19" x14ac:dyDescent="0.25">
      <c r="A9" s="228"/>
      <c r="B9" s="532">
        <f>B8-C9</f>
        <v>28</v>
      </c>
      <c r="C9" s="932"/>
      <c r="D9" s="1109"/>
      <c r="E9" s="1110"/>
      <c r="F9" s="1111">
        <f>D9</f>
        <v>0</v>
      </c>
      <c r="G9" s="1112"/>
      <c r="H9" s="1113"/>
      <c r="I9" s="254">
        <f>I8-F9</f>
        <v>793.09</v>
      </c>
      <c r="K9" s="228"/>
      <c r="L9" s="532">
        <f>L8-M9</f>
        <v>70</v>
      </c>
      <c r="M9" s="932"/>
      <c r="N9" s="1109"/>
      <c r="O9" s="1110"/>
      <c r="P9" s="1111">
        <f>N9</f>
        <v>0</v>
      </c>
      <c r="Q9" s="1112"/>
      <c r="R9" s="1113"/>
      <c r="S9" s="254">
        <f>S8-P9</f>
        <v>1999.52</v>
      </c>
    </row>
    <row r="10" spans="1:19" x14ac:dyDescent="0.25">
      <c r="A10" s="228"/>
      <c r="B10" s="532">
        <f t="shared" ref="B10:B28" si="0">B9-C10</f>
        <v>28</v>
      </c>
      <c r="C10" s="933"/>
      <c r="D10" s="1109"/>
      <c r="E10" s="1110"/>
      <c r="F10" s="1111">
        <f t="shared" ref="F10:F28" si="1">D10</f>
        <v>0</v>
      </c>
      <c r="G10" s="1112"/>
      <c r="H10" s="1114"/>
      <c r="I10" s="254">
        <f t="shared" ref="I10:I28" si="2">I9-F10</f>
        <v>793.09</v>
      </c>
      <c r="K10" s="228"/>
      <c r="L10" s="532">
        <f t="shared" ref="L10:L28" si="3">L9-M10</f>
        <v>70</v>
      </c>
      <c r="M10" s="933"/>
      <c r="N10" s="1109"/>
      <c r="O10" s="1110"/>
      <c r="P10" s="1111">
        <f t="shared" ref="P10:P28" si="4">N10</f>
        <v>0</v>
      </c>
      <c r="Q10" s="1112"/>
      <c r="R10" s="1114"/>
      <c r="S10" s="254">
        <f t="shared" ref="S10:S28" si="5">S9-P10</f>
        <v>1999.52</v>
      </c>
    </row>
    <row r="11" spans="1:19" x14ac:dyDescent="0.25">
      <c r="A11" s="771"/>
      <c r="B11" s="532">
        <f t="shared" si="0"/>
        <v>28</v>
      </c>
      <c r="C11" s="933"/>
      <c r="D11" s="1109"/>
      <c r="E11" s="1110"/>
      <c r="F11" s="1111">
        <f t="shared" si="1"/>
        <v>0</v>
      </c>
      <c r="G11" s="1112"/>
      <c r="H11" s="1114"/>
      <c r="I11" s="254">
        <f t="shared" si="2"/>
        <v>793.09</v>
      </c>
      <c r="K11" s="771"/>
      <c r="L11" s="532">
        <f t="shared" si="3"/>
        <v>70</v>
      </c>
      <c r="M11" s="933"/>
      <c r="N11" s="1109"/>
      <c r="O11" s="1110"/>
      <c r="P11" s="1111">
        <f t="shared" si="4"/>
        <v>0</v>
      </c>
      <c r="Q11" s="1112"/>
      <c r="R11" s="1114"/>
      <c r="S11" s="254">
        <f t="shared" si="5"/>
        <v>1999.52</v>
      </c>
    </row>
    <row r="12" spans="1:19" x14ac:dyDescent="0.25">
      <c r="A12" s="228"/>
      <c r="B12" s="532">
        <f t="shared" si="0"/>
        <v>28</v>
      </c>
      <c r="C12" s="933"/>
      <c r="D12" s="1109"/>
      <c r="E12" s="1110"/>
      <c r="F12" s="1111">
        <f t="shared" si="1"/>
        <v>0</v>
      </c>
      <c r="G12" s="1112"/>
      <c r="H12" s="1114"/>
      <c r="I12" s="254">
        <f t="shared" si="2"/>
        <v>793.09</v>
      </c>
      <c r="K12" s="228"/>
      <c r="L12" s="532">
        <f t="shared" si="3"/>
        <v>70</v>
      </c>
      <c r="M12" s="933"/>
      <c r="N12" s="1109"/>
      <c r="O12" s="1110"/>
      <c r="P12" s="1111">
        <f t="shared" si="4"/>
        <v>0</v>
      </c>
      <c r="Q12" s="1112"/>
      <c r="R12" s="1114"/>
      <c r="S12" s="254">
        <f t="shared" si="5"/>
        <v>1999.52</v>
      </c>
    </row>
    <row r="13" spans="1:19" x14ac:dyDescent="0.25">
      <c r="A13" s="228"/>
      <c r="B13" s="532">
        <f t="shared" si="0"/>
        <v>28</v>
      </c>
      <c r="C13" s="933"/>
      <c r="D13" s="1109"/>
      <c r="E13" s="1110"/>
      <c r="F13" s="1111">
        <f t="shared" si="1"/>
        <v>0</v>
      </c>
      <c r="G13" s="1112"/>
      <c r="H13" s="1114"/>
      <c r="I13" s="254">
        <f t="shared" si="2"/>
        <v>793.09</v>
      </c>
      <c r="K13" s="228"/>
      <c r="L13" s="532">
        <f t="shared" si="3"/>
        <v>70</v>
      </c>
      <c r="M13" s="933"/>
      <c r="N13" s="1109"/>
      <c r="O13" s="1110"/>
      <c r="P13" s="1111">
        <f t="shared" si="4"/>
        <v>0</v>
      </c>
      <c r="Q13" s="1112"/>
      <c r="R13" s="1114"/>
      <c r="S13" s="254">
        <f t="shared" si="5"/>
        <v>1999.52</v>
      </c>
    </row>
    <row r="14" spans="1:19" x14ac:dyDescent="0.25">
      <c r="A14" s="226"/>
      <c r="B14" s="532">
        <f t="shared" si="0"/>
        <v>28</v>
      </c>
      <c r="C14" s="933"/>
      <c r="D14" s="1109"/>
      <c r="E14" s="1110"/>
      <c r="F14" s="1111">
        <f t="shared" si="1"/>
        <v>0</v>
      </c>
      <c r="G14" s="1112"/>
      <c r="H14" s="1114"/>
      <c r="I14" s="254">
        <f t="shared" si="2"/>
        <v>793.09</v>
      </c>
      <c r="K14" s="226"/>
      <c r="L14" s="532">
        <f t="shared" si="3"/>
        <v>70</v>
      </c>
      <c r="M14" s="933"/>
      <c r="N14" s="1109"/>
      <c r="O14" s="1110"/>
      <c r="P14" s="1111">
        <f t="shared" si="4"/>
        <v>0</v>
      </c>
      <c r="Q14" s="1112"/>
      <c r="R14" s="1114"/>
      <c r="S14" s="254">
        <f t="shared" si="5"/>
        <v>1999.52</v>
      </c>
    </row>
    <row r="15" spans="1:19" x14ac:dyDescent="0.25">
      <c r="A15" s="226"/>
      <c r="B15" s="532">
        <f t="shared" si="0"/>
        <v>28</v>
      </c>
      <c r="C15" s="933"/>
      <c r="D15" s="1109"/>
      <c r="E15" s="1110"/>
      <c r="F15" s="1111">
        <f t="shared" si="1"/>
        <v>0</v>
      </c>
      <c r="G15" s="1112"/>
      <c r="H15" s="1114"/>
      <c r="I15" s="254">
        <f t="shared" si="2"/>
        <v>793.09</v>
      </c>
      <c r="K15" s="226"/>
      <c r="L15" s="532">
        <f t="shared" si="3"/>
        <v>70</v>
      </c>
      <c r="M15" s="933"/>
      <c r="N15" s="1109"/>
      <c r="O15" s="1110"/>
      <c r="P15" s="1111">
        <f t="shared" si="4"/>
        <v>0</v>
      </c>
      <c r="Q15" s="1112"/>
      <c r="R15" s="1114"/>
      <c r="S15" s="254">
        <f t="shared" si="5"/>
        <v>1999.52</v>
      </c>
    </row>
    <row r="16" spans="1:19" x14ac:dyDescent="0.25">
      <c r="A16" s="226"/>
      <c r="B16" s="532">
        <f t="shared" si="0"/>
        <v>28</v>
      </c>
      <c r="C16" s="932"/>
      <c r="D16" s="1109"/>
      <c r="E16" s="1110"/>
      <c r="F16" s="1111">
        <f t="shared" si="1"/>
        <v>0</v>
      </c>
      <c r="G16" s="1115"/>
      <c r="H16" s="1113"/>
      <c r="I16" s="254">
        <f t="shared" si="2"/>
        <v>793.09</v>
      </c>
      <c r="K16" s="226"/>
      <c r="L16" s="532">
        <f t="shared" si="3"/>
        <v>70</v>
      </c>
      <c r="M16" s="932"/>
      <c r="N16" s="1109"/>
      <c r="O16" s="1110"/>
      <c r="P16" s="1111">
        <f t="shared" si="4"/>
        <v>0</v>
      </c>
      <c r="Q16" s="1115"/>
      <c r="R16" s="1113"/>
      <c r="S16" s="254">
        <f t="shared" si="5"/>
        <v>1999.52</v>
      </c>
    </row>
    <row r="17" spans="1:19" x14ac:dyDescent="0.25">
      <c r="A17" s="226"/>
      <c r="B17" s="532">
        <f t="shared" si="0"/>
        <v>28</v>
      </c>
      <c r="C17" s="932"/>
      <c r="D17" s="1109"/>
      <c r="E17" s="1110"/>
      <c r="F17" s="1111">
        <f t="shared" si="1"/>
        <v>0</v>
      </c>
      <c r="G17" s="1115"/>
      <c r="H17" s="1113"/>
      <c r="I17" s="254">
        <f t="shared" si="2"/>
        <v>793.09</v>
      </c>
      <c r="K17" s="226"/>
      <c r="L17" s="532">
        <f t="shared" si="3"/>
        <v>70</v>
      </c>
      <c r="M17" s="932"/>
      <c r="N17" s="1109"/>
      <c r="O17" s="1110"/>
      <c r="P17" s="1111">
        <f t="shared" si="4"/>
        <v>0</v>
      </c>
      <c r="Q17" s="1115"/>
      <c r="R17" s="1113"/>
      <c r="S17" s="254">
        <f t="shared" si="5"/>
        <v>1999.52</v>
      </c>
    </row>
    <row r="18" spans="1:19" x14ac:dyDescent="0.25">
      <c r="A18" s="226"/>
      <c r="B18" s="532">
        <f t="shared" si="0"/>
        <v>28</v>
      </c>
      <c r="C18" s="932"/>
      <c r="D18" s="1109"/>
      <c r="E18" s="1110"/>
      <c r="F18" s="1111">
        <f t="shared" si="1"/>
        <v>0</v>
      </c>
      <c r="G18" s="1115"/>
      <c r="H18" s="1113"/>
      <c r="I18" s="254">
        <f t="shared" si="2"/>
        <v>793.09</v>
      </c>
      <c r="K18" s="226"/>
      <c r="L18" s="532">
        <f t="shared" si="3"/>
        <v>70</v>
      </c>
      <c r="M18" s="932"/>
      <c r="N18" s="1109"/>
      <c r="O18" s="1110"/>
      <c r="P18" s="1111">
        <f t="shared" si="4"/>
        <v>0</v>
      </c>
      <c r="Q18" s="1115"/>
      <c r="R18" s="1113"/>
      <c r="S18" s="254">
        <f t="shared" si="5"/>
        <v>1999.52</v>
      </c>
    </row>
    <row r="19" spans="1:19" x14ac:dyDescent="0.25">
      <c r="B19" s="532">
        <f t="shared" si="0"/>
        <v>28</v>
      </c>
      <c r="C19" s="932"/>
      <c r="D19" s="734"/>
      <c r="E19" s="1116"/>
      <c r="F19" s="695">
        <f t="shared" si="1"/>
        <v>0</v>
      </c>
      <c r="G19" s="744"/>
      <c r="H19" s="1117"/>
      <c r="I19" s="254">
        <f t="shared" si="2"/>
        <v>793.09</v>
      </c>
      <c r="L19" s="532">
        <f t="shared" si="3"/>
        <v>70</v>
      </c>
      <c r="M19" s="932"/>
      <c r="N19" s="734"/>
      <c r="O19" s="1116"/>
      <c r="P19" s="695">
        <f t="shared" si="4"/>
        <v>0</v>
      </c>
      <c r="Q19" s="744"/>
      <c r="R19" s="1117"/>
      <c r="S19" s="254">
        <f t="shared" si="5"/>
        <v>1999.52</v>
      </c>
    </row>
    <row r="20" spans="1:19" x14ac:dyDescent="0.25">
      <c r="B20" s="532">
        <f t="shared" si="0"/>
        <v>28</v>
      </c>
      <c r="C20" s="932"/>
      <c r="D20" s="734"/>
      <c r="E20" s="1116"/>
      <c r="F20" s="695">
        <f t="shared" si="1"/>
        <v>0</v>
      </c>
      <c r="G20" s="744"/>
      <c r="H20" s="1117"/>
      <c r="I20" s="254">
        <f t="shared" si="2"/>
        <v>793.09</v>
      </c>
      <c r="L20" s="532">
        <f t="shared" si="3"/>
        <v>70</v>
      </c>
      <c r="M20" s="932"/>
      <c r="N20" s="734"/>
      <c r="O20" s="1116"/>
      <c r="P20" s="695">
        <f t="shared" si="4"/>
        <v>0</v>
      </c>
      <c r="Q20" s="744"/>
      <c r="R20" s="1117"/>
      <c r="S20" s="254">
        <f t="shared" si="5"/>
        <v>1999.52</v>
      </c>
    </row>
    <row r="21" spans="1:19" x14ac:dyDescent="0.25">
      <c r="B21" s="532">
        <f t="shared" si="0"/>
        <v>28</v>
      </c>
      <c r="C21" s="932"/>
      <c r="D21" s="734"/>
      <c r="E21" s="1116"/>
      <c r="F21" s="695">
        <f t="shared" si="1"/>
        <v>0</v>
      </c>
      <c r="G21" s="744"/>
      <c r="H21" s="1118"/>
      <c r="I21" s="254">
        <f t="shared" si="2"/>
        <v>793.09</v>
      </c>
      <c r="L21" s="532">
        <f t="shared" si="3"/>
        <v>70</v>
      </c>
      <c r="M21" s="932"/>
      <c r="N21" s="734"/>
      <c r="O21" s="1116"/>
      <c r="P21" s="695">
        <f t="shared" si="4"/>
        <v>0</v>
      </c>
      <c r="Q21" s="744"/>
      <c r="R21" s="1118"/>
      <c r="S21" s="254">
        <f t="shared" si="5"/>
        <v>1999.52</v>
      </c>
    </row>
    <row r="22" spans="1:19" x14ac:dyDescent="0.25">
      <c r="B22" s="532">
        <f t="shared" si="0"/>
        <v>28</v>
      </c>
      <c r="C22" s="932"/>
      <c r="D22" s="734"/>
      <c r="E22" s="1116"/>
      <c r="F22" s="695">
        <f t="shared" si="1"/>
        <v>0</v>
      </c>
      <c r="G22" s="744"/>
      <c r="H22" s="1118"/>
      <c r="I22" s="254">
        <f t="shared" si="2"/>
        <v>793.09</v>
      </c>
      <c r="L22" s="532">
        <f t="shared" si="3"/>
        <v>70</v>
      </c>
      <c r="M22" s="932"/>
      <c r="N22" s="734"/>
      <c r="O22" s="1116"/>
      <c r="P22" s="695">
        <f t="shared" si="4"/>
        <v>0</v>
      </c>
      <c r="Q22" s="744"/>
      <c r="R22" s="1118"/>
      <c r="S22" s="254">
        <f t="shared" si="5"/>
        <v>1999.52</v>
      </c>
    </row>
    <row r="23" spans="1:19" x14ac:dyDescent="0.25">
      <c r="B23" s="532">
        <f t="shared" si="0"/>
        <v>28</v>
      </c>
      <c r="C23" s="932"/>
      <c r="D23" s="734"/>
      <c r="E23" s="1116"/>
      <c r="F23" s="695">
        <f t="shared" si="1"/>
        <v>0</v>
      </c>
      <c r="G23" s="744"/>
      <c r="H23" s="1118"/>
      <c r="I23" s="254">
        <f t="shared" si="2"/>
        <v>793.09</v>
      </c>
      <c r="L23" s="532">
        <f t="shared" si="3"/>
        <v>70</v>
      </c>
      <c r="M23" s="932"/>
      <c r="N23" s="734"/>
      <c r="O23" s="1116"/>
      <c r="P23" s="695">
        <f t="shared" si="4"/>
        <v>0</v>
      </c>
      <c r="Q23" s="744"/>
      <c r="R23" s="1118"/>
      <c r="S23" s="254">
        <f t="shared" si="5"/>
        <v>1999.52</v>
      </c>
    </row>
    <row r="24" spans="1:19" x14ac:dyDescent="0.25">
      <c r="B24" s="532">
        <f t="shared" si="0"/>
        <v>28</v>
      </c>
      <c r="C24" s="932"/>
      <c r="D24" s="734"/>
      <c r="E24" s="1116"/>
      <c r="F24" s="695">
        <f t="shared" si="1"/>
        <v>0</v>
      </c>
      <c r="G24" s="744"/>
      <c r="H24" s="1118"/>
      <c r="I24" s="254">
        <f t="shared" si="2"/>
        <v>793.09</v>
      </c>
      <c r="L24" s="532">
        <f t="shared" si="3"/>
        <v>70</v>
      </c>
      <c r="M24" s="932"/>
      <c r="N24" s="734"/>
      <c r="O24" s="1116"/>
      <c r="P24" s="695">
        <f t="shared" si="4"/>
        <v>0</v>
      </c>
      <c r="Q24" s="744"/>
      <c r="R24" s="1118"/>
      <c r="S24" s="254">
        <f t="shared" si="5"/>
        <v>1999.52</v>
      </c>
    </row>
    <row r="25" spans="1:19" x14ac:dyDescent="0.25">
      <c r="B25" s="532">
        <f t="shared" si="0"/>
        <v>28</v>
      </c>
      <c r="C25" s="932"/>
      <c r="D25" s="734"/>
      <c r="E25" s="1116"/>
      <c r="F25" s="695">
        <f t="shared" si="1"/>
        <v>0</v>
      </c>
      <c r="G25" s="744"/>
      <c r="H25" s="1118"/>
      <c r="I25" s="254">
        <f t="shared" si="2"/>
        <v>793.09</v>
      </c>
      <c r="L25" s="532">
        <f t="shared" si="3"/>
        <v>70</v>
      </c>
      <c r="M25" s="932"/>
      <c r="N25" s="734"/>
      <c r="O25" s="1116"/>
      <c r="P25" s="695">
        <f t="shared" si="4"/>
        <v>0</v>
      </c>
      <c r="Q25" s="744"/>
      <c r="R25" s="1118"/>
      <c r="S25" s="254">
        <f t="shared" si="5"/>
        <v>1999.52</v>
      </c>
    </row>
    <row r="26" spans="1:19" x14ac:dyDescent="0.25">
      <c r="B26" s="532">
        <f t="shared" si="0"/>
        <v>28</v>
      </c>
      <c r="C26" s="932"/>
      <c r="D26" s="734"/>
      <c r="E26" s="1116"/>
      <c r="F26" s="695">
        <f t="shared" si="1"/>
        <v>0</v>
      </c>
      <c r="G26" s="745"/>
      <c r="H26" s="1118"/>
      <c r="I26" s="254">
        <f t="shared" si="2"/>
        <v>793.09</v>
      </c>
      <c r="L26" s="532">
        <f t="shared" si="3"/>
        <v>70</v>
      </c>
      <c r="M26" s="932"/>
      <c r="N26" s="734"/>
      <c r="O26" s="1116"/>
      <c r="P26" s="695">
        <f t="shared" si="4"/>
        <v>0</v>
      </c>
      <c r="Q26" s="745"/>
      <c r="R26" s="1118"/>
      <c r="S26" s="254">
        <f t="shared" si="5"/>
        <v>1999.52</v>
      </c>
    </row>
    <row r="27" spans="1:19" x14ac:dyDescent="0.25">
      <c r="B27" s="532">
        <f t="shared" si="0"/>
        <v>28</v>
      </c>
      <c r="C27" s="932"/>
      <c r="D27" s="1119"/>
      <c r="E27" s="1116"/>
      <c r="F27" s="695">
        <f t="shared" si="1"/>
        <v>0</v>
      </c>
      <c r="G27" s="697"/>
      <c r="H27" s="698"/>
      <c r="I27" s="254">
        <f t="shared" si="2"/>
        <v>793.09</v>
      </c>
      <c r="L27" s="532">
        <f t="shared" si="3"/>
        <v>70</v>
      </c>
      <c r="M27" s="932"/>
      <c r="N27" s="1119"/>
      <c r="O27" s="1116"/>
      <c r="P27" s="695">
        <f t="shared" si="4"/>
        <v>0</v>
      </c>
      <c r="Q27" s="697"/>
      <c r="R27" s="698"/>
      <c r="S27" s="254">
        <f t="shared" si="5"/>
        <v>1999.52</v>
      </c>
    </row>
    <row r="28" spans="1:19" x14ac:dyDescent="0.25">
      <c r="B28" s="532">
        <f t="shared" si="0"/>
        <v>28</v>
      </c>
      <c r="C28" s="932"/>
      <c r="D28" s="1119"/>
      <c r="E28" s="1120"/>
      <c r="F28" s="695">
        <f t="shared" si="1"/>
        <v>0</v>
      </c>
      <c r="G28" s="697"/>
      <c r="H28" s="698"/>
      <c r="I28" s="254">
        <f t="shared" si="2"/>
        <v>793.09</v>
      </c>
      <c r="L28" s="532">
        <f t="shared" si="3"/>
        <v>70</v>
      </c>
      <c r="M28" s="932"/>
      <c r="N28" s="1119"/>
      <c r="O28" s="1120"/>
      <c r="P28" s="695">
        <f t="shared" si="4"/>
        <v>0</v>
      </c>
      <c r="Q28" s="697"/>
      <c r="R28" s="698"/>
      <c r="S28" s="254">
        <f t="shared" si="5"/>
        <v>1999.52</v>
      </c>
    </row>
    <row r="29" spans="1:19" x14ac:dyDescent="0.25">
      <c r="B29" s="533"/>
      <c r="C29" s="932"/>
      <c r="D29" s="1121"/>
      <c r="E29" s="1120"/>
      <c r="F29" s="1122"/>
      <c r="G29" s="1123"/>
      <c r="H29" s="698"/>
      <c r="L29" s="533"/>
      <c r="M29" s="932"/>
      <c r="N29" s="1121"/>
      <c r="O29" s="1120"/>
      <c r="P29" s="1122"/>
      <c r="Q29" s="1123"/>
      <c r="R29" s="698"/>
    </row>
    <row r="30" spans="1:19" x14ac:dyDescent="0.25">
      <c r="B30" s="533"/>
      <c r="C30" s="932"/>
      <c r="D30" s="928"/>
      <c r="E30" s="118"/>
      <c r="F30" s="6"/>
      <c r="L30" s="533"/>
      <c r="M30" s="932"/>
      <c r="N30" s="928"/>
      <c r="O30" s="118"/>
      <c r="P30" s="6"/>
    </row>
    <row r="31" spans="1:19" ht="15.75" thickBot="1" x14ac:dyDescent="0.3">
      <c r="B31" s="649"/>
      <c r="C31" s="934"/>
      <c r="D31" s="929"/>
      <c r="E31" s="4"/>
      <c r="F31" s="76"/>
      <c r="G31" s="24"/>
      <c r="L31" s="649"/>
      <c r="M31" s="934"/>
      <c r="N31" s="929"/>
      <c r="O31" s="4"/>
      <c r="P31" s="76"/>
      <c r="Q31" s="24"/>
    </row>
    <row r="32" spans="1:19" ht="16.5" thickTop="1" thickBot="1" x14ac:dyDescent="0.3">
      <c r="A32" s="75"/>
      <c r="B32" s="75"/>
      <c r="C32" s="127" t="e">
        <f>SUM(#REF!)</f>
        <v>#REF!</v>
      </c>
      <c r="D32" s="105">
        <f>SUM(C8:C31)</f>
        <v>6</v>
      </c>
      <c r="E32" s="75"/>
      <c r="F32" s="105">
        <f>SUM(F8:F31)</f>
        <v>163.66</v>
      </c>
      <c r="G32" s="75"/>
      <c r="H32" s="75"/>
      <c r="K32" s="75"/>
      <c r="L32" s="75"/>
      <c r="M32" s="127" t="e">
        <f>SUM(#REF!)</f>
        <v>#REF!</v>
      </c>
      <c r="N32" s="105">
        <f>SUM(M8:M31)</f>
        <v>0</v>
      </c>
      <c r="O32" s="75"/>
      <c r="P32" s="105">
        <f>SUM(P8:P31)</f>
        <v>0</v>
      </c>
      <c r="Q32" s="75"/>
      <c r="R32" s="75"/>
    </row>
    <row r="33" spans="1:18" x14ac:dyDescent="0.25">
      <c r="A33" s="75"/>
      <c r="B33" s="75"/>
      <c r="C33" s="75"/>
      <c r="D33" s="469" t="s">
        <v>21</v>
      </c>
      <c r="E33" s="470"/>
      <c r="F33" s="141">
        <f>E5-D32</f>
        <v>950.75</v>
      </c>
      <c r="G33" s="75"/>
      <c r="H33" s="75"/>
      <c r="K33" s="75"/>
      <c r="L33" s="75"/>
      <c r="M33" s="75"/>
      <c r="N33" s="1152" t="s">
        <v>21</v>
      </c>
      <c r="O33" s="1153"/>
      <c r="P33" s="141">
        <f>O5-N32</f>
        <v>1999.52</v>
      </c>
      <c r="Q33" s="75"/>
      <c r="R33" s="75"/>
    </row>
    <row r="34" spans="1:18" ht="15.75" thickBot="1" x14ac:dyDescent="0.3">
      <c r="A34" s="75"/>
      <c r="B34" s="75"/>
      <c r="C34" s="75"/>
      <c r="D34" s="471" t="s">
        <v>4</v>
      </c>
      <c r="E34" s="472"/>
      <c r="F34" s="49" t="e">
        <f>F4+F5-C32</f>
        <v>#REF!</v>
      </c>
      <c r="G34" s="75"/>
      <c r="H34" s="75"/>
      <c r="K34" s="75"/>
      <c r="L34" s="75"/>
      <c r="M34" s="75"/>
      <c r="N34" s="1154" t="s">
        <v>4</v>
      </c>
      <c r="O34" s="1155"/>
      <c r="P34" s="49" t="e">
        <f>P4+P5-M32</f>
        <v>#REF!</v>
      </c>
      <c r="Q34" s="75"/>
      <c r="R34" s="75"/>
    </row>
    <row r="35" spans="1:18" x14ac:dyDescent="0.25">
      <c r="A35" s="75"/>
      <c r="B35" s="75"/>
      <c r="C35" s="75"/>
      <c r="D35" s="75"/>
      <c r="E35" s="75"/>
      <c r="F35" s="75"/>
      <c r="G35" s="75"/>
      <c r="H35" s="75"/>
      <c r="K35" s="75"/>
      <c r="L35" s="75"/>
      <c r="M35" s="75"/>
      <c r="N35" s="75"/>
      <c r="O35" s="75"/>
      <c r="P35" s="75"/>
      <c r="Q35" s="75"/>
      <c r="R35" s="75"/>
    </row>
    <row r="36" spans="1:18" x14ac:dyDescent="0.25">
      <c r="A36" s="75"/>
      <c r="B36" s="75"/>
      <c r="C36" s="75"/>
      <c r="D36" s="75"/>
      <c r="E36" s="75"/>
      <c r="F36" s="75"/>
      <c r="G36" s="75"/>
      <c r="H36" s="75"/>
      <c r="K36" s="75"/>
      <c r="L36" s="75"/>
      <c r="M36" s="75"/>
      <c r="N36" s="75"/>
      <c r="O36" s="75"/>
      <c r="P36" s="75"/>
      <c r="Q36" s="75"/>
      <c r="R36" s="75"/>
    </row>
    <row r="37" spans="1:18" x14ac:dyDescent="0.25">
      <c r="A37" s="75"/>
      <c r="B37" s="75"/>
      <c r="C37" s="75"/>
      <c r="D37" s="75"/>
      <c r="E37" s="75"/>
      <c r="F37" s="75"/>
      <c r="G37" s="75"/>
      <c r="H37" s="75"/>
      <c r="K37" s="75"/>
      <c r="L37" s="75"/>
      <c r="M37" s="75"/>
      <c r="N37" s="75"/>
      <c r="O37" s="75"/>
      <c r="P37" s="75"/>
      <c r="Q37" s="75"/>
      <c r="R37" s="75"/>
    </row>
    <row r="38" spans="1:18" x14ac:dyDescent="0.25">
      <c r="A38" s="75"/>
      <c r="B38" s="75"/>
      <c r="C38" s="75"/>
      <c r="D38" s="75"/>
      <c r="E38" s="75"/>
      <c r="F38" s="75"/>
      <c r="G38" s="75"/>
      <c r="H38" s="75"/>
      <c r="K38" s="75"/>
      <c r="L38" s="75"/>
      <c r="M38" s="75"/>
      <c r="N38" s="75"/>
      <c r="O38" s="75"/>
      <c r="P38" s="75"/>
      <c r="Q38" s="75"/>
      <c r="R38" s="75"/>
    </row>
    <row r="39" spans="1:18" x14ac:dyDescent="0.25">
      <c r="A39" s="75"/>
      <c r="B39" s="75"/>
      <c r="C39" s="75"/>
      <c r="D39" s="75"/>
      <c r="E39" s="75"/>
      <c r="F39" s="75"/>
      <c r="G39" s="75"/>
      <c r="H39" s="75"/>
      <c r="K39" s="75"/>
      <c r="L39" s="75"/>
      <c r="M39" s="75"/>
      <c r="N39" s="75"/>
      <c r="O39" s="75"/>
      <c r="P39" s="75"/>
      <c r="Q39" s="75"/>
      <c r="R39" s="75"/>
    </row>
  </sheetData>
  <mergeCells count="4">
    <mergeCell ref="A1:G1"/>
    <mergeCell ref="B4:B5"/>
    <mergeCell ref="K1:Q1"/>
    <mergeCell ref="L4:L5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</sheetPr>
  <dimension ref="A1:I39"/>
  <sheetViews>
    <sheetView workbookViewId="0">
      <selection sqref="A1:G1"/>
    </sheetView>
  </sheetViews>
  <sheetFormatPr baseColWidth="10" defaultRowHeight="15" x14ac:dyDescent="0.25"/>
  <cols>
    <col min="1" max="1" width="29.85546875" customWidth="1"/>
    <col min="2" max="2" width="16.28515625" bestFit="1" customWidth="1"/>
    <col min="4" max="4" width="11.28515625" customWidth="1"/>
  </cols>
  <sheetData>
    <row r="1" spans="1:9" ht="40.5" x14ac:dyDescent="0.55000000000000004">
      <c r="A1" s="1227" t="s">
        <v>295</v>
      </c>
      <c r="B1" s="1227"/>
      <c r="C1" s="1227"/>
      <c r="D1" s="1227"/>
      <c r="E1" s="1227"/>
      <c r="F1" s="1227"/>
      <c r="G1" s="1227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304" t="s">
        <v>85</v>
      </c>
      <c r="C4" s="102"/>
      <c r="D4" s="135"/>
      <c r="E4" s="86"/>
      <c r="F4" s="73"/>
      <c r="G4" s="681"/>
    </row>
    <row r="5" spans="1:9" x14ac:dyDescent="0.25">
      <c r="A5" s="75" t="s">
        <v>83</v>
      </c>
      <c r="B5" s="1305"/>
      <c r="C5" s="128">
        <v>52</v>
      </c>
      <c r="D5" s="135">
        <v>44770</v>
      </c>
      <c r="E5" s="86">
        <v>700.77</v>
      </c>
      <c r="F5" s="73">
        <v>26</v>
      </c>
      <c r="G5" s="48">
        <f>F32</f>
        <v>272.77</v>
      </c>
      <c r="H5" s="138">
        <f>E5-G5</f>
        <v>428</v>
      </c>
    </row>
    <row r="6" spans="1:9" ht="15.75" thickBot="1" x14ac:dyDescent="0.3"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5"/>
      <c r="B8" s="94"/>
      <c r="C8" s="15">
        <v>10</v>
      </c>
      <c r="D8" s="92">
        <v>272.77</v>
      </c>
      <c r="E8" s="79">
        <v>44771</v>
      </c>
      <c r="F8" s="263">
        <f t="shared" ref="F8:F28" si="0">D8</f>
        <v>272.77</v>
      </c>
      <c r="G8" s="296" t="s">
        <v>167</v>
      </c>
      <c r="H8" s="250">
        <v>54</v>
      </c>
      <c r="I8" s="132">
        <f>E4+E5+E6-D8</f>
        <v>428</v>
      </c>
    </row>
    <row r="9" spans="1:9" x14ac:dyDescent="0.25">
      <c r="A9" s="75"/>
      <c r="B9" s="2"/>
      <c r="C9" s="15"/>
      <c r="D9" s="977"/>
      <c r="E9" s="988"/>
      <c r="F9" s="977">
        <f t="shared" si="0"/>
        <v>0</v>
      </c>
      <c r="G9" s="989"/>
      <c r="H9" s="474"/>
      <c r="I9" s="254">
        <f>I8-D9</f>
        <v>428</v>
      </c>
    </row>
    <row r="10" spans="1:9" x14ac:dyDescent="0.25">
      <c r="A10" s="75"/>
      <c r="B10" s="2"/>
      <c r="C10" s="15"/>
      <c r="D10" s="977"/>
      <c r="E10" s="988"/>
      <c r="F10" s="977">
        <f t="shared" si="0"/>
        <v>0</v>
      </c>
      <c r="G10" s="990"/>
      <c r="H10" s="991"/>
      <c r="I10" s="254">
        <f t="shared" ref="I10:I28" si="1">I9-D10</f>
        <v>428</v>
      </c>
    </row>
    <row r="11" spans="1:9" x14ac:dyDescent="0.25">
      <c r="A11" s="55"/>
      <c r="B11" s="2"/>
      <c r="C11" s="15"/>
      <c r="D11" s="977"/>
      <c r="E11" s="988"/>
      <c r="F11" s="977">
        <f t="shared" si="0"/>
        <v>0</v>
      </c>
      <c r="G11" s="990"/>
      <c r="H11" s="474"/>
      <c r="I11" s="254">
        <f t="shared" si="1"/>
        <v>428</v>
      </c>
    </row>
    <row r="12" spans="1:9" x14ac:dyDescent="0.25">
      <c r="A12" s="75"/>
      <c r="B12" s="2"/>
      <c r="C12" s="15"/>
      <c r="D12" s="977"/>
      <c r="E12" s="988"/>
      <c r="F12" s="977">
        <f t="shared" si="0"/>
        <v>0</v>
      </c>
      <c r="G12" s="990"/>
      <c r="H12" s="474"/>
      <c r="I12" s="254">
        <f t="shared" si="1"/>
        <v>428</v>
      </c>
    </row>
    <row r="13" spans="1:9" x14ac:dyDescent="0.25">
      <c r="A13" s="75"/>
      <c r="B13" s="2"/>
      <c r="C13" s="15"/>
      <c r="D13" s="977"/>
      <c r="E13" s="988"/>
      <c r="F13" s="977">
        <f t="shared" si="0"/>
        <v>0</v>
      </c>
      <c r="G13" s="990"/>
      <c r="H13" s="474"/>
      <c r="I13" s="254">
        <f t="shared" si="1"/>
        <v>428</v>
      </c>
    </row>
    <row r="14" spans="1:9" x14ac:dyDescent="0.25">
      <c r="B14" s="2"/>
      <c r="C14" s="15"/>
      <c r="D14" s="977"/>
      <c r="E14" s="988"/>
      <c r="F14" s="977">
        <f t="shared" si="0"/>
        <v>0</v>
      </c>
      <c r="G14" s="990"/>
      <c r="H14" s="474"/>
      <c r="I14" s="254">
        <f t="shared" si="1"/>
        <v>428</v>
      </c>
    </row>
    <row r="15" spans="1:9" x14ac:dyDescent="0.25">
      <c r="B15" s="2"/>
      <c r="C15" s="15"/>
      <c r="D15" s="977"/>
      <c r="E15" s="988"/>
      <c r="F15" s="977">
        <f t="shared" si="0"/>
        <v>0</v>
      </c>
      <c r="G15" s="990"/>
      <c r="H15" s="474"/>
      <c r="I15" s="254">
        <f t="shared" si="1"/>
        <v>428</v>
      </c>
    </row>
    <row r="16" spans="1:9" x14ac:dyDescent="0.25">
      <c r="B16" s="2"/>
      <c r="C16" s="15"/>
      <c r="D16" s="977"/>
      <c r="E16" s="988"/>
      <c r="F16" s="977">
        <f t="shared" si="0"/>
        <v>0</v>
      </c>
      <c r="G16" s="990"/>
      <c r="H16" s="474"/>
      <c r="I16" s="254">
        <f t="shared" si="1"/>
        <v>428</v>
      </c>
    </row>
    <row r="17" spans="1:9" x14ac:dyDescent="0.25">
      <c r="B17" s="2"/>
      <c r="C17" s="15"/>
      <c r="D17" s="961"/>
      <c r="E17" s="992"/>
      <c r="F17" s="977">
        <f t="shared" si="0"/>
        <v>0</v>
      </c>
      <c r="G17" s="993"/>
      <c r="H17" s="970"/>
      <c r="I17" s="132">
        <f t="shared" si="1"/>
        <v>428</v>
      </c>
    </row>
    <row r="18" spans="1:9" x14ac:dyDescent="0.25">
      <c r="B18" s="2"/>
      <c r="C18" s="15"/>
      <c r="D18" s="974"/>
      <c r="E18" s="992"/>
      <c r="F18" s="977">
        <f t="shared" si="0"/>
        <v>0</v>
      </c>
      <c r="G18" s="993"/>
      <c r="H18" s="970"/>
      <c r="I18" s="132">
        <f t="shared" si="1"/>
        <v>428</v>
      </c>
    </row>
    <row r="19" spans="1:9" x14ac:dyDescent="0.25">
      <c r="B19" s="2"/>
      <c r="C19" s="15"/>
      <c r="D19" s="974"/>
      <c r="E19" s="992"/>
      <c r="F19" s="977">
        <f t="shared" si="0"/>
        <v>0</v>
      </c>
      <c r="G19" s="993"/>
      <c r="H19" s="970"/>
      <c r="I19" s="132">
        <f t="shared" si="1"/>
        <v>428</v>
      </c>
    </row>
    <row r="20" spans="1:9" x14ac:dyDescent="0.25">
      <c r="B20" s="2"/>
      <c r="C20" s="15"/>
      <c r="D20" s="974"/>
      <c r="E20" s="992"/>
      <c r="F20" s="977">
        <f t="shared" si="0"/>
        <v>0</v>
      </c>
      <c r="G20" s="993"/>
      <c r="H20" s="970"/>
      <c r="I20" s="132">
        <f t="shared" si="1"/>
        <v>428</v>
      </c>
    </row>
    <row r="21" spans="1:9" x14ac:dyDescent="0.25">
      <c r="B21" s="2"/>
      <c r="C21" s="15"/>
      <c r="D21" s="974"/>
      <c r="E21" s="992"/>
      <c r="F21" s="977">
        <f t="shared" si="0"/>
        <v>0</v>
      </c>
      <c r="G21" s="993"/>
      <c r="H21" s="970"/>
      <c r="I21" s="132">
        <f t="shared" si="1"/>
        <v>428</v>
      </c>
    </row>
    <row r="22" spans="1:9" x14ac:dyDescent="0.25">
      <c r="B22" s="2"/>
      <c r="C22" s="15"/>
      <c r="D22" s="974"/>
      <c r="E22" s="992"/>
      <c r="F22" s="977">
        <f t="shared" si="0"/>
        <v>0</v>
      </c>
      <c r="G22" s="993"/>
      <c r="H22" s="970"/>
      <c r="I22" s="132">
        <f t="shared" si="1"/>
        <v>428</v>
      </c>
    </row>
    <row r="23" spans="1:9" x14ac:dyDescent="0.25">
      <c r="B23" s="2"/>
      <c r="C23" s="15"/>
      <c r="D23" s="974"/>
      <c r="E23" s="992"/>
      <c r="F23" s="977">
        <f t="shared" si="0"/>
        <v>0</v>
      </c>
      <c r="G23" s="993"/>
      <c r="H23" s="970"/>
      <c r="I23" s="132">
        <f t="shared" si="1"/>
        <v>428</v>
      </c>
    </row>
    <row r="24" spans="1:9" x14ac:dyDescent="0.25">
      <c r="B24" s="2"/>
      <c r="C24" s="15"/>
      <c r="D24" s="974"/>
      <c r="E24" s="992"/>
      <c r="F24" s="977">
        <f t="shared" si="0"/>
        <v>0</v>
      </c>
      <c r="G24" s="994"/>
      <c r="H24" s="970"/>
      <c r="I24" s="132">
        <f t="shared" si="1"/>
        <v>428</v>
      </c>
    </row>
    <row r="25" spans="1:9" x14ac:dyDescent="0.25">
      <c r="B25" s="2"/>
      <c r="C25" s="15"/>
      <c r="D25" s="92"/>
      <c r="E25" s="79"/>
      <c r="F25" s="263">
        <f t="shared" si="0"/>
        <v>0</v>
      </c>
      <c r="G25" s="95"/>
      <c r="H25" s="71"/>
      <c r="I25" s="132">
        <f t="shared" si="1"/>
        <v>428</v>
      </c>
    </row>
    <row r="26" spans="1:9" x14ac:dyDescent="0.25">
      <c r="B26" s="109"/>
      <c r="C26" s="15"/>
      <c r="D26" s="92"/>
      <c r="E26" s="79"/>
      <c r="F26" s="263">
        <f t="shared" si="0"/>
        <v>0</v>
      </c>
      <c r="G26" s="95"/>
      <c r="H26" s="71"/>
      <c r="I26" s="132">
        <f t="shared" si="1"/>
        <v>428</v>
      </c>
    </row>
    <row r="27" spans="1:9" x14ac:dyDescent="0.25">
      <c r="B27" s="106"/>
      <c r="C27" s="15"/>
      <c r="D27" s="92"/>
      <c r="E27" s="79"/>
      <c r="F27" s="695">
        <f t="shared" si="0"/>
        <v>0</v>
      </c>
      <c r="G27" s="697"/>
      <c r="H27" s="698"/>
      <c r="I27" s="47">
        <f t="shared" si="1"/>
        <v>428</v>
      </c>
    </row>
    <row r="28" spans="1:9" x14ac:dyDescent="0.25">
      <c r="B28" s="2"/>
      <c r="C28" s="15"/>
      <c r="D28" s="92"/>
      <c r="E28" s="79"/>
      <c r="F28" s="263">
        <f t="shared" si="0"/>
        <v>0</v>
      </c>
      <c r="G28" s="95"/>
      <c r="H28" s="17"/>
      <c r="I28" s="47">
        <f t="shared" si="1"/>
        <v>428</v>
      </c>
    </row>
    <row r="29" spans="1:9" x14ac:dyDescent="0.25">
      <c r="B29" s="2"/>
      <c r="C29" s="15"/>
      <c r="D29" s="92"/>
      <c r="E29" s="79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4"/>
      <c r="C31" s="87"/>
      <c r="D31" s="76"/>
      <c r="E31" s="119"/>
      <c r="F31" s="76"/>
      <c r="G31" s="24"/>
    </row>
    <row r="32" spans="1:9" ht="16.5" thickTop="1" thickBot="1" x14ac:dyDescent="0.3">
      <c r="A32" s="75"/>
      <c r="B32" s="75"/>
      <c r="C32" s="127">
        <f>SUM(C8:C31)</f>
        <v>10</v>
      </c>
      <c r="D32" s="105">
        <f>SUM(D8:D31)</f>
        <v>272.77</v>
      </c>
      <c r="E32" s="75"/>
      <c r="F32" s="105">
        <f>SUM(F8:F31)</f>
        <v>272.77</v>
      </c>
      <c r="G32" s="75"/>
      <c r="H32" s="75"/>
    </row>
    <row r="33" spans="1:8" x14ac:dyDescent="0.25">
      <c r="A33" s="75"/>
      <c r="B33" s="75"/>
      <c r="C33" s="75"/>
      <c r="D33" s="677" t="s">
        <v>21</v>
      </c>
      <c r="E33" s="678"/>
      <c r="F33" s="141">
        <f>E5-D32</f>
        <v>428</v>
      </c>
      <c r="G33" s="75"/>
      <c r="H33" s="75"/>
    </row>
    <row r="34" spans="1:8" ht="15.75" thickBot="1" x14ac:dyDescent="0.3">
      <c r="A34" s="75"/>
      <c r="B34" s="75"/>
      <c r="C34" s="75"/>
      <c r="D34" s="679" t="s">
        <v>4</v>
      </c>
      <c r="E34" s="680"/>
      <c r="F34" s="49">
        <f>F4+F5-C32</f>
        <v>16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  <pageSetup orientation="landscape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9"/>
  <sheetViews>
    <sheetView workbookViewId="0">
      <selection activeCell="A13" sqref="A13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10" ht="40.5" x14ac:dyDescent="0.55000000000000004">
      <c r="A1" s="1231"/>
      <c r="B1" s="1231"/>
      <c r="C1" s="1231"/>
      <c r="D1" s="1231"/>
      <c r="E1" s="1231"/>
      <c r="F1" s="1231"/>
      <c r="G1" s="1231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B4" s="1306" t="s">
        <v>87</v>
      </c>
      <c r="C4" s="102"/>
      <c r="D4" s="135"/>
      <c r="E4" s="86"/>
      <c r="F4" s="73"/>
      <c r="G4" s="731"/>
    </row>
    <row r="5" spans="1:10" x14ac:dyDescent="0.25">
      <c r="A5" s="75"/>
      <c r="B5" s="1307"/>
      <c r="C5" s="102"/>
      <c r="D5" s="135"/>
      <c r="E5" s="86"/>
      <c r="F5" s="73"/>
      <c r="G5" s="740">
        <f>F32</f>
        <v>0</v>
      </c>
      <c r="H5" s="138">
        <f>E5-G5</f>
        <v>0</v>
      </c>
    </row>
    <row r="6" spans="1:10" ht="15.75" thickBot="1" x14ac:dyDescent="0.3">
      <c r="B6" s="732" t="s">
        <v>88</v>
      </c>
      <c r="G6" s="73"/>
    </row>
    <row r="7" spans="1:10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10" ht="15.75" thickTop="1" x14ac:dyDescent="0.25">
      <c r="A8" s="55"/>
      <c r="B8" s="94"/>
      <c r="C8" s="15"/>
      <c r="D8" s="92"/>
      <c r="E8" s="134"/>
      <c r="F8" s="263">
        <f t="shared" ref="F8:F28" si="0">D8</f>
        <v>0</v>
      </c>
      <c r="G8" s="296"/>
      <c r="H8" s="250"/>
      <c r="I8" s="246">
        <f>I7-D8+E5</f>
        <v>0</v>
      </c>
    </row>
    <row r="9" spans="1:10" x14ac:dyDescent="0.25">
      <c r="A9" s="75"/>
      <c r="B9" s="2"/>
      <c r="C9" s="741"/>
      <c r="D9" s="105"/>
      <c r="E9" s="742"/>
      <c r="F9" s="263">
        <f t="shared" si="0"/>
        <v>0</v>
      </c>
      <c r="G9" s="743"/>
      <c r="H9" s="71"/>
      <c r="I9" s="246">
        <f>I8-D9</f>
        <v>0</v>
      </c>
    </row>
    <row r="10" spans="1:10" x14ac:dyDescent="0.25">
      <c r="A10" s="75"/>
      <c r="B10" s="2"/>
      <c r="C10" s="741"/>
      <c r="D10" s="259"/>
      <c r="E10" s="742"/>
      <c r="F10" s="263">
        <f t="shared" si="0"/>
        <v>0</v>
      </c>
      <c r="G10" s="743"/>
      <c r="H10" s="71"/>
      <c r="I10" s="246">
        <f t="shared" ref="I10:I28" si="1">I9-D10</f>
        <v>0</v>
      </c>
    </row>
    <row r="11" spans="1:10" x14ac:dyDescent="0.25">
      <c r="A11" s="55"/>
      <c r="B11" s="2"/>
      <c r="C11" s="741"/>
      <c r="D11" s="259"/>
      <c r="E11" s="742"/>
      <c r="F11" s="263">
        <f t="shared" si="0"/>
        <v>0</v>
      </c>
      <c r="G11" s="743"/>
      <c r="H11" s="71"/>
      <c r="I11" s="246">
        <f t="shared" si="1"/>
        <v>0</v>
      </c>
    </row>
    <row r="12" spans="1:10" x14ac:dyDescent="0.25">
      <c r="A12" s="75"/>
      <c r="B12" s="2"/>
      <c r="C12" s="741"/>
      <c r="D12" s="259"/>
      <c r="E12" s="742"/>
      <c r="F12" s="263">
        <f t="shared" si="0"/>
        <v>0</v>
      </c>
      <c r="G12" s="743"/>
      <c r="H12" s="250"/>
      <c r="I12" s="246">
        <f t="shared" si="1"/>
        <v>0</v>
      </c>
      <c r="J12" s="226"/>
    </row>
    <row r="13" spans="1:10" x14ac:dyDescent="0.25">
      <c r="A13" s="75"/>
      <c r="B13" s="2"/>
      <c r="C13" s="741"/>
      <c r="D13" s="259"/>
      <c r="E13" s="742"/>
      <c r="F13" s="263">
        <f t="shared" si="0"/>
        <v>0</v>
      </c>
      <c r="G13" s="743"/>
      <c r="H13" s="250"/>
      <c r="I13" s="246">
        <f t="shared" si="1"/>
        <v>0</v>
      </c>
      <c r="J13" s="226"/>
    </row>
    <row r="14" spans="1:10" x14ac:dyDescent="0.25">
      <c r="B14" s="2"/>
      <c r="C14" s="741"/>
      <c r="D14" s="259"/>
      <c r="E14" s="742"/>
      <c r="F14" s="263">
        <f t="shared" si="0"/>
        <v>0</v>
      </c>
      <c r="G14" s="743"/>
      <c r="H14" s="250"/>
      <c r="I14" s="246">
        <f t="shared" si="1"/>
        <v>0</v>
      </c>
      <c r="J14" s="226"/>
    </row>
    <row r="15" spans="1:10" x14ac:dyDescent="0.25">
      <c r="B15" s="2"/>
      <c r="C15" s="741"/>
      <c r="D15" s="259"/>
      <c r="E15" s="742"/>
      <c r="F15" s="263">
        <f t="shared" si="0"/>
        <v>0</v>
      </c>
      <c r="G15" s="743"/>
      <c r="H15" s="250"/>
      <c r="I15" s="246">
        <f t="shared" si="1"/>
        <v>0</v>
      </c>
      <c r="J15" s="226"/>
    </row>
    <row r="16" spans="1:10" x14ac:dyDescent="0.25">
      <c r="B16" s="2"/>
      <c r="C16" s="741"/>
      <c r="D16" s="105"/>
      <c r="E16" s="742"/>
      <c r="F16" s="263">
        <f t="shared" si="0"/>
        <v>0</v>
      </c>
      <c r="G16" s="743"/>
      <c r="H16" s="250"/>
      <c r="I16" s="246">
        <f t="shared" si="1"/>
        <v>0</v>
      </c>
      <c r="J16" s="226"/>
    </row>
    <row r="17" spans="1:10" x14ac:dyDescent="0.25">
      <c r="B17" s="2"/>
      <c r="C17" s="53"/>
      <c r="D17" s="105"/>
      <c r="E17" s="742"/>
      <c r="F17" s="263">
        <f t="shared" si="0"/>
        <v>0</v>
      </c>
      <c r="G17" s="743"/>
      <c r="H17" s="250"/>
      <c r="I17" s="246">
        <f t="shared" si="1"/>
        <v>0</v>
      </c>
      <c r="J17" s="226"/>
    </row>
    <row r="18" spans="1:10" x14ac:dyDescent="0.25">
      <c r="B18" s="2"/>
      <c r="C18" s="741"/>
      <c r="D18" s="105"/>
      <c r="E18" s="742"/>
      <c r="F18" s="263">
        <f t="shared" si="0"/>
        <v>0</v>
      </c>
      <c r="G18" s="743"/>
      <c r="H18" s="250"/>
      <c r="I18" s="246">
        <f t="shared" si="1"/>
        <v>0</v>
      </c>
      <c r="J18" s="226"/>
    </row>
    <row r="19" spans="1:10" x14ac:dyDescent="0.25">
      <c r="B19" s="2"/>
      <c r="C19" s="741"/>
      <c r="D19" s="105"/>
      <c r="E19" s="742"/>
      <c r="F19" s="263">
        <f t="shared" si="0"/>
        <v>0</v>
      </c>
      <c r="G19" s="743"/>
      <c r="H19" s="250"/>
      <c r="I19" s="246">
        <f t="shared" si="1"/>
        <v>0</v>
      </c>
      <c r="J19" s="226"/>
    </row>
    <row r="20" spans="1:10" x14ac:dyDescent="0.25">
      <c r="B20" s="2"/>
      <c r="C20" s="741"/>
      <c r="D20" s="105"/>
      <c r="E20" s="742"/>
      <c r="F20" s="263">
        <f t="shared" si="0"/>
        <v>0</v>
      </c>
      <c r="G20" s="744"/>
      <c r="H20" s="71"/>
      <c r="I20" s="246">
        <f t="shared" si="1"/>
        <v>0</v>
      </c>
    </row>
    <row r="21" spans="1:10" x14ac:dyDescent="0.25">
      <c r="B21" s="2"/>
      <c r="C21" s="741"/>
      <c r="D21" s="105"/>
      <c r="E21" s="742"/>
      <c r="F21" s="263">
        <f t="shared" si="0"/>
        <v>0</v>
      </c>
      <c r="G21" s="744"/>
      <c r="H21" s="71"/>
      <c r="I21" s="246">
        <f t="shared" si="1"/>
        <v>0</v>
      </c>
    </row>
    <row r="22" spans="1:10" x14ac:dyDescent="0.25">
      <c r="B22" s="2"/>
      <c r="C22" s="741"/>
      <c r="D22" s="105"/>
      <c r="E22" s="742"/>
      <c r="F22" s="263">
        <f t="shared" si="0"/>
        <v>0</v>
      </c>
      <c r="G22" s="744"/>
      <c r="H22" s="71"/>
      <c r="I22" s="246">
        <f t="shared" si="1"/>
        <v>0</v>
      </c>
    </row>
    <row r="23" spans="1:10" x14ac:dyDescent="0.25">
      <c r="B23" s="2"/>
      <c r="C23" s="741"/>
      <c r="D23" s="105"/>
      <c r="E23" s="742"/>
      <c r="F23" s="263">
        <f t="shared" si="0"/>
        <v>0</v>
      </c>
      <c r="G23" s="744"/>
      <c r="H23" s="71"/>
      <c r="I23" s="246">
        <f t="shared" si="1"/>
        <v>0</v>
      </c>
    </row>
    <row r="24" spans="1:10" x14ac:dyDescent="0.25">
      <c r="B24" s="2"/>
      <c r="C24" s="741"/>
      <c r="D24" s="105"/>
      <c r="E24" s="742"/>
      <c r="F24" s="263">
        <f t="shared" si="0"/>
        <v>0</v>
      </c>
      <c r="G24" s="744"/>
      <c r="H24" s="71"/>
      <c r="I24" s="246">
        <f t="shared" si="1"/>
        <v>0</v>
      </c>
    </row>
    <row r="25" spans="1:10" x14ac:dyDescent="0.25">
      <c r="B25" s="2"/>
      <c r="C25" s="741"/>
      <c r="D25" s="105"/>
      <c r="E25" s="742"/>
      <c r="F25" s="263">
        <f t="shared" si="0"/>
        <v>0</v>
      </c>
      <c r="G25" s="744"/>
      <c r="H25" s="71"/>
      <c r="I25" s="246">
        <f t="shared" si="1"/>
        <v>0</v>
      </c>
    </row>
    <row r="26" spans="1:10" x14ac:dyDescent="0.25">
      <c r="B26" s="109"/>
      <c r="C26" s="741"/>
      <c r="D26" s="105"/>
      <c r="E26" s="742"/>
      <c r="F26" s="263">
        <f t="shared" si="0"/>
        <v>0</v>
      </c>
      <c r="G26" s="745"/>
      <c r="H26" s="71"/>
      <c r="I26" s="246">
        <f t="shared" si="1"/>
        <v>0</v>
      </c>
    </row>
    <row r="27" spans="1:10" x14ac:dyDescent="0.25">
      <c r="B27" s="106"/>
      <c r="C27" s="15"/>
      <c r="D27" s="14"/>
      <c r="E27" s="118"/>
      <c r="F27" s="263">
        <f t="shared" si="0"/>
        <v>0</v>
      </c>
      <c r="G27" s="95"/>
      <c r="H27" s="71"/>
      <c r="I27" s="246">
        <f t="shared" si="1"/>
        <v>0</v>
      </c>
    </row>
    <row r="28" spans="1:10" x14ac:dyDescent="0.25">
      <c r="B28" s="2"/>
      <c r="C28" s="15"/>
      <c r="D28" s="14"/>
      <c r="E28" s="118"/>
      <c r="F28" s="263">
        <f t="shared" si="0"/>
        <v>0</v>
      </c>
      <c r="G28" s="95"/>
      <c r="H28" s="17"/>
      <c r="I28" s="246">
        <f t="shared" si="1"/>
        <v>0</v>
      </c>
    </row>
    <row r="29" spans="1:10" x14ac:dyDescent="0.25">
      <c r="B29" s="2"/>
      <c r="C29" s="15"/>
      <c r="D29" s="14"/>
      <c r="E29" s="13"/>
      <c r="F29" s="14"/>
      <c r="G29" s="31"/>
      <c r="H29" s="17"/>
    </row>
    <row r="30" spans="1:10" x14ac:dyDescent="0.25">
      <c r="B30" s="2"/>
      <c r="C30" s="15"/>
      <c r="D30" s="6"/>
      <c r="F30" s="6"/>
    </row>
    <row r="31" spans="1:10" ht="15.75" thickBot="1" x14ac:dyDescent="0.3">
      <c r="B31" s="74"/>
      <c r="C31" s="87"/>
      <c r="D31" s="76"/>
      <c r="E31" s="119"/>
      <c r="F31" s="76"/>
      <c r="G31" s="24"/>
    </row>
    <row r="32" spans="1:10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727" t="s">
        <v>21</v>
      </c>
      <c r="E33" s="728"/>
      <c r="F33" s="141">
        <f>E5-D32</f>
        <v>0</v>
      </c>
      <c r="G33" s="75"/>
      <c r="H33" s="75"/>
    </row>
    <row r="34" spans="1:8" ht="15.75" thickBot="1" x14ac:dyDescent="0.3">
      <c r="A34" s="75"/>
      <c r="B34" s="75"/>
      <c r="C34" s="75"/>
      <c r="D34" s="729" t="s">
        <v>4</v>
      </c>
      <c r="E34" s="730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CCFF"/>
  </sheetPr>
  <dimension ref="A1:I39"/>
  <sheetViews>
    <sheetView workbookViewId="0">
      <selection activeCell="D15" sqref="D15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231"/>
      <c r="B1" s="1231"/>
      <c r="C1" s="1231"/>
      <c r="D1" s="1231"/>
      <c r="E1" s="1231"/>
      <c r="F1" s="1231"/>
      <c r="G1" s="1231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304" t="s">
        <v>107</v>
      </c>
      <c r="C4" s="102"/>
      <c r="D4" s="135"/>
      <c r="E4" s="86"/>
      <c r="F4" s="73"/>
      <c r="G4" s="838"/>
    </row>
    <row r="5" spans="1:9" x14ac:dyDescent="0.25">
      <c r="A5" s="1247"/>
      <c r="B5" s="1305"/>
      <c r="C5" s="235"/>
      <c r="D5" s="231"/>
      <c r="E5" s="232"/>
      <c r="F5" s="229"/>
      <c r="G5" s="48">
        <f>F32</f>
        <v>0</v>
      </c>
      <c r="H5" s="138">
        <f>E5-G5</f>
        <v>0</v>
      </c>
    </row>
    <row r="6" spans="1:9" ht="15.75" thickBot="1" x14ac:dyDescent="0.3">
      <c r="A6" s="1247"/>
      <c r="C6" s="497"/>
      <c r="D6" s="135"/>
      <c r="E6" s="75"/>
      <c r="F6" s="73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5"/>
      <c r="B8" s="94"/>
      <c r="C8" s="15"/>
      <c r="D8" s="570"/>
      <c r="E8" s="304"/>
      <c r="F8" s="263"/>
      <c r="G8" s="296"/>
      <c r="H8" s="250"/>
      <c r="I8" s="254">
        <f>E4+E5+E6-D8</f>
        <v>0</v>
      </c>
    </row>
    <row r="9" spans="1:9" x14ac:dyDescent="0.25">
      <c r="A9" s="75"/>
      <c r="B9" s="2"/>
      <c r="C9" s="15"/>
      <c r="D9" s="570"/>
      <c r="E9" s="304"/>
      <c r="F9" s="263">
        <f t="shared" ref="F9:F28" si="0">D9</f>
        <v>0</v>
      </c>
      <c r="G9" s="296"/>
      <c r="H9" s="250"/>
      <c r="I9" s="254">
        <f>I8-D9</f>
        <v>0</v>
      </c>
    </row>
    <row r="10" spans="1:9" x14ac:dyDescent="0.25">
      <c r="A10" s="75"/>
      <c r="B10" s="2"/>
      <c r="C10" s="15"/>
      <c r="D10" s="570"/>
      <c r="E10" s="304"/>
      <c r="F10" s="263">
        <f t="shared" si="0"/>
        <v>0</v>
      </c>
      <c r="G10" s="296"/>
      <c r="H10" s="250"/>
      <c r="I10" s="254">
        <f t="shared" ref="I10:I27" si="1">I9-D10</f>
        <v>0</v>
      </c>
    </row>
    <row r="11" spans="1:9" x14ac:dyDescent="0.25">
      <c r="A11" s="55"/>
      <c r="B11" s="2"/>
      <c r="C11" s="15"/>
      <c r="D11" s="570"/>
      <c r="E11" s="304"/>
      <c r="F11" s="263">
        <f t="shared" si="0"/>
        <v>0</v>
      </c>
      <c r="G11" s="296"/>
      <c r="H11" s="250"/>
      <c r="I11" s="254">
        <f t="shared" si="1"/>
        <v>0</v>
      </c>
    </row>
    <row r="12" spans="1:9" x14ac:dyDescent="0.25">
      <c r="A12" s="75"/>
      <c r="B12" s="2"/>
      <c r="C12" s="15"/>
      <c r="D12" s="570"/>
      <c r="E12" s="304"/>
      <c r="F12" s="263">
        <f t="shared" si="0"/>
        <v>0</v>
      </c>
      <c r="G12" s="296"/>
      <c r="H12" s="250"/>
      <c r="I12" s="254">
        <f t="shared" si="1"/>
        <v>0</v>
      </c>
    </row>
    <row r="13" spans="1:9" x14ac:dyDescent="0.25">
      <c r="A13" s="75"/>
      <c r="B13" s="2"/>
      <c r="C13" s="15"/>
      <c r="D13" s="570"/>
      <c r="E13" s="304"/>
      <c r="F13" s="263">
        <f t="shared" si="0"/>
        <v>0</v>
      </c>
      <c r="G13" s="296"/>
      <c r="H13" s="250"/>
      <c r="I13" s="254">
        <f t="shared" si="1"/>
        <v>0</v>
      </c>
    </row>
    <row r="14" spans="1:9" x14ac:dyDescent="0.25">
      <c r="B14" s="2"/>
      <c r="C14" s="15"/>
      <c r="D14" s="570"/>
      <c r="E14" s="304"/>
      <c r="F14" s="263">
        <f t="shared" si="0"/>
        <v>0</v>
      </c>
      <c r="G14" s="296"/>
      <c r="H14" s="250"/>
      <c r="I14" s="254">
        <f t="shared" si="1"/>
        <v>0</v>
      </c>
    </row>
    <row r="15" spans="1:9" x14ac:dyDescent="0.25">
      <c r="B15" s="2"/>
      <c r="C15" s="15"/>
      <c r="D15" s="570"/>
      <c r="E15" s="304"/>
      <c r="F15" s="263">
        <f t="shared" si="0"/>
        <v>0</v>
      </c>
      <c r="G15" s="296"/>
      <c r="H15" s="250"/>
      <c r="I15" s="254">
        <f t="shared" si="1"/>
        <v>0</v>
      </c>
    </row>
    <row r="16" spans="1:9" x14ac:dyDescent="0.25">
      <c r="B16" s="2"/>
      <c r="C16" s="15"/>
      <c r="D16" s="570"/>
      <c r="E16" s="571"/>
      <c r="F16" s="263">
        <f t="shared" si="0"/>
        <v>0</v>
      </c>
      <c r="G16" s="95"/>
      <c r="H16" s="71"/>
      <c r="I16" s="132">
        <f t="shared" si="1"/>
        <v>0</v>
      </c>
    </row>
    <row r="17" spans="1:9" x14ac:dyDescent="0.25">
      <c r="B17" s="2"/>
      <c r="C17" s="15"/>
      <c r="D17" s="572"/>
      <c r="E17" s="571"/>
      <c r="F17" s="263">
        <f t="shared" si="0"/>
        <v>0</v>
      </c>
      <c r="G17" s="95"/>
      <c r="H17" s="71"/>
      <c r="I17" s="132">
        <f t="shared" si="1"/>
        <v>0</v>
      </c>
    </row>
    <row r="18" spans="1:9" x14ac:dyDescent="0.25">
      <c r="B18" s="2"/>
      <c r="C18" s="15"/>
      <c r="D18" s="570"/>
      <c r="E18" s="571"/>
      <c r="F18" s="263">
        <f t="shared" si="0"/>
        <v>0</v>
      </c>
      <c r="G18" s="95"/>
      <c r="H18" s="71"/>
      <c r="I18" s="132">
        <f t="shared" si="1"/>
        <v>0</v>
      </c>
    </row>
    <row r="19" spans="1:9" x14ac:dyDescent="0.25">
      <c r="B19" s="2"/>
      <c r="C19" s="15"/>
      <c r="D19" s="570"/>
      <c r="E19" s="571"/>
      <c r="F19" s="263">
        <f t="shared" si="0"/>
        <v>0</v>
      </c>
      <c r="G19" s="95"/>
      <c r="H19" s="71"/>
      <c r="I19" s="132">
        <f t="shared" si="1"/>
        <v>0</v>
      </c>
    </row>
    <row r="20" spans="1:9" x14ac:dyDescent="0.25">
      <c r="B20" s="2"/>
      <c r="C20" s="15"/>
      <c r="D20" s="570"/>
      <c r="E20" s="571"/>
      <c r="F20" s="263">
        <f t="shared" si="0"/>
        <v>0</v>
      </c>
      <c r="G20" s="95"/>
      <c r="H20" s="71"/>
      <c r="I20" s="132">
        <f t="shared" si="1"/>
        <v>0</v>
      </c>
    </row>
    <row r="21" spans="1:9" x14ac:dyDescent="0.25">
      <c r="B21" s="2"/>
      <c r="C21" s="15"/>
      <c r="D21" s="570"/>
      <c r="E21" s="571"/>
      <c r="F21" s="263">
        <f t="shared" si="0"/>
        <v>0</v>
      </c>
      <c r="G21" s="95"/>
      <c r="H21" s="71"/>
      <c r="I21" s="132">
        <f t="shared" si="1"/>
        <v>0</v>
      </c>
    </row>
    <row r="22" spans="1:9" x14ac:dyDescent="0.25">
      <c r="B22" s="2"/>
      <c r="C22" s="15"/>
      <c r="D22" s="570"/>
      <c r="E22" s="571"/>
      <c r="F22" s="263">
        <f t="shared" si="0"/>
        <v>0</v>
      </c>
      <c r="G22" s="95"/>
      <c r="H22" s="71"/>
      <c r="I22" s="132">
        <f t="shared" si="1"/>
        <v>0</v>
      </c>
    </row>
    <row r="23" spans="1:9" x14ac:dyDescent="0.25">
      <c r="B23" s="2"/>
      <c r="C23" s="15"/>
      <c r="D23" s="570"/>
      <c r="E23" s="571"/>
      <c r="F23" s="263">
        <f t="shared" si="0"/>
        <v>0</v>
      </c>
      <c r="G23" s="95"/>
      <c r="H23" s="71"/>
      <c r="I23" s="132">
        <f t="shared" si="1"/>
        <v>0</v>
      </c>
    </row>
    <row r="24" spans="1:9" x14ac:dyDescent="0.25">
      <c r="B24" s="2"/>
      <c r="C24" s="15"/>
      <c r="D24" s="570"/>
      <c r="E24" s="571"/>
      <c r="F24" s="263">
        <f t="shared" si="0"/>
        <v>0</v>
      </c>
      <c r="G24" s="95"/>
      <c r="H24" s="71"/>
      <c r="I24" s="132">
        <f t="shared" si="1"/>
        <v>0</v>
      </c>
    </row>
    <row r="25" spans="1:9" x14ac:dyDescent="0.25">
      <c r="B25" s="2"/>
      <c r="C25" s="15"/>
      <c r="D25" s="570"/>
      <c r="E25" s="571"/>
      <c r="F25" s="263">
        <f t="shared" si="0"/>
        <v>0</v>
      </c>
      <c r="G25" s="95"/>
      <c r="H25" s="71"/>
      <c r="I25" s="132">
        <f t="shared" si="1"/>
        <v>0</v>
      </c>
    </row>
    <row r="26" spans="1:9" x14ac:dyDescent="0.25">
      <c r="B26" s="109"/>
      <c r="C26" s="15"/>
      <c r="D26" s="570"/>
      <c r="E26" s="571"/>
      <c r="F26" s="263">
        <f t="shared" si="0"/>
        <v>0</v>
      </c>
      <c r="G26" s="95"/>
      <c r="H26" s="71"/>
      <c r="I26" s="132">
        <f t="shared" si="1"/>
        <v>0</v>
      </c>
    </row>
    <row r="27" spans="1:9" x14ac:dyDescent="0.25">
      <c r="B27" s="106"/>
      <c r="C27" s="15"/>
      <c r="D27" s="14"/>
      <c r="E27" s="85"/>
      <c r="F27" s="263">
        <f t="shared" si="0"/>
        <v>0</v>
      </c>
      <c r="G27" s="95"/>
      <c r="H27" s="71"/>
      <c r="I27" s="132">
        <f t="shared" si="1"/>
        <v>0</v>
      </c>
    </row>
    <row r="28" spans="1:9" x14ac:dyDescent="0.25">
      <c r="B28" s="2"/>
      <c r="C28" s="15"/>
      <c r="D28" s="14"/>
      <c r="E28" s="85"/>
      <c r="F28" s="263">
        <f t="shared" si="0"/>
        <v>0</v>
      </c>
      <c r="G28" s="95"/>
      <c r="H28" s="71"/>
      <c r="I28" s="75"/>
    </row>
    <row r="29" spans="1:9" x14ac:dyDescent="0.25">
      <c r="B29" s="2"/>
      <c r="C29" s="15"/>
      <c r="D29" s="14"/>
      <c r="E29" s="85"/>
      <c r="F29" s="14"/>
      <c r="G29" s="31"/>
      <c r="H29" s="17"/>
    </row>
    <row r="30" spans="1:9" x14ac:dyDescent="0.25">
      <c r="B30" s="2"/>
      <c r="C30" s="15"/>
      <c r="D30" s="6"/>
      <c r="E30" s="85"/>
      <c r="F30" s="6"/>
    </row>
    <row r="31" spans="1:9" ht="15.75" thickBot="1" x14ac:dyDescent="0.3">
      <c r="B31" s="74"/>
      <c r="C31" s="87"/>
      <c r="D31" s="76"/>
      <c r="E31" s="549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834" t="s">
        <v>21</v>
      </c>
      <c r="E33" s="835"/>
      <c r="F33" s="141">
        <f>E5-F32</f>
        <v>0</v>
      </c>
      <c r="G33" s="75"/>
      <c r="H33" s="75"/>
    </row>
    <row r="34" spans="1:8" ht="15.75" thickBot="1" x14ac:dyDescent="0.3">
      <c r="A34" s="75"/>
      <c r="B34" s="75"/>
      <c r="C34" s="75"/>
      <c r="D34" s="836" t="s">
        <v>4</v>
      </c>
      <c r="E34" s="837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I39"/>
  <sheetViews>
    <sheetView workbookViewId="0">
      <selection activeCell="A7" sqref="A7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231"/>
      <c r="B1" s="1231"/>
      <c r="C1" s="1231"/>
      <c r="D1" s="1231"/>
      <c r="E1" s="1231"/>
      <c r="F1" s="1231"/>
      <c r="G1" s="1231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308" t="s">
        <v>108</v>
      </c>
      <c r="C4" s="102"/>
      <c r="D4" s="135"/>
      <c r="E4" s="86"/>
      <c r="F4" s="73"/>
      <c r="G4" s="924"/>
    </row>
    <row r="5" spans="1:9" x14ac:dyDescent="0.25">
      <c r="A5" s="1247"/>
      <c r="B5" s="1309"/>
      <c r="C5" s="235"/>
      <c r="D5" s="231"/>
      <c r="E5" s="232"/>
      <c r="F5" s="229"/>
      <c r="G5" s="48">
        <f>F32</f>
        <v>0</v>
      </c>
      <c r="H5" s="138">
        <f>E5-G5</f>
        <v>0</v>
      </c>
    </row>
    <row r="6" spans="1:9" ht="15.75" thickBot="1" x14ac:dyDescent="0.3">
      <c r="A6" s="1247"/>
      <c r="C6" s="497"/>
      <c r="D6" s="135"/>
      <c r="E6" s="75"/>
      <c r="F6" s="73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5"/>
      <c r="B8" s="421">
        <f>F5-C8</f>
        <v>0</v>
      </c>
      <c r="C8" s="15"/>
      <c r="D8" s="92"/>
      <c r="E8" s="304"/>
      <c r="F8" s="263">
        <f t="shared" ref="F8:F28" si="0">D8</f>
        <v>0</v>
      </c>
      <c r="G8" s="296"/>
      <c r="H8" s="250"/>
      <c r="I8" s="254">
        <f>E4+E5+E6-D8</f>
        <v>0</v>
      </c>
    </row>
    <row r="9" spans="1:9" x14ac:dyDescent="0.25">
      <c r="A9" s="75"/>
      <c r="B9" s="2">
        <f>B8-C9</f>
        <v>0</v>
      </c>
      <c r="C9" s="15"/>
      <c r="D9" s="927"/>
      <c r="E9" s="925"/>
      <c r="F9" s="926">
        <f t="shared" si="0"/>
        <v>0</v>
      </c>
      <c r="G9" s="640"/>
      <c r="H9" s="281"/>
      <c r="I9" s="254">
        <f>I8-D9</f>
        <v>0</v>
      </c>
    </row>
    <row r="10" spans="1:9" x14ac:dyDescent="0.25">
      <c r="A10" s="75"/>
      <c r="B10" s="2">
        <f t="shared" ref="B10:B28" si="1">B9-C10</f>
        <v>0</v>
      </c>
      <c r="C10" s="15"/>
      <c r="D10" s="927"/>
      <c r="E10" s="925"/>
      <c r="F10" s="926">
        <f t="shared" si="0"/>
        <v>0</v>
      </c>
      <c r="G10" s="640"/>
      <c r="H10" s="281"/>
      <c r="I10" s="254">
        <f t="shared" ref="I10:I27" si="2">I9-D10</f>
        <v>0</v>
      </c>
    </row>
    <row r="11" spans="1:9" x14ac:dyDescent="0.25">
      <c r="A11" s="55"/>
      <c r="B11" s="2">
        <f t="shared" si="1"/>
        <v>0</v>
      </c>
      <c r="C11" s="15"/>
      <c r="D11" s="927"/>
      <c r="E11" s="925"/>
      <c r="F11" s="926">
        <f t="shared" si="0"/>
        <v>0</v>
      </c>
      <c r="G11" s="640"/>
      <c r="H11" s="281"/>
      <c r="I11" s="254">
        <f t="shared" si="2"/>
        <v>0</v>
      </c>
    </row>
    <row r="12" spans="1:9" x14ac:dyDescent="0.25">
      <c r="A12" s="75"/>
      <c r="B12" s="2">
        <f t="shared" si="1"/>
        <v>0</v>
      </c>
      <c r="C12" s="15"/>
      <c r="D12" s="927"/>
      <c r="E12" s="925"/>
      <c r="F12" s="926">
        <f t="shared" si="0"/>
        <v>0</v>
      </c>
      <c r="G12" s="640"/>
      <c r="H12" s="281"/>
      <c r="I12" s="254">
        <f t="shared" si="2"/>
        <v>0</v>
      </c>
    </row>
    <row r="13" spans="1:9" x14ac:dyDescent="0.25">
      <c r="A13" s="75"/>
      <c r="B13" s="2">
        <f t="shared" si="1"/>
        <v>0</v>
      </c>
      <c r="C13" s="15"/>
      <c r="D13" s="974"/>
      <c r="E13" s="963"/>
      <c r="F13" s="977">
        <f t="shared" si="0"/>
        <v>0</v>
      </c>
      <c r="G13" s="989"/>
      <c r="H13" s="474"/>
      <c r="I13" s="254">
        <f t="shared" si="2"/>
        <v>0</v>
      </c>
    </row>
    <row r="14" spans="1:9" x14ac:dyDescent="0.25">
      <c r="B14" s="2">
        <f t="shared" si="1"/>
        <v>0</v>
      </c>
      <c r="C14" s="15"/>
      <c r="D14" s="974"/>
      <c r="E14" s="963"/>
      <c r="F14" s="977">
        <f t="shared" si="0"/>
        <v>0</v>
      </c>
      <c r="G14" s="989"/>
      <c r="H14" s="474"/>
      <c r="I14" s="254">
        <f t="shared" si="2"/>
        <v>0</v>
      </c>
    </row>
    <row r="15" spans="1:9" x14ac:dyDescent="0.25">
      <c r="B15" s="2">
        <f t="shared" si="1"/>
        <v>0</v>
      </c>
      <c r="C15" s="15"/>
      <c r="D15" s="974"/>
      <c r="E15" s="963"/>
      <c r="F15" s="977">
        <f t="shared" si="0"/>
        <v>0</v>
      </c>
      <c r="G15" s="989"/>
      <c r="H15" s="474"/>
      <c r="I15" s="254">
        <f t="shared" si="2"/>
        <v>0</v>
      </c>
    </row>
    <row r="16" spans="1:9" x14ac:dyDescent="0.25">
      <c r="B16" s="2">
        <f t="shared" si="1"/>
        <v>0</v>
      </c>
      <c r="C16" s="15"/>
      <c r="D16" s="974"/>
      <c r="E16" s="963"/>
      <c r="F16" s="977">
        <f t="shared" si="0"/>
        <v>0</v>
      </c>
      <c r="G16" s="989"/>
      <c r="H16" s="474"/>
      <c r="I16" s="254">
        <f t="shared" si="2"/>
        <v>0</v>
      </c>
    </row>
    <row r="17" spans="1:9" x14ac:dyDescent="0.25">
      <c r="B17" s="2">
        <f t="shared" si="1"/>
        <v>0</v>
      </c>
      <c r="C17" s="15"/>
      <c r="D17" s="961"/>
      <c r="E17" s="963"/>
      <c r="F17" s="977">
        <f t="shared" si="0"/>
        <v>0</v>
      </c>
      <c r="G17" s="989"/>
      <c r="H17" s="474"/>
      <c r="I17" s="254">
        <f t="shared" si="2"/>
        <v>0</v>
      </c>
    </row>
    <row r="18" spans="1:9" x14ac:dyDescent="0.25">
      <c r="B18" s="2">
        <f t="shared" si="1"/>
        <v>0</v>
      </c>
      <c r="C18" s="15"/>
      <c r="D18" s="974"/>
      <c r="E18" s="965"/>
      <c r="F18" s="977">
        <f t="shared" si="0"/>
        <v>0</v>
      </c>
      <c r="G18" s="994"/>
      <c r="H18" s="970"/>
      <c r="I18" s="132">
        <f t="shared" si="2"/>
        <v>0</v>
      </c>
    </row>
    <row r="19" spans="1:9" x14ac:dyDescent="0.25">
      <c r="B19" s="2">
        <f t="shared" si="1"/>
        <v>0</v>
      </c>
      <c r="C19" s="15"/>
      <c r="D19" s="974"/>
      <c r="E19" s="965"/>
      <c r="F19" s="977">
        <f t="shared" si="0"/>
        <v>0</v>
      </c>
      <c r="G19" s="994"/>
      <c r="H19" s="970"/>
      <c r="I19" s="132">
        <f t="shared" si="2"/>
        <v>0</v>
      </c>
    </row>
    <row r="20" spans="1:9" x14ac:dyDescent="0.25">
      <c r="B20" s="2">
        <f t="shared" si="1"/>
        <v>0</v>
      </c>
      <c r="C20" s="15"/>
      <c r="D20" s="974"/>
      <c r="E20" s="965"/>
      <c r="F20" s="977">
        <f t="shared" si="0"/>
        <v>0</v>
      </c>
      <c r="G20" s="994"/>
      <c r="H20" s="970"/>
      <c r="I20" s="132">
        <f t="shared" si="2"/>
        <v>0</v>
      </c>
    </row>
    <row r="21" spans="1:9" x14ac:dyDescent="0.25">
      <c r="B21" s="2">
        <f t="shared" si="1"/>
        <v>0</v>
      </c>
      <c r="C21" s="15"/>
      <c r="D21" s="974"/>
      <c r="E21" s="965"/>
      <c r="F21" s="977">
        <f t="shared" si="0"/>
        <v>0</v>
      </c>
      <c r="G21" s="994"/>
      <c r="H21" s="970"/>
      <c r="I21" s="132">
        <f t="shared" si="2"/>
        <v>0</v>
      </c>
    </row>
    <row r="22" spans="1:9" x14ac:dyDescent="0.25">
      <c r="B22" s="2">
        <f t="shared" si="1"/>
        <v>0</v>
      </c>
      <c r="C22" s="15"/>
      <c r="D22" s="995"/>
      <c r="E22" s="996"/>
      <c r="F22" s="977">
        <f t="shared" si="0"/>
        <v>0</v>
      </c>
      <c r="G22" s="994"/>
      <c r="H22" s="970"/>
      <c r="I22" s="132">
        <f t="shared" si="2"/>
        <v>0</v>
      </c>
    </row>
    <row r="23" spans="1:9" x14ac:dyDescent="0.25">
      <c r="B23" s="2">
        <f t="shared" si="1"/>
        <v>0</v>
      </c>
      <c r="C23" s="15"/>
      <c r="D23" s="570"/>
      <c r="E23" s="571"/>
      <c r="F23" s="263">
        <f t="shared" si="0"/>
        <v>0</v>
      </c>
      <c r="G23" s="95"/>
      <c r="H23" s="71"/>
      <c r="I23" s="132">
        <f t="shared" si="2"/>
        <v>0</v>
      </c>
    </row>
    <row r="24" spans="1:9" x14ac:dyDescent="0.25">
      <c r="B24" s="2">
        <f t="shared" si="1"/>
        <v>0</v>
      </c>
      <c r="C24" s="15"/>
      <c r="D24" s="570"/>
      <c r="E24" s="571"/>
      <c r="F24" s="263">
        <f t="shared" si="0"/>
        <v>0</v>
      </c>
      <c r="G24" s="95"/>
      <c r="H24" s="71"/>
      <c r="I24" s="132">
        <f t="shared" si="2"/>
        <v>0</v>
      </c>
    </row>
    <row r="25" spans="1:9" x14ac:dyDescent="0.25">
      <c r="B25" s="2">
        <f t="shared" si="1"/>
        <v>0</v>
      </c>
      <c r="C25" s="15"/>
      <c r="D25" s="570"/>
      <c r="E25" s="571"/>
      <c r="F25" s="263">
        <f t="shared" si="0"/>
        <v>0</v>
      </c>
      <c r="G25" s="95"/>
      <c r="H25" s="71"/>
      <c r="I25" s="132">
        <f t="shared" si="2"/>
        <v>0</v>
      </c>
    </row>
    <row r="26" spans="1:9" x14ac:dyDescent="0.25">
      <c r="B26" s="2">
        <f t="shared" si="1"/>
        <v>0</v>
      </c>
      <c r="C26" s="15"/>
      <c r="D26" s="570"/>
      <c r="E26" s="571"/>
      <c r="F26" s="263">
        <f t="shared" si="0"/>
        <v>0</v>
      </c>
      <c r="G26" s="95"/>
      <c r="H26" s="71"/>
      <c r="I26" s="132">
        <f t="shared" si="2"/>
        <v>0</v>
      </c>
    </row>
    <row r="27" spans="1:9" x14ac:dyDescent="0.25">
      <c r="B27" s="2">
        <f t="shared" si="1"/>
        <v>0</v>
      </c>
      <c r="C27" s="15"/>
      <c r="D27" s="14"/>
      <c r="E27" s="85"/>
      <c r="F27" s="263">
        <f t="shared" si="0"/>
        <v>0</v>
      </c>
      <c r="G27" s="95"/>
      <c r="H27" s="71"/>
      <c r="I27" s="132">
        <f t="shared" si="2"/>
        <v>0</v>
      </c>
    </row>
    <row r="28" spans="1:9" x14ac:dyDescent="0.25">
      <c r="B28" s="2">
        <f t="shared" si="1"/>
        <v>0</v>
      </c>
      <c r="C28" s="15"/>
      <c r="D28" s="14"/>
      <c r="E28" s="85"/>
      <c r="F28" s="263">
        <f t="shared" si="0"/>
        <v>0</v>
      </c>
      <c r="G28" s="95"/>
      <c r="H28" s="71"/>
      <c r="I28" s="75"/>
    </row>
    <row r="29" spans="1:9" x14ac:dyDescent="0.25">
      <c r="B29" s="2"/>
      <c r="C29" s="15"/>
      <c r="D29" s="14"/>
      <c r="E29" s="85"/>
      <c r="F29" s="14"/>
      <c r="G29" s="31"/>
      <c r="H29" s="17"/>
    </row>
    <row r="30" spans="1:9" x14ac:dyDescent="0.25">
      <c r="B30" s="2"/>
      <c r="C30" s="15"/>
      <c r="D30" s="6"/>
      <c r="E30" s="85"/>
      <c r="F30" s="6"/>
    </row>
    <row r="31" spans="1:9" ht="15.75" thickBot="1" x14ac:dyDescent="0.3">
      <c r="B31" s="74"/>
      <c r="C31" s="87"/>
      <c r="D31" s="76"/>
      <c r="E31" s="549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920" t="s">
        <v>21</v>
      </c>
      <c r="E33" s="921"/>
      <c r="F33" s="141">
        <f>E5-F32</f>
        <v>0</v>
      </c>
      <c r="G33" s="75"/>
      <c r="H33" s="75"/>
    </row>
    <row r="34" spans="1:8" ht="15.75" thickBot="1" x14ac:dyDescent="0.3">
      <c r="A34" s="75"/>
      <c r="B34" s="75"/>
      <c r="C34" s="75"/>
      <c r="D34" s="922" t="s">
        <v>4</v>
      </c>
      <c r="E34" s="923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7" sqref="E26:E27"/>
    </sheetView>
  </sheetViews>
  <sheetFormatPr baseColWidth="10" defaultRowHeight="15" x14ac:dyDescent="0.25"/>
  <sheetData/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I83"/>
  <sheetViews>
    <sheetView workbookViewId="0">
      <selection activeCell="E23" sqref="E23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1" customWidth="1"/>
  </cols>
  <sheetData>
    <row r="1" spans="1:9" ht="40.5" x14ac:dyDescent="0.55000000000000004">
      <c r="A1" s="1231"/>
      <c r="B1" s="1231"/>
      <c r="C1" s="1231"/>
      <c r="D1" s="1231"/>
      <c r="E1" s="1231"/>
      <c r="F1" s="1231"/>
      <c r="G1" s="1231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55"/>
      <c r="D4" s="234"/>
      <c r="E4" s="243"/>
      <c r="F4" s="239"/>
      <c r="G4" s="155"/>
      <c r="H4" s="155"/>
    </row>
    <row r="5" spans="1:9" x14ac:dyDescent="0.25">
      <c r="A5" s="236"/>
      <c r="B5" s="1232"/>
      <c r="C5" s="494"/>
      <c r="D5" s="234"/>
      <c r="E5" s="251"/>
      <c r="F5" s="239"/>
      <c r="G5" s="244"/>
    </row>
    <row r="6" spans="1:9" ht="20.25" x14ac:dyDescent="0.3">
      <c r="A6" s="849"/>
      <c r="B6" s="1232"/>
      <c r="C6" s="255"/>
      <c r="D6" s="234"/>
      <c r="E6" s="243"/>
      <c r="F6" s="239"/>
      <c r="G6" s="246">
        <f>F78</f>
        <v>0</v>
      </c>
      <c r="H6" s="7">
        <f>E6-G6+E7+E5-G5</f>
        <v>0</v>
      </c>
    </row>
    <row r="7" spans="1:9" ht="15.75" thickBot="1" x14ac:dyDescent="0.3">
      <c r="A7" s="226"/>
      <c r="B7" s="256"/>
      <c r="C7" s="633"/>
      <c r="D7" s="234"/>
      <c r="E7" s="69"/>
      <c r="F7" s="73"/>
      <c r="G7" s="226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6.5" thickTop="1" x14ac:dyDescent="0.25">
      <c r="A9" s="80" t="s">
        <v>32</v>
      </c>
      <c r="B9" s="83">
        <f>F6-C9+F5+F7+F4</f>
        <v>0</v>
      </c>
      <c r="C9" s="247"/>
      <c r="D9" s="248"/>
      <c r="E9" s="273"/>
      <c r="F9" s="248">
        <f t="shared" ref="F9:F10" si="0">D9</f>
        <v>0</v>
      </c>
      <c r="G9" s="249"/>
      <c r="H9" s="250"/>
      <c r="I9" s="405">
        <f>E6-F9+E5+E7+E4</f>
        <v>0</v>
      </c>
    </row>
    <row r="10" spans="1:9" x14ac:dyDescent="0.25">
      <c r="A10" s="195"/>
      <c r="B10" s="83">
        <f>B9-C10</f>
        <v>0</v>
      </c>
      <c r="C10" s="15"/>
      <c r="D10" s="248"/>
      <c r="E10" s="273"/>
      <c r="F10" s="248">
        <f t="shared" si="0"/>
        <v>0</v>
      </c>
      <c r="G10" s="249"/>
      <c r="H10" s="250"/>
      <c r="I10" s="259">
        <f>I9-F10</f>
        <v>0</v>
      </c>
    </row>
    <row r="11" spans="1:9" x14ac:dyDescent="0.25">
      <c r="A11" s="183"/>
      <c r="B11" s="83">
        <f t="shared" ref="B11:B54" si="1">B10-C11</f>
        <v>0</v>
      </c>
      <c r="C11" s="15"/>
      <c r="D11" s="248"/>
      <c r="E11" s="273"/>
      <c r="F11" s="248">
        <f>D11</f>
        <v>0</v>
      </c>
      <c r="G11" s="249"/>
      <c r="H11" s="250"/>
      <c r="I11" s="259">
        <f t="shared" ref="I11:I74" si="2">I10-F11</f>
        <v>0</v>
      </c>
    </row>
    <row r="12" spans="1:9" x14ac:dyDescent="0.25">
      <c r="A12" s="183"/>
      <c r="B12" s="83">
        <f t="shared" si="1"/>
        <v>0</v>
      </c>
      <c r="C12" s="15"/>
      <c r="D12" s="248"/>
      <c r="E12" s="273"/>
      <c r="F12" s="248">
        <f>D12</f>
        <v>0</v>
      </c>
      <c r="G12" s="249"/>
      <c r="H12" s="250"/>
      <c r="I12" s="259">
        <f t="shared" si="2"/>
        <v>0</v>
      </c>
    </row>
    <row r="13" spans="1:9" x14ac:dyDescent="0.25">
      <c r="A13" s="82" t="s">
        <v>33</v>
      </c>
      <c r="B13" s="83">
        <f t="shared" si="1"/>
        <v>0</v>
      </c>
      <c r="C13" s="15"/>
      <c r="D13" s="248"/>
      <c r="E13" s="273"/>
      <c r="F13" s="248">
        <f t="shared" ref="F13:F73" si="3">D13</f>
        <v>0</v>
      </c>
      <c r="G13" s="249"/>
      <c r="H13" s="250"/>
      <c r="I13" s="259">
        <f t="shared" si="2"/>
        <v>0</v>
      </c>
    </row>
    <row r="14" spans="1:9" x14ac:dyDescent="0.25">
      <c r="A14" s="73"/>
      <c r="B14" s="83">
        <f t="shared" si="1"/>
        <v>0</v>
      </c>
      <c r="C14" s="15"/>
      <c r="D14" s="248"/>
      <c r="E14" s="273"/>
      <c r="F14" s="248">
        <f t="shared" si="3"/>
        <v>0</v>
      </c>
      <c r="G14" s="249"/>
      <c r="H14" s="250"/>
      <c r="I14" s="259">
        <f t="shared" si="2"/>
        <v>0</v>
      </c>
    </row>
    <row r="15" spans="1:9" x14ac:dyDescent="0.25">
      <c r="A15" s="73"/>
      <c r="B15" s="83">
        <f t="shared" si="1"/>
        <v>0</v>
      </c>
      <c r="C15" s="15"/>
      <c r="D15" s="248"/>
      <c r="E15" s="273"/>
      <c r="F15" s="248">
        <f t="shared" si="3"/>
        <v>0</v>
      </c>
      <c r="G15" s="249"/>
      <c r="H15" s="250"/>
      <c r="I15" s="259">
        <f t="shared" si="2"/>
        <v>0</v>
      </c>
    </row>
    <row r="16" spans="1:9" x14ac:dyDescent="0.25">
      <c r="B16" s="83">
        <f t="shared" si="1"/>
        <v>0</v>
      </c>
      <c r="C16" s="15"/>
      <c r="D16" s="248"/>
      <c r="E16" s="273"/>
      <c r="F16" s="248">
        <f t="shared" si="3"/>
        <v>0</v>
      </c>
      <c r="G16" s="249"/>
      <c r="H16" s="250"/>
      <c r="I16" s="259">
        <f t="shared" si="2"/>
        <v>0</v>
      </c>
    </row>
    <row r="17" spans="1:9" x14ac:dyDescent="0.25">
      <c r="B17" s="83">
        <f t="shared" si="1"/>
        <v>0</v>
      </c>
      <c r="C17" s="15"/>
      <c r="D17" s="248"/>
      <c r="E17" s="273"/>
      <c r="F17" s="248">
        <f t="shared" si="3"/>
        <v>0</v>
      </c>
      <c r="G17" s="249"/>
      <c r="H17" s="250"/>
      <c r="I17" s="259">
        <f t="shared" si="2"/>
        <v>0</v>
      </c>
    </row>
    <row r="18" spans="1:9" x14ac:dyDescent="0.25">
      <c r="A18" s="122"/>
      <c r="B18" s="83">
        <f t="shared" si="1"/>
        <v>0</v>
      </c>
      <c r="C18" s="15"/>
      <c r="D18" s="248"/>
      <c r="E18" s="273"/>
      <c r="F18" s="248">
        <f t="shared" si="3"/>
        <v>0</v>
      </c>
      <c r="G18" s="249"/>
      <c r="H18" s="250"/>
      <c r="I18" s="259">
        <f t="shared" si="2"/>
        <v>0</v>
      </c>
    </row>
    <row r="19" spans="1:9" x14ac:dyDescent="0.25">
      <c r="A19" s="122"/>
      <c r="B19" s="83">
        <f t="shared" si="1"/>
        <v>0</v>
      </c>
      <c r="C19" s="15"/>
      <c r="D19" s="248"/>
      <c r="E19" s="273"/>
      <c r="F19" s="248">
        <f t="shared" si="3"/>
        <v>0</v>
      </c>
      <c r="G19" s="249"/>
      <c r="H19" s="250"/>
      <c r="I19" s="259">
        <f t="shared" si="2"/>
        <v>0</v>
      </c>
    </row>
    <row r="20" spans="1:9" x14ac:dyDescent="0.25">
      <c r="A20" s="122"/>
      <c r="B20" s="83">
        <f t="shared" si="1"/>
        <v>0</v>
      </c>
      <c r="C20" s="15"/>
      <c r="D20" s="248"/>
      <c r="E20" s="273"/>
      <c r="F20" s="248">
        <f t="shared" si="3"/>
        <v>0</v>
      </c>
      <c r="G20" s="249"/>
      <c r="H20" s="250"/>
      <c r="I20" s="259">
        <f t="shared" si="2"/>
        <v>0</v>
      </c>
    </row>
    <row r="21" spans="1:9" x14ac:dyDescent="0.25">
      <c r="A21" s="122"/>
      <c r="B21" s="83">
        <f t="shared" si="1"/>
        <v>0</v>
      </c>
      <c r="C21" s="15"/>
      <c r="D21" s="248"/>
      <c r="E21" s="273"/>
      <c r="F21" s="248">
        <f t="shared" si="3"/>
        <v>0</v>
      </c>
      <c r="G21" s="249"/>
      <c r="H21" s="250"/>
      <c r="I21" s="259">
        <f t="shared" si="2"/>
        <v>0</v>
      </c>
    </row>
    <row r="22" spans="1:9" x14ac:dyDescent="0.25">
      <c r="A22" s="122"/>
      <c r="B22" s="265">
        <f t="shared" si="1"/>
        <v>0</v>
      </c>
      <c r="C22" s="15"/>
      <c r="D22" s="248"/>
      <c r="E22" s="273"/>
      <c r="F22" s="248">
        <f t="shared" si="3"/>
        <v>0</v>
      </c>
      <c r="G22" s="249"/>
      <c r="H22" s="250"/>
      <c r="I22" s="259">
        <f t="shared" si="2"/>
        <v>0</v>
      </c>
    </row>
    <row r="23" spans="1:9" x14ac:dyDescent="0.25">
      <c r="A23" s="123"/>
      <c r="B23" s="265">
        <f t="shared" si="1"/>
        <v>0</v>
      </c>
      <c r="C23" s="15"/>
      <c r="D23" s="248"/>
      <c r="E23" s="273"/>
      <c r="F23" s="248">
        <f t="shared" si="3"/>
        <v>0</v>
      </c>
      <c r="G23" s="249"/>
      <c r="H23" s="250"/>
      <c r="I23" s="259">
        <f t="shared" si="2"/>
        <v>0</v>
      </c>
    </row>
    <row r="24" spans="1:9" x14ac:dyDescent="0.25">
      <c r="A24" s="122"/>
      <c r="B24" s="265">
        <f t="shared" si="1"/>
        <v>0</v>
      </c>
      <c r="C24" s="15"/>
      <c r="D24" s="248"/>
      <c r="E24" s="273"/>
      <c r="F24" s="248">
        <f t="shared" si="3"/>
        <v>0</v>
      </c>
      <c r="G24" s="249"/>
      <c r="H24" s="250"/>
      <c r="I24" s="259">
        <f t="shared" si="2"/>
        <v>0</v>
      </c>
    </row>
    <row r="25" spans="1:9" x14ac:dyDescent="0.25">
      <c r="A25" s="122"/>
      <c r="B25" s="265">
        <f t="shared" si="1"/>
        <v>0</v>
      </c>
      <c r="C25" s="15"/>
      <c r="D25" s="248"/>
      <c r="E25" s="273"/>
      <c r="F25" s="248">
        <f t="shared" si="3"/>
        <v>0</v>
      </c>
      <c r="G25" s="249"/>
      <c r="H25" s="250"/>
      <c r="I25" s="259">
        <f t="shared" si="2"/>
        <v>0</v>
      </c>
    </row>
    <row r="26" spans="1:9" x14ac:dyDescent="0.25">
      <c r="A26" s="122"/>
      <c r="B26" s="183">
        <f t="shared" si="1"/>
        <v>0</v>
      </c>
      <c r="C26" s="15"/>
      <c r="D26" s="248"/>
      <c r="E26" s="273"/>
      <c r="F26" s="248">
        <f t="shared" si="3"/>
        <v>0</v>
      </c>
      <c r="G26" s="249"/>
      <c r="H26" s="250"/>
      <c r="I26" s="259">
        <f t="shared" si="2"/>
        <v>0</v>
      </c>
    </row>
    <row r="27" spans="1:9" x14ac:dyDescent="0.25">
      <c r="A27" s="122"/>
      <c r="B27" s="265">
        <f t="shared" si="1"/>
        <v>0</v>
      </c>
      <c r="C27" s="15"/>
      <c r="D27" s="248"/>
      <c r="E27" s="273"/>
      <c r="F27" s="248">
        <f t="shared" si="3"/>
        <v>0</v>
      </c>
      <c r="G27" s="249"/>
      <c r="H27" s="250"/>
      <c r="I27" s="259">
        <f t="shared" si="2"/>
        <v>0</v>
      </c>
    </row>
    <row r="28" spans="1:9" x14ac:dyDescent="0.25">
      <c r="A28" s="122"/>
      <c r="B28" s="183">
        <f t="shared" si="1"/>
        <v>0</v>
      </c>
      <c r="C28" s="15"/>
      <c r="D28" s="248"/>
      <c r="E28" s="273"/>
      <c r="F28" s="248">
        <f t="shared" si="3"/>
        <v>0</v>
      </c>
      <c r="G28" s="249"/>
      <c r="H28" s="250"/>
      <c r="I28" s="259">
        <f t="shared" si="2"/>
        <v>0</v>
      </c>
    </row>
    <row r="29" spans="1:9" x14ac:dyDescent="0.25">
      <c r="A29" s="122"/>
      <c r="B29" s="265">
        <f t="shared" si="1"/>
        <v>0</v>
      </c>
      <c r="C29" s="15"/>
      <c r="D29" s="248"/>
      <c r="E29" s="273"/>
      <c r="F29" s="248">
        <f t="shared" si="3"/>
        <v>0</v>
      </c>
      <c r="G29" s="249"/>
      <c r="H29" s="250"/>
      <c r="I29" s="259">
        <f t="shared" si="2"/>
        <v>0</v>
      </c>
    </row>
    <row r="30" spans="1:9" x14ac:dyDescent="0.25">
      <c r="A30" s="122"/>
      <c r="B30" s="265">
        <f t="shared" si="1"/>
        <v>0</v>
      </c>
      <c r="C30" s="15"/>
      <c r="D30" s="248"/>
      <c r="E30" s="273"/>
      <c r="F30" s="248">
        <f t="shared" si="3"/>
        <v>0</v>
      </c>
      <c r="G30" s="249"/>
      <c r="H30" s="250"/>
      <c r="I30" s="259">
        <f t="shared" si="2"/>
        <v>0</v>
      </c>
    </row>
    <row r="31" spans="1:9" x14ac:dyDescent="0.25">
      <c r="A31" s="122"/>
      <c r="B31" s="265">
        <f t="shared" si="1"/>
        <v>0</v>
      </c>
      <c r="C31" s="15"/>
      <c r="D31" s="248"/>
      <c r="E31" s="273"/>
      <c r="F31" s="248">
        <f t="shared" si="3"/>
        <v>0</v>
      </c>
      <c r="G31" s="249"/>
      <c r="H31" s="250"/>
      <c r="I31" s="259">
        <f t="shared" si="2"/>
        <v>0</v>
      </c>
    </row>
    <row r="32" spans="1:9" x14ac:dyDescent="0.25">
      <c r="A32" s="122"/>
      <c r="B32" s="265">
        <f t="shared" si="1"/>
        <v>0</v>
      </c>
      <c r="C32" s="15"/>
      <c r="D32" s="248"/>
      <c r="E32" s="273"/>
      <c r="F32" s="248">
        <f t="shared" si="3"/>
        <v>0</v>
      </c>
      <c r="G32" s="249"/>
      <c r="H32" s="250"/>
      <c r="I32" s="259">
        <f t="shared" si="2"/>
        <v>0</v>
      </c>
    </row>
    <row r="33" spans="1:9" x14ac:dyDescent="0.25">
      <c r="A33" s="122"/>
      <c r="B33" s="265">
        <f t="shared" si="1"/>
        <v>0</v>
      </c>
      <c r="C33" s="15"/>
      <c r="D33" s="248"/>
      <c r="E33" s="273"/>
      <c r="F33" s="248">
        <f t="shared" si="3"/>
        <v>0</v>
      </c>
      <c r="G33" s="249"/>
      <c r="H33" s="250"/>
      <c r="I33" s="259">
        <f t="shared" si="2"/>
        <v>0</v>
      </c>
    </row>
    <row r="34" spans="1:9" x14ac:dyDescent="0.25">
      <c r="A34" s="122"/>
      <c r="B34" s="265">
        <f t="shared" si="1"/>
        <v>0</v>
      </c>
      <c r="C34" s="15"/>
      <c r="D34" s="248"/>
      <c r="E34" s="273"/>
      <c r="F34" s="248">
        <f t="shared" si="3"/>
        <v>0</v>
      </c>
      <c r="G34" s="249"/>
      <c r="H34" s="250"/>
      <c r="I34" s="259">
        <f t="shared" si="2"/>
        <v>0</v>
      </c>
    </row>
    <row r="35" spans="1:9" x14ac:dyDescent="0.25">
      <c r="A35" s="122"/>
      <c r="B35" s="265">
        <f t="shared" si="1"/>
        <v>0</v>
      </c>
      <c r="C35" s="15"/>
      <c r="D35" s="248"/>
      <c r="E35" s="273"/>
      <c r="F35" s="248">
        <f t="shared" si="3"/>
        <v>0</v>
      </c>
      <c r="G35" s="249"/>
      <c r="H35" s="250"/>
      <c r="I35" s="259">
        <f t="shared" si="2"/>
        <v>0</v>
      </c>
    </row>
    <row r="36" spans="1:9" x14ac:dyDescent="0.25">
      <c r="A36" s="122" t="s">
        <v>22</v>
      </c>
      <c r="B36" s="265">
        <f t="shared" si="1"/>
        <v>0</v>
      </c>
      <c r="C36" s="15"/>
      <c r="D36" s="248"/>
      <c r="E36" s="273"/>
      <c r="F36" s="248">
        <f t="shared" si="3"/>
        <v>0</v>
      </c>
      <c r="G36" s="249"/>
      <c r="H36" s="250"/>
      <c r="I36" s="259">
        <f t="shared" si="2"/>
        <v>0</v>
      </c>
    </row>
    <row r="37" spans="1:9" x14ac:dyDescent="0.25">
      <c r="A37" s="123"/>
      <c r="B37" s="265">
        <f t="shared" si="1"/>
        <v>0</v>
      </c>
      <c r="C37" s="15"/>
      <c r="D37" s="248"/>
      <c r="E37" s="273"/>
      <c r="F37" s="248">
        <f t="shared" si="3"/>
        <v>0</v>
      </c>
      <c r="G37" s="249"/>
      <c r="H37" s="250"/>
      <c r="I37" s="259">
        <f t="shared" si="2"/>
        <v>0</v>
      </c>
    </row>
    <row r="38" spans="1:9" x14ac:dyDescent="0.25">
      <c r="A38" s="122"/>
      <c r="B38" s="265">
        <f t="shared" si="1"/>
        <v>0</v>
      </c>
      <c r="C38" s="15"/>
      <c r="D38" s="248"/>
      <c r="E38" s="273"/>
      <c r="F38" s="248">
        <f t="shared" si="3"/>
        <v>0</v>
      </c>
      <c r="G38" s="249"/>
      <c r="H38" s="250"/>
      <c r="I38" s="259">
        <f t="shared" si="2"/>
        <v>0</v>
      </c>
    </row>
    <row r="39" spans="1:9" x14ac:dyDescent="0.25">
      <c r="A39" s="122"/>
      <c r="B39" s="83">
        <f t="shared" si="1"/>
        <v>0</v>
      </c>
      <c r="C39" s="15"/>
      <c r="D39" s="248"/>
      <c r="E39" s="273"/>
      <c r="F39" s="248">
        <f t="shared" si="3"/>
        <v>0</v>
      </c>
      <c r="G39" s="249"/>
      <c r="H39" s="250"/>
      <c r="I39" s="259">
        <f t="shared" si="2"/>
        <v>0</v>
      </c>
    </row>
    <row r="40" spans="1:9" x14ac:dyDescent="0.25">
      <c r="A40" s="122"/>
      <c r="B40" s="83">
        <f t="shared" si="1"/>
        <v>0</v>
      </c>
      <c r="C40" s="15"/>
      <c r="D40" s="248"/>
      <c r="E40" s="273"/>
      <c r="F40" s="248">
        <f t="shared" si="3"/>
        <v>0</v>
      </c>
      <c r="G40" s="249"/>
      <c r="H40" s="250"/>
      <c r="I40" s="259">
        <f t="shared" si="2"/>
        <v>0</v>
      </c>
    </row>
    <row r="41" spans="1:9" x14ac:dyDescent="0.25">
      <c r="A41" s="122"/>
      <c r="B41" s="83">
        <f t="shared" si="1"/>
        <v>0</v>
      </c>
      <c r="C41" s="15"/>
      <c r="D41" s="248"/>
      <c r="E41" s="273"/>
      <c r="F41" s="248">
        <f t="shared" si="3"/>
        <v>0</v>
      </c>
      <c r="G41" s="249"/>
      <c r="H41" s="250"/>
      <c r="I41" s="259">
        <f t="shared" si="2"/>
        <v>0</v>
      </c>
    </row>
    <row r="42" spans="1:9" x14ac:dyDescent="0.25">
      <c r="A42" s="122"/>
      <c r="B42" s="83">
        <f t="shared" si="1"/>
        <v>0</v>
      </c>
      <c r="C42" s="15"/>
      <c r="D42" s="248"/>
      <c r="E42" s="273"/>
      <c r="F42" s="248">
        <f t="shared" si="3"/>
        <v>0</v>
      </c>
      <c r="G42" s="249"/>
      <c r="H42" s="250"/>
      <c r="I42" s="259">
        <f t="shared" si="2"/>
        <v>0</v>
      </c>
    </row>
    <row r="43" spans="1:9" x14ac:dyDescent="0.25">
      <c r="A43" s="122"/>
      <c r="B43" s="83">
        <f t="shared" si="1"/>
        <v>0</v>
      </c>
      <c r="C43" s="15"/>
      <c r="D43" s="248"/>
      <c r="E43" s="273"/>
      <c r="F43" s="248">
        <f t="shared" si="3"/>
        <v>0</v>
      </c>
      <c r="G43" s="249"/>
      <c r="H43" s="250"/>
      <c r="I43" s="259">
        <f t="shared" si="2"/>
        <v>0</v>
      </c>
    </row>
    <row r="44" spans="1:9" x14ac:dyDescent="0.25">
      <c r="A44" s="122"/>
      <c r="B44" s="83">
        <f t="shared" si="1"/>
        <v>0</v>
      </c>
      <c r="C44" s="15"/>
      <c r="D44" s="248"/>
      <c r="E44" s="273"/>
      <c r="F44" s="248">
        <f t="shared" si="3"/>
        <v>0</v>
      </c>
      <c r="G44" s="249"/>
      <c r="H44" s="250"/>
      <c r="I44" s="259">
        <f t="shared" si="2"/>
        <v>0</v>
      </c>
    </row>
    <row r="45" spans="1:9" x14ac:dyDescent="0.25">
      <c r="A45" s="122"/>
      <c r="B45" s="83">
        <f t="shared" si="1"/>
        <v>0</v>
      </c>
      <c r="C45" s="15"/>
      <c r="D45" s="248"/>
      <c r="E45" s="273"/>
      <c r="F45" s="248">
        <f t="shared" si="3"/>
        <v>0</v>
      </c>
      <c r="G45" s="249"/>
      <c r="H45" s="250"/>
      <c r="I45" s="259">
        <f t="shared" si="2"/>
        <v>0</v>
      </c>
    </row>
    <row r="46" spans="1:9" x14ac:dyDescent="0.25">
      <c r="A46" s="122"/>
      <c r="B46" s="83">
        <f t="shared" si="1"/>
        <v>0</v>
      </c>
      <c r="C46" s="15"/>
      <c r="D46" s="248"/>
      <c r="E46" s="273"/>
      <c r="F46" s="248">
        <f t="shared" si="3"/>
        <v>0</v>
      </c>
      <c r="G46" s="249"/>
      <c r="H46" s="250"/>
      <c r="I46" s="259">
        <f t="shared" si="2"/>
        <v>0</v>
      </c>
    </row>
    <row r="47" spans="1:9" x14ac:dyDescent="0.25">
      <c r="A47" s="122"/>
      <c r="B47" s="83">
        <f t="shared" si="1"/>
        <v>0</v>
      </c>
      <c r="C47" s="15"/>
      <c r="D47" s="248"/>
      <c r="E47" s="273"/>
      <c r="F47" s="248">
        <f t="shared" si="3"/>
        <v>0</v>
      </c>
      <c r="G47" s="249"/>
      <c r="H47" s="250"/>
      <c r="I47" s="259">
        <f t="shared" si="2"/>
        <v>0</v>
      </c>
    </row>
    <row r="48" spans="1:9" x14ac:dyDescent="0.25">
      <c r="A48" s="122"/>
      <c r="B48" s="83">
        <f t="shared" si="1"/>
        <v>0</v>
      </c>
      <c r="C48" s="15"/>
      <c r="D48" s="248"/>
      <c r="E48" s="273"/>
      <c r="F48" s="248">
        <f t="shared" si="3"/>
        <v>0</v>
      </c>
      <c r="G48" s="249"/>
      <c r="H48" s="250"/>
      <c r="I48" s="259">
        <f t="shared" si="2"/>
        <v>0</v>
      </c>
    </row>
    <row r="49" spans="1:9" x14ac:dyDescent="0.25">
      <c r="A49" s="122"/>
      <c r="B49" s="83">
        <f t="shared" si="1"/>
        <v>0</v>
      </c>
      <c r="C49" s="15"/>
      <c r="D49" s="248"/>
      <c r="E49" s="273"/>
      <c r="F49" s="248">
        <f t="shared" si="3"/>
        <v>0</v>
      </c>
      <c r="G49" s="249"/>
      <c r="H49" s="250"/>
      <c r="I49" s="259">
        <f t="shared" si="2"/>
        <v>0</v>
      </c>
    </row>
    <row r="50" spans="1:9" x14ac:dyDescent="0.25">
      <c r="A50" s="122"/>
      <c r="B50" s="83">
        <f t="shared" si="1"/>
        <v>0</v>
      </c>
      <c r="C50" s="15"/>
      <c r="D50" s="248"/>
      <c r="E50" s="273"/>
      <c r="F50" s="248">
        <f t="shared" si="3"/>
        <v>0</v>
      </c>
      <c r="G50" s="249"/>
      <c r="H50" s="250"/>
      <c r="I50" s="259">
        <f t="shared" si="2"/>
        <v>0</v>
      </c>
    </row>
    <row r="51" spans="1:9" x14ac:dyDescent="0.25">
      <c r="A51" s="122"/>
      <c r="B51" s="83">
        <f t="shared" si="1"/>
        <v>0</v>
      </c>
      <c r="C51" s="15"/>
      <c r="D51" s="248"/>
      <c r="E51" s="273"/>
      <c r="F51" s="248">
        <f t="shared" si="3"/>
        <v>0</v>
      </c>
      <c r="G51" s="249"/>
      <c r="H51" s="250"/>
      <c r="I51" s="259">
        <f t="shared" si="2"/>
        <v>0</v>
      </c>
    </row>
    <row r="52" spans="1:9" x14ac:dyDescent="0.25">
      <c r="A52" s="122"/>
      <c r="B52" s="83">
        <f t="shared" si="1"/>
        <v>0</v>
      </c>
      <c r="C52" s="15"/>
      <c r="D52" s="248"/>
      <c r="E52" s="273"/>
      <c r="F52" s="248">
        <f t="shared" si="3"/>
        <v>0</v>
      </c>
      <c r="G52" s="249"/>
      <c r="H52" s="250"/>
      <c r="I52" s="259">
        <f t="shared" si="2"/>
        <v>0</v>
      </c>
    </row>
    <row r="53" spans="1:9" x14ac:dyDescent="0.25">
      <c r="A53" s="122"/>
      <c r="B53" s="83">
        <f t="shared" si="1"/>
        <v>0</v>
      </c>
      <c r="C53" s="15"/>
      <c r="D53" s="248"/>
      <c r="E53" s="273"/>
      <c r="F53" s="248">
        <f t="shared" si="3"/>
        <v>0</v>
      </c>
      <c r="G53" s="249"/>
      <c r="H53" s="250"/>
      <c r="I53" s="259">
        <f t="shared" si="2"/>
        <v>0</v>
      </c>
    </row>
    <row r="54" spans="1:9" x14ac:dyDescent="0.25">
      <c r="A54" s="122"/>
      <c r="B54" s="83">
        <f t="shared" si="1"/>
        <v>0</v>
      </c>
      <c r="C54" s="15"/>
      <c r="D54" s="248"/>
      <c r="E54" s="273"/>
      <c r="F54" s="248">
        <f t="shared" si="3"/>
        <v>0</v>
      </c>
      <c r="G54" s="249"/>
      <c r="H54" s="250"/>
      <c r="I54" s="259">
        <f t="shared" si="2"/>
        <v>0</v>
      </c>
    </row>
    <row r="55" spans="1:9" x14ac:dyDescent="0.25">
      <c r="A55" s="122"/>
      <c r="B55" s="12">
        <f>B54-C55</f>
        <v>0</v>
      </c>
      <c r="C55" s="15"/>
      <c r="D55" s="248"/>
      <c r="E55" s="273"/>
      <c r="F55" s="248">
        <f t="shared" si="3"/>
        <v>0</v>
      </c>
      <c r="G55" s="249"/>
      <c r="H55" s="250"/>
      <c r="I55" s="259">
        <f t="shared" si="2"/>
        <v>0</v>
      </c>
    </row>
    <row r="56" spans="1:9" x14ac:dyDescent="0.25">
      <c r="A56" s="122"/>
      <c r="B56" s="12">
        <f t="shared" ref="B56:B75" si="4">B55-C56</f>
        <v>0</v>
      </c>
      <c r="C56" s="15"/>
      <c r="D56" s="248"/>
      <c r="E56" s="273"/>
      <c r="F56" s="248">
        <f t="shared" si="3"/>
        <v>0</v>
      </c>
      <c r="G56" s="249"/>
      <c r="H56" s="250"/>
      <c r="I56" s="259">
        <f t="shared" si="2"/>
        <v>0</v>
      </c>
    </row>
    <row r="57" spans="1:9" x14ac:dyDescent="0.25">
      <c r="A57" s="122"/>
      <c r="B57" s="12">
        <f t="shared" si="4"/>
        <v>0</v>
      </c>
      <c r="C57" s="15"/>
      <c r="D57" s="248"/>
      <c r="E57" s="273"/>
      <c r="F57" s="248">
        <f t="shared" si="3"/>
        <v>0</v>
      </c>
      <c r="G57" s="249"/>
      <c r="H57" s="250"/>
      <c r="I57" s="259">
        <f t="shared" si="2"/>
        <v>0</v>
      </c>
    </row>
    <row r="58" spans="1:9" x14ac:dyDescent="0.25">
      <c r="A58" s="122"/>
      <c r="B58" s="12">
        <f t="shared" si="4"/>
        <v>0</v>
      </c>
      <c r="C58" s="15"/>
      <c r="D58" s="248"/>
      <c r="E58" s="273"/>
      <c r="F58" s="248">
        <f t="shared" si="3"/>
        <v>0</v>
      </c>
      <c r="G58" s="249"/>
      <c r="H58" s="250"/>
      <c r="I58" s="259">
        <f t="shared" si="2"/>
        <v>0</v>
      </c>
    </row>
    <row r="59" spans="1:9" x14ac:dyDescent="0.25">
      <c r="A59" s="122"/>
      <c r="B59" s="12">
        <f t="shared" si="4"/>
        <v>0</v>
      </c>
      <c r="C59" s="15"/>
      <c r="D59" s="248"/>
      <c r="E59" s="273"/>
      <c r="F59" s="248">
        <f t="shared" si="3"/>
        <v>0</v>
      </c>
      <c r="G59" s="249"/>
      <c r="H59" s="250"/>
      <c r="I59" s="259">
        <f t="shared" si="2"/>
        <v>0</v>
      </c>
    </row>
    <row r="60" spans="1:9" x14ac:dyDescent="0.25">
      <c r="A60" s="122"/>
      <c r="B60" s="12">
        <f t="shared" si="4"/>
        <v>0</v>
      </c>
      <c r="C60" s="15"/>
      <c r="D60" s="248"/>
      <c r="E60" s="273"/>
      <c r="F60" s="248">
        <f t="shared" si="3"/>
        <v>0</v>
      </c>
      <c r="G60" s="249"/>
      <c r="H60" s="250"/>
      <c r="I60" s="259">
        <f t="shared" si="2"/>
        <v>0</v>
      </c>
    </row>
    <row r="61" spans="1:9" x14ac:dyDescent="0.25">
      <c r="A61" s="122"/>
      <c r="B61" s="12">
        <f t="shared" si="4"/>
        <v>0</v>
      </c>
      <c r="C61" s="15"/>
      <c r="D61" s="248"/>
      <c r="E61" s="273"/>
      <c r="F61" s="248">
        <f t="shared" si="3"/>
        <v>0</v>
      </c>
      <c r="G61" s="249"/>
      <c r="H61" s="250"/>
      <c r="I61" s="259">
        <f t="shared" si="2"/>
        <v>0</v>
      </c>
    </row>
    <row r="62" spans="1:9" x14ac:dyDescent="0.25">
      <c r="A62" s="122"/>
      <c r="B62" s="12">
        <f t="shared" si="4"/>
        <v>0</v>
      </c>
      <c r="C62" s="15"/>
      <c r="D62" s="248"/>
      <c r="E62" s="273"/>
      <c r="F62" s="248">
        <f t="shared" si="3"/>
        <v>0</v>
      </c>
      <c r="G62" s="249"/>
      <c r="H62" s="250"/>
      <c r="I62" s="259">
        <f t="shared" si="2"/>
        <v>0</v>
      </c>
    </row>
    <row r="63" spans="1:9" x14ac:dyDescent="0.25">
      <c r="A63" s="122"/>
      <c r="B63" s="12">
        <f t="shared" si="4"/>
        <v>0</v>
      </c>
      <c r="C63" s="15"/>
      <c r="D63" s="248"/>
      <c r="E63" s="273"/>
      <c r="F63" s="248">
        <f t="shared" si="3"/>
        <v>0</v>
      </c>
      <c r="G63" s="249"/>
      <c r="H63" s="250"/>
      <c r="I63" s="259">
        <f t="shared" si="2"/>
        <v>0</v>
      </c>
    </row>
    <row r="64" spans="1:9" x14ac:dyDescent="0.25">
      <c r="A64" s="122"/>
      <c r="B64" s="12">
        <f t="shared" si="4"/>
        <v>0</v>
      </c>
      <c r="C64" s="15"/>
      <c r="D64" s="248"/>
      <c r="E64" s="273"/>
      <c r="F64" s="248">
        <f t="shared" si="3"/>
        <v>0</v>
      </c>
      <c r="G64" s="249"/>
      <c r="H64" s="250"/>
      <c r="I64" s="259">
        <f t="shared" si="2"/>
        <v>0</v>
      </c>
    </row>
    <row r="65" spans="1:9" x14ac:dyDescent="0.25">
      <c r="A65" s="122"/>
      <c r="B65" s="12">
        <f t="shared" si="4"/>
        <v>0</v>
      </c>
      <c r="C65" s="15"/>
      <c r="D65" s="248"/>
      <c r="E65" s="273"/>
      <c r="F65" s="248">
        <f t="shared" si="3"/>
        <v>0</v>
      </c>
      <c r="G65" s="249"/>
      <c r="H65" s="250"/>
      <c r="I65" s="259">
        <f t="shared" si="2"/>
        <v>0</v>
      </c>
    </row>
    <row r="66" spans="1:9" x14ac:dyDescent="0.25">
      <c r="A66" s="122"/>
      <c r="B66" s="12">
        <f t="shared" si="4"/>
        <v>0</v>
      </c>
      <c r="C66" s="15"/>
      <c r="D66" s="248"/>
      <c r="E66" s="273"/>
      <c r="F66" s="248">
        <f t="shared" si="3"/>
        <v>0</v>
      </c>
      <c r="G66" s="249"/>
      <c r="H66" s="250"/>
      <c r="I66" s="259">
        <f t="shared" si="2"/>
        <v>0</v>
      </c>
    </row>
    <row r="67" spans="1:9" x14ac:dyDescent="0.25">
      <c r="A67" s="122"/>
      <c r="B67" s="12">
        <f t="shared" si="4"/>
        <v>0</v>
      </c>
      <c r="C67" s="15"/>
      <c r="D67" s="69"/>
      <c r="E67" s="203"/>
      <c r="F67" s="69">
        <f t="shared" si="3"/>
        <v>0</v>
      </c>
      <c r="G67" s="70"/>
      <c r="H67" s="71"/>
      <c r="I67" s="105">
        <f t="shared" si="2"/>
        <v>0</v>
      </c>
    </row>
    <row r="68" spans="1:9" x14ac:dyDescent="0.25">
      <c r="A68" s="122"/>
      <c r="B68" s="12">
        <f t="shared" si="4"/>
        <v>0</v>
      </c>
      <c r="C68" s="15"/>
      <c r="D68" s="59"/>
      <c r="E68" s="210"/>
      <c r="F68" s="69">
        <f t="shared" si="3"/>
        <v>0</v>
      </c>
      <c r="G68" s="70"/>
      <c r="H68" s="71"/>
      <c r="I68" s="105">
        <f t="shared" si="2"/>
        <v>0</v>
      </c>
    </row>
    <row r="69" spans="1:9" x14ac:dyDescent="0.25">
      <c r="A69" s="122"/>
      <c r="B69" s="12">
        <f t="shared" si="4"/>
        <v>0</v>
      </c>
      <c r="C69" s="15"/>
      <c r="D69" s="59"/>
      <c r="E69" s="210"/>
      <c r="F69" s="69">
        <f t="shared" si="3"/>
        <v>0</v>
      </c>
      <c r="G69" s="70"/>
      <c r="H69" s="71"/>
      <c r="I69" s="105">
        <f t="shared" si="2"/>
        <v>0</v>
      </c>
    </row>
    <row r="70" spans="1:9" x14ac:dyDescent="0.25">
      <c r="A70" s="122"/>
      <c r="B70" s="12">
        <f t="shared" si="4"/>
        <v>0</v>
      </c>
      <c r="C70" s="15"/>
      <c r="D70" s="59"/>
      <c r="E70" s="210"/>
      <c r="F70" s="69">
        <f t="shared" si="3"/>
        <v>0</v>
      </c>
      <c r="G70" s="70"/>
      <c r="H70" s="71"/>
      <c r="I70" s="105">
        <f t="shared" si="2"/>
        <v>0</v>
      </c>
    </row>
    <row r="71" spans="1:9" x14ac:dyDescent="0.25">
      <c r="A71" s="122"/>
      <c r="B71" s="12">
        <f t="shared" si="4"/>
        <v>0</v>
      </c>
      <c r="C71" s="15"/>
      <c r="D71" s="59"/>
      <c r="E71" s="210"/>
      <c r="F71" s="69">
        <f t="shared" si="3"/>
        <v>0</v>
      </c>
      <c r="G71" s="70"/>
      <c r="H71" s="71"/>
      <c r="I71" s="105">
        <f t="shared" si="2"/>
        <v>0</v>
      </c>
    </row>
    <row r="72" spans="1:9" x14ac:dyDescent="0.25">
      <c r="A72" s="122"/>
      <c r="B72" s="12">
        <f t="shared" si="4"/>
        <v>0</v>
      </c>
      <c r="C72" s="15"/>
      <c r="D72" s="59"/>
      <c r="E72" s="210"/>
      <c r="F72" s="69">
        <f t="shared" si="3"/>
        <v>0</v>
      </c>
      <c r="G72" s="70"/>
      <c r="H72" s="71"/>
      <c r="I72" s="105">
        <f t="shared" si="2"/>
        <v>0</v>
      </c>
    </row>
    <row r="73" spans="1:9" x14ac:dyDescent="0.25">
      <c r="A73" s="122"/>
      <c r="B73" s="12">
        <f t="shared" si="4"/>
        <v>0</v>
      </c>
      <c r="C73" s="15"/>
      <c r="D73" s="59"/>
      <c r="E73" s="210"/>
      <c r="F73" s="69">
        <f t="shared" si="3"/>
        <v>0</v>
      </c>
      <c r="G73" s="70"/>
      <c r="H73" s="71"/>
      <c r="I73" s="105">
        <f t="shared" si="2"/>
        <v>0</v>
      </c>
    </row>
    <row r="74" spans="1:9" x14ac:dyDescent="0.25">
      <c r="A74" s="122"/>
      <c r="B74" s="12">
        <f t="shared" si="4"/>
        <v>0</v>
      </c>
      <c r="C74" s="15"/>
      <c r="D74" s="59"/>
      <c r="E74" s="210"/>
      <c r="F74" s="69">
        <f>D74</f>
        <v>0</v>
      </c>
      <c r="G74" s="70"/>
      <c r="H74" s="71"/>
      <c r="I74" s="105">
        <f t="shared" si="2"/>
        <v>0</v>
      </c>
    </row>
    <row r="75" spans="1:9" x14ac:dyDescent="0.25">
      <c r="A75" s="122"/>
      <c r="B75" s="12">
        <f t="shared" si="4"/>
        <v>0</v>
      </c>
      <c r="C75" s="15"/>
      <c r="D75" s="59"/>
      <c r="E75" s="210"/>
      <c r="F75" s="69">
        <f>D75</f>
        <v>0</v>
      </c>
      <c r="G75" s="70"/>
      <c r="H75" s="71"/>
      <c r="I75" s="105">
        <f t="shared" ref="I75:I76" si="5">I74-F75</f>
        <v>0</v>
      </c>
    </row>
    <row r="76" spans="1:9" x14ac:dyDescent="0.25">
      <c r="A76" s="122"/>
      <c r="C76" s="15"/>
      <c r="D76" s="59"/>
      <c r="E76" s="210"/>
      <c r="F76" s="69">
        <f>D76</f>
        <v>0</v>
      </c>
      <c r="G76" s="70"/>
      <c r="H76" s="71"/>
      <c r="I76" s="105">
        <f t="shared" si="5"/>
        <v>0</v>
      </c>
    </row>
    <row r="77" spans="1:9" ht="15.75" thickBot="1" x14ac:dyDescent="0.3">
      <c r="A77" s="122"/>
      <c r="B77" s="16"/>
      <c r="C77" s="52"/>
      <c r="D77" s="107"/>
      <c r="E77" s="197"/>
      <c r="F77" s="103"/>
      <c r="G77" s="104"/>
      <c r="H77" s="60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1229" t="s">
        <v>11</v>
      </c>
      <c r="D83" s="1230"/>
      <c r="E83" s="57">
        <f>E5+E6-F78+E7</f>
        <v>0</v>
      </c>
      <c r="F83" s="73"/>
    </row>
  </sheetData>
  <mergeCells count="3">
    <mergeCell ref="A1:G1"/>
    <mergeCell ref="B5:B6"/>
    <mergeCell ref="C83:D8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S53"/>
  <sheetViews>
    <sheetView topLeftCell="J1" zoomScaleNormal="100" workbookViewId="0">
      <pane ySplit="8" topLeftCell="A11" activePane="bottomLeft" state="frozen"/>
      <selection pane="bottomLeft" activeCell="M6" sqref="M6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</cols>
  <sheetData>
    <row r="1" spans="1:19" ht="40.5" x14ac:dyDescent="0.55000000000000004">
      <c r="A1" s="1227" t="s">
        <v>280</v>
      </c>
      <c r="B1" s="1227"/>
      <c r="C1" s="1227"/>
      <c r="D1" s="1227"/>
      <c r="E1" s="1227"/>
      <c r="F1" s="1227"/>
      <c r="G1" s="1227"/>
      <c r="H1" s="11">
        <v>1</v>
      </c>
      <c r="K1" s="1231" t="s">
        <v>308</v>
      </c>
      <c r="L1" s="1231"/>
      <c r="M1" s="1231"/>
      <c r="N1" s="1231"/>
      <c r="O1" s="1231"/>
      <c r="P1" s="1231"/>
      <c r="Q1" s="1231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5.75" thickTop="1" x14ac:dyDescent="0.25">
      <c r="A4" s="12"/>
      <c r="B4" s="12"/>
      <c r="C4" s="255"/>
      <c r="D4" s="234"/>
      <c r="E4" s="243">
        <v>0.25</v>
      </c>
      <c r="F4" s="239">
        <v>0</v>
      </c>
      <c r="G4" s="155"/>
      <c r="H4" s="155"/>
      <c r="K4" s="12"/>
      <c r="L4" s="12"/>
      <c r="M4" s="255"/>
      <c r="N4" s="234"/>
      <c r="O4" s="243"/>
      <c r="P4" s="239"/>
      <c r="Q4" s="155"/>
      <c r="R4" s="155"/>
    </row>
    <row r="5" spans="1:19" ht="15" customHeight="1" x14ac:dyDescent="0.25">
      <c r="A5" s="236" t="s">
        <v>66</v>
      </c>
      <c r="B5" s="1233" t="s">
        <v>64</v>
      </c>
      <c r="C5" s="494">
        <v>95</v>
      </c>
      <c r="D5" s="234">
        <v>44751</v>
      </c>
      <c r="E5" s="251">
        <v>511.72</v>
      </c>
      <c r="F5" s="239">
        <v>43</v>
      </c>
      <c r="G5" s="244"/>
      <c r="K5" s="236" t="s">
        <v>66</v>
      </c>
      <c r="L5" s="1233" t="s">
        <v>64</v>
      </c>
      <c r="M5" s="494">
        <v>95</v>
      </c>
      <c r="N5" s="234">
        <v>44806</v>
      </c>
      <c r="O5" s="251">
        <v>500.75</v>
      </c>
      <c r="P5" s="239">
        <v>43</v>
      </c>
      <c r="Q5" s="244"/>
    </row>
    <row r="6" spans="1:19" x14ac:dyDescent="0.25">
      <c r="A6" s="511"/>
      <c r="B6" s="1233"/>
      <c r="C6" s="633">
        <v>95</v>
      </c>
      <c r="D6" s="234">
        <v>44768</v>
      </c>
      <c r="E6" s="69">
        <v>504.02</v>
      </c>
      <c r="F6" s="73">
        <v>42</v>
      </c>
      <c r="G6" s="246">
        <f>F48</f>
        <v>452.03000000000003</v>
      </c>
      <c r="H6" s="7">
        <f>E6-G6+E7+E5-G5</f>
        <v>563.71</v>
      </c>
      <c r="K6" s="511"/>
      <c r="L6" s="1233"/>
      <c r="M6" s="633"/>
      <c r="N6" s="234"/>
      <c r="O6" s="69"/>
      <c r="P6" s="73"/>
      <c r="Q6" s="246">
        <f>P48</f>
        <v>0</v>
      </c>
      <c r="R6" s="7">
        <f>O6-Q6+O7+O5-Q5</f>
        <v>500.75</v>
      </c>
    </row>
    <row r="7" spans="1:19" ht="15.75" thickBot="1" x14ac:dyDescent="0.3">
      <c r="A7" s="226"/>
      <c r="B7" s="256"/>
      <c r="C7" s="255"/>
      <c r="D7" s="234"/>
      <c r="E7" s="243"/>
      <c r="F7" s="239"/>
      <c r="G7" s="226"/>
      <c r="K7" s="226"/>
      <c r="L7" s="256"/>
      <c r="M7" s="255"/>
      <c r="N7" s="234"/>
      <c r="O7" s="243"/>
      <c r="P7" s="239"/>
      <c r="Q7" s="226"/>
    </row>
    <row r="8" spans="1:19" ht="16.5" customHeight="1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80" t="s">
        <v>32</v>
      </c>
      <c r="B9" s="83">
        <f>F6-C9+F5+F7+F4</f>
        <v>75</v>
      </c>
      <c r="C9" s="15">
        <v>10</v>
      </c>
      <c r="D9" s="248">
        <v>117.88</v>
      </c>
      <c r="E9" s="273">
        <v>44764</v>
      </c>
      <c r="F9" s="248">
        <f t="shared" ref="F9:F10" si="0">D9</f>
        <v>117.88</v>
      </c>
      <c r="G9" s="249" t="s">
        <v>165</v>
      </c>
      <c r="H9" s="250">
        <v>98</v>
      </c>
      <c r="I9" s="259">
        <f>E6-F9+E5+E7+E4</f>
        <v>898.11</v>
      </c>
      <c r="K9" s="80" t="s">
        <v>32</v>
      </c>
      <c r="L9" s="83">
        <f>P6-M9+P5+P7+P4</f>
        <v>43</v>
      </c>
      <c r="M9" s="15"/>
      <c r="N9" s="248"/>
      <c r="O9" s="273"/>
      <c r="P9" s="248">
        <f t="shared" ref="P9:P10" si="1">N9</f>
        <v>0</v>
      </c>
      <c r="Q9" s="249"/>
      <c r="R9" s="250"/>
      <c r="S9" s="259">
        <f>O6-P9+O5+O7+O4</f>
        <v>500.75</v>
      </c>
    </row>
    <row r="10" spans="1:19" x14ac:dyDescent="0.25">
      <c r="A10" s="195"/>
      <c r="B10" s="83">
        <f>B9-C10</f>
        <v>74</v>
      </c>
      <c r="C10" s="15">
        <v>1</v>
      </c>
      <c r="D10" s="248">
        <v>11.85</v>
      </c>
      <c r="E10" s="273">
        <v>44769</v>
      </c>
      <c r="F10" s="248">
        <f t="shared" si="0"/>
        <v>11.85</v>
      </c>
      <c r="G10" s="249" t="s">
        <v>170</v>
      </c>
      <c r="H10" s="250">
        <v>98</v>
      </c>
      <c r="I10" s="259">
        <f>I9-F10</f>
        <v>886.26</v>
      </c>
      <c r="K10" s="195"/>
      <c r="L10" s="83">
        <f>L9-M10</f>
        <v>43</v>
      </c>
      <c r="M10" s="15"/>
      <c r="N10" s="248"/>
      <c r="O10" s="273"/>
      <c r="P10" s="248">
        <f t="shared" si="1"/>
        <v>0</v>
      </c>
      <c r="Q10" s="249"/>
      <c r="R10" s="250"/>
      <c r="S10" s="259">
        <f>S9-P10</f>
        <v>500.75</v>
      </c>
    </row>
    <row r="11" spans="1:19" x14ac:dyDescent="0.25">
      <c r="A11" s="183"/>
      <c r="B11" s="83">
        <f t="shared" ref="B11:B45" si="2">B10-C11</f>
        <v>73</v>
      </c>
      <c r="C11" s="15">
        <v>1</v>
      </c>
      <c r="D11" s="309">
        <v>11.77</v>
      </c>
      <c r="E11" s="815">
        <v>44783</v>
      </c>
      <c r="F11" s="309">
        <f>D11</f>
        <v>11.77</v>
      </c>
      <c r="G11" s="816" t="s">
        <v>212</v>
      </c>
      <c r="H11" s="281">
        <v>98</v>
      </c>
      <c r="I11" s="259">
        <f t="shared" ref="I11:I45" si="3">I10-F11</f>
        <v>874.49</v>
      </c>
      <c r="K11" s="183"/>
      <c r="L11" s="83">
        <f t="shared" ref="L11:L45" si="4">L10-M11</f>
        <v>43</v>
      </c>
      <c r="M11" s="15"/>
      <c r="N11" s="248"/>
      <c r="O11" s="273"/>
      <c r="P11" s="248">
        <f>N11</f>
        <v>0</v>
      </c>
      <c r="Q11" s="249"/>
      <c r="R11" s="250"/>
      <c r="S11" s="259">
        <f t="shared" ref="S11:S45" si="5">S10-P11</f>
        <v>500.75</v>
      </c>
    </row>
    <row r="12" spans="1:19" x14ac:dyDescent="0.25">
      <c r="A12" s="183"/>
      <c r="B12" s="83">
        <f t="shared" si="2"/>
        <v>63</v>
      </c>
      <c r="C12" s="15">
        <v>10</v>
      </c>
      <c r="D12" s="309">
        <v>118.68</v>
      </c>
      <c r="E12" s="815">
        <v>44786</v>
      </c>
      <c r="F12" s="309">
        <f>D12</f>
        <v>118.68</v>
      </c>
      <c r="G12" s="816" t="s">
        <v>225</v>
      </c>
      <c r="H12" s="281">
        <v>98</v>
      </c>
      <c r="I12" s="259">
        <f t="shared" si="3"/>
        <v>755.81</v>
      </c>
      <c r="K12" s="183"/>
      <c r="L12" s="83">
        <f t="shared" si="4"/>
        <v>43</v>
      </c>
      <c r="M12" s="15"/>
      <c r="N12" s="248"/>
      <c r="O12" s="273"/>
      <c r="P12" s="248">
        <f>N12</f>
        <v>0</v>
      </c>
      <c r="Q12" s="249"/>
      <c r="R12" s="250"/>
      <c r="S12" s="259">
        <f t="shared" si="5"/>
        <v>500.75</v>
      </c>
    </row>
    <row r="13" spans="1:19" x14ac:dyDescent="0.25">
      <c r="A13" s="82" t="s">
        <v>33</v>
      </c>
      <c r="B13" s="83">
        <f t="shared" si="2"/>
        <v>58</v>
      </c>
      <c r="C13" s="15">
        <v>5</v>
      </c>
      <c r="D13" s="309">
        <v>59.67</v>
      </c>
      <c r="E13" s="815">
        <v>44791</v>
      </c>
      <c r="F13" s="309">
        <f t="shared" ref="F13:F45" si="6">D13</f>
        <v>59.67</v>
      </c>
      <c r="G13" s="816" t="s">
        <v>236</v>
      </c>
      <c r="H13" s="281">
        <v>98</v>
      </c>
      <c r="I13" s="259">
        <f t="shared" si="3"/>
        <v>696.14</v>
      </c>
      <c r="K13" s="82" t="s">
        <v>33</v>
      </c>
      <c r="L13" s="83">
        <f t="shared" si="4"/>
        <v>43</v>
      </c>
      <c r="M13" s="15"/>
      <c r="N13" s="248"/>
      <c r="O13" s="273"/>
      <c r="P13" s="248">
        <f t="shared" ref="P13:P45" si="7">N13</f>
        <v>0</v>
      </c>
      <c r="Q13" s="249"/>
      <c r="R13" s="250"/>
      <c r="S13" s="259">
        <f t="shared" si="5"/>
        <v>500.75</v>
      </c>
    </row>
    <row r="14" spans="1:19" x14ac:dyDescent="0.25">
      <c r="A14" s="73"/>
      <c r="B14" s="83">
        <f t="shared" si="2"/>
        <v>57</v>
      </c>
      <c r="C14" s="15">
        <v>1</v>
      </c>
      <c r="D14" s="309">
        <v>11.89</v>
      </c>
      <c r="E14" s="815">
        <v>44795</v>
      </c>
      <c r="F14" s="309">
        <f t="shared" si="6"/>
        <v>11.89</v>
      </c>
      <c r="G14" s="816" t="s">
        <v>253</v>
      </c>
      <c r="H14" s="281">
        <v>98</v>
      </c>
      <c r="I14" s="259">
        <f t="shared" si="3"/>
        <v>684.25</v>
      </c>
      <c r="K14" s="73"/>
      <c r="L14" s="83">
        <f t="shared" si="4"/>
        <v>43</v>
      </c>
      <c r="M14" s="15"/>
      <c r="N14" s="248"/>
      <c r="O14" s="273"/>
      <c r="P14" s="248">
        <f t="shared" si="7"/>
        <v>0</v>
      </c>
      <c r="Q14" s="249"/>
      <c r="R14" s="250"/>
      <c r="S14" s="259">
        <f t="shared" si="5"/>
        <v>500.75</v>
      </c>
    </row>
    <row r="15" spans="1:19" x14ac:dyDescent="0.25">
      <c r="A15" s="73"/>
      <c r="B15" s="83">
        <f t="shared" si="2"/>
        <v>47</v>
      </c>
      <c r="C15" s="15">
        <v>10</v>
      </c>
      <c r="D15" s="309">
        <v>120.29</v>
      </c>
      <c r="E15" s="815">
        <v>44795</v>
      </c>
      <c r="F15" s="309">
        <f t="shared" si="6"/>
        <v>120.29</v>
      </c>
      <c r="G15" s="816" t="s">
        <v>247</v>
      </c>
      <c r="H15" s="281">
        <v>98</v>
      </c>
      <c r="I15" s="259">
        <f t="shared" si="3"/>
        <v>563.96</v>
      </c>
      <c r="K15" s="73"/>
      <c r="L15" s="83">
        <f t="shared" si="4"/>
        <v>43</v>
      </c>
      <c r="M15" s="15"/>
      <c r="N15" s="248"/>
      <c r="O15" s="273"/>
      <c r="P15" s="248">
        <f t="shared" si="7"/>
        <v>0</v>
      </c>
      <c r="Q15" s="249"/>
      <c r="R15" s="250"/>
      <c r="S15" s="259">
        <f t="shared" si="5"/>
        <v>500.75</v>
      </c>
    </row>
    <row r="16" spans="1:19" x14ac:dyDescent="0.25">
      <c r="B16" s="83">
        <f t="shared" si="2"/>
        <v>47</v>
      </c>
      <c r="C16" s="15"/>
      <c r="D16" s="958"/>
      <c r="E16" s="959"/>
      <c r="F16" s="958">
        <f t="shared" si="6"/>
        <v>0</v>
      </c>
      <c r="G16" s="960"/>
      <c r="H16" s="474"/>
      <c r="I16" s="259">
        <f t="shared" si="3"/>
        <v>563.96</v>
      </c>
      <c r="L16" s="83">
        <f t="shared" si="4"/>
        <v>43</v>
      </c>
      <c r="M16" s="15"/>
      <c r="N16" s="248"/>
      <c r="O16" s="273"/>
      <c r="P16" s="248">
        <f t="shared" si="7"/>
        <v>0</v>
      </c>
      <c r="Q16" s="249"/>
      <c r="R16" s="250"/>
      <c r="S16" s="259">
        <f t="shared" si="5"/>
        <v>500.75</v>
      </c>
    </row>
    <row r="17" spans="1:19" x14ac:dyDescent="0.25">
      <c r="B17" s="83">
        <f t="shared" si="2"/>
        <v>47</v>
      </c>
      <c r="C17" s="15"/>
      <c r="D17" s="958"/>
      <c r="E17" s="959"/>
      <c r="F17" s="958">
        <f t="shared" si="6"/>
        <v>0</v>
      </c>
      <c r="G17" s="960"/>
      <c r="H17" s="474"/>
      <c r="I17" s="259">
        <f t="shared" si="3"/>
        <v>563.96</v>
      </c>
      <c r="L17" s="83">
        <f t="shared" si="4"/>
        <v>43</v>
      </c>
      <c r="M17" s="15"/>
      <c r="N17" s="248"/>
      <c r="O17" s="273"/>
      <c r="P17" s="248">
        <f t="shared" si="7"/>
        <v>0</v>
      </c>
      <c r="Q17" s="249"/>
      <c r="R17" s="250"/>
      <c r="S17" s="259">
        <f t="shared" si="5"/>
        <v>500.75</v>
      </c>
    </row>
    <row r="18" spans="1:19" x14ac:dyDescent="0.25">
      <c r="A18" s="122"/>
      <c r="B18" s="83">
        <f t="shared" si="2"/>
        <v>47</v>
      </c>
      <c r="C18" s="15"/>
      <c r="D18" s="958"/>
      <c r="E18" s="959"/>
      <c r="F18" s="958">
        <f t="shared" si="6"/>
        <v>0</v>
      </c>
      <c r="G18" s="960"/>
      <c r="H18" s="474"/>
      <c r="I18" s="259">
        <f t="shared" si="3"/>
        <v>563.96</v>
      </c>
      <c r="K18" s="122"/>
      <c r="L18" s="83">
        <f t="shared" si="4"/>
        <v>43</v>
      </c>
      <c r="M18" s="15"/>
      <c r="N18" s="248"/>
      <c r="O18" s="273"/>
      <c r="P18" s="248">
        <f t="shared" si="7"/>
        <v>0</v>
      </c>
      <c r="Q18" s="249"/>
      <c r="R18" s="250"/>
      <c r="S18" s="259">
        <f t="shared" si="5"/>
        <v>500.75</v>
      </c>
    </row>
    <row r="19" spans="1:19" x14ac:dyDescent="0.25">
      <c r="A19" s="122"/>
      <c r="B19" s="83">
        <f t="shared" si="2"/>
        <v>47</v>
      </c>
      <c r="C19" s="15"/>
      <c r="D19" s="958"/>
      <c r="E19" s="959"/>
      <c r="F19" s="958">
        <f t="shared" si="6"/>
        <v>0</v>
      </c>
      <c r="G19" s="960"/>
      <c r="H19" s="474"/>
      <c r="I19" s="259">
        <f t="shared" si="3"/>
        <v>563.96</v>
      </c>
      <c r="K19" s="122"/>
      <c r="L19" s="83">
        <f t="shared" si="4"/>
        <v>43</v>
      </c>
      <c r="M19" s="15"/>
      <c r="N19" s="248"/>
      <c r="O19" s="273"/>
      <c r="P19" s="248">
        <f t="shared" si="7"/>
        <v>0</v>
      </c>
      <c r="Q19" s="249"/>
      <c r="R19" s="250"/>
      <c r="S19" s="259">
        <f t="shared" si="5"/>
        <v>500.75</v>
      </c>
    </row>
    <row r="20" spans="1:19" x14ac:dyDescent="0.25">
      <c r="A20" s="122"/>
      <c r="B20" s="83">
        <f t="shared" si="2"/>
        <v>47</v>
      </c>
      <c r="C20" s="15"/>
      <c r="D20" s="958"/>
      <c r="E20" s="959"/>
      <c r="F20" s="958">
        <f t="shared" si="6"/>
        <v>0</v>
      </c>
      <c r="G20" s="960"/>
      <c r="H20" s="474"/>
      <c r="I20" s="259">
        <f t="shared" si="3"/>
        <v>563.96</v>
      </c>
      <c r="K20" s="122"/>
      <c r="L20" s="83">
        <f t="shared" si="4"/>
        <v>43</v>
      </c>
      <c r="M20" s="15"/>
      <c r="N20" s="248"/>
      <c r="O20" s="273"/>
      <c r="P20" s="248">
        <f t="shared" si="7"/>
        <v>0</v>
      </c>
      <c r="Q20" s="249"/>
      <c r="R20" s="250"/>
      <c r="S20" s="259">
        <f t="shared" si="5"/>
        <v>500.75</v>
      </c>
    </row>
    <row r="21" spans="1:19" x14ac:dyDescent="0.25">
      <c r="A21" s="122"/>
      <c r="B21" s="83">
        <f t="shared" si="2"/>
        <v>47</v>
      </c>
      <c r="C21" s="15"/>
      <c r="D21" s="958"/>
      <c r="E21" s="959"/>
      <c r="F21" s="958">
        <f t="shared" si="6"/>
        <v>0</v>
      </c>
      <c r="G21" s="960"/>
      <c r="H21" s="474"/>
      <c r="I21" s="259">
        <f t="shared" si="3"/>
        <v>563.96</v>
      </c>
      <c r="K21" s="122"/>
      <c r="L21" s="83">
        <f t="shared" si="4"/>
        <v>43</v>
      </c>
      <c r="M21" s="15"/>
      <c r="N21" s="248"/>
      <c r="O21" s="273"/>
      <c r="P21" s="248">
        <f t="shared" si="7"/>
        <v>0</v>
      </c>
      <c r="Q21" s="249"/>
      <c r="R21" s="250"/>
      <c r="S21" s="259">
        <f t="shared" si="5"/>
        <v>500.75</v>
      </c>
    </row>
    <row r="22" spans="1:19" x14ac:dyDescent="0.25">
      <c r="A22" s="122"/>
      <c r="B22" s="265">
        <f t="shared" si="2"/>
        <v>47</v>
      </c>
      <c r="C22" s="15"/>
      <c r="D22" s="958"/>
      <c r="E22" s="959"/>
      <c r="F22" s="958">
        <f t="shared" si="6"/>
        <v>0</v>
      </c>
      <c r="G22" s="960"/>
      <c r="H22" s="474"/>
      <c r="I22" s="259">
        <f t="shared" si="3"/>
        <v>563.96</v>
      </c>
      <c r="K22" s="122"/>
      <c r="L22" s="265">
        <f t="shared" si="4"/>
        <v>43</v>
      </c>
      <c r="M22" s="15"/>
      <c r="N22" s="248"/>
      <c r="O22" s="273"/>
      <c r="P22" s="248">
        <f t="shared" si="7"/>
        <v>0</v>
      </c>
      <c r="Q22" s="249"/>
      <c r="R22" s="250"/>
      <c r="S22" s="259">
        <f t="shared" si="5"/>
        <v>500.75</v>
      </c>
    </row>
    <row r="23" spans="1:19" x14ac:dyDescent="0.25">
      <c r="A23" s="123"/>
      <c r="B23" s="265">
        <f t="shared" si="2"/>
        <v>47</v>
      </c>
      <c r="C23" s="15"/>
      <c r="D23" s="958"/>
      <c r="E23" s="959"/>
      <c r="F23" s="958">
        <f t="shared" si="6"/>
        <v>0</v>
      </c>
      <c r="G23" s="960"/>
      <c r="H23" s="474"/>
      <c r="I23" s="259">
        <f t="shared" si="3"/>
        <v>563.96</v>
      </c>
      <c r="K23" s="123"/>
      <c r="L23" s="265">
        <f t="shared" si="4"/>
        <v>43</v>
      </c>
      <c r="M23" s="15"/>
      <c r="N23" s="248"/>
      <c r="O23" s="273"/>
      <c r="P23" s="248">
        <f t="shared" si="7"/>
        <v>0</v>
      </c>
      <c r="Q23" s="249"/>
      <c r="R23" s="250"/>
      <c r="S23" s="259">
        <f t="shared" si="5"/>
        <v>500.75</v>
      </c>
    </row>
    <row r="24" spans="1:19" x14ac:dyDescent="0.25">
      <c r="A24" s="122"/>
      <c r="B24" s="265">
        <f t="shared" si="2"/>
        <v>47</v>
      </c>
      <c r="C24" s="15"/>
      <c r="D24" s="958"/>
      <c r="E24" s="959"/>
      <c r="F24" s="958">
        <f t="shared" si="6"/>
        <v>0</v>
      </c>
      <c r="G24" s="960"/>
      <c r="H24" s="474"/>
      <c r="I24" s="259">
        <f t="shared" si="3"/>
        <v>563.96</v>
      </c>
      <c r="K24" s="122"/>
      <c r="L24" s="265">
        <f t="shared" si="4"/>
        <v>43</v>
      </c>
      <c r="M24" s="15"/>
      <c r="N24" s="248"/>
      <c r="O24" s="273"/>
      <c r="P24" s="248">
        <f t="shared" si="7"/>
        <v>0</v>
      </c>
      <c r="Q24" s="249"/>
      <c r="R24" s="250"/>
      <c r="S24" s="259">
        <f t="shared" si="5"/>
        <v>500.75</v>
      </c>
    </row>
    <row r="25" spans="1:19" x14ac:dyDescent="0.25">
      <c r="A25" s="122"/>
      <c r="B25" s="265">
        <f t="shared" si="2"/>
        <v>47</v>
      </c>
      <c r="C25" s="15"/>
      <c r="D25" s="958"/>
      <c r="E25" s="959"/>
      <c r="F25" s="958">
        <f t="shared" si="6"/>
        <v>0</v>
      </c>
      <c r="G25" s="960"/>
      <c r="H25" s="474"/>
      <c r="I25" s="259">
        <f t="shared" si="3"/>
        <v>563.96</v>
      </c>
      <c r="K25" s="122"/>
      <c r="L25" s="265">
        <f t="shared" si="4"/>
        <v>43</v>
      </c>
      <c r="M25" s="15"/>
      <c r="N25" s="248"/>
      <c r="O25" s="273"/>
      <c r="P25" s="248">
        <f t="shared" si="7"/>
        <v>0</v>
      </c>
      <c r="Q25" s="249"/>
      <c r="R25" s="250"/>
      <c r="S25" s="259">
        <f t="shared" si="5"/>
        <v>500.75</v>
      </c>
    </row>
    <row r="26" spans="1:19" x14ac:dyDescent="0.25">
      <c r="A26" s="122"/>
      <c r="B26" s="183">
        <f t="shared" si="2"/>
        <v>47</v>
      </c>
      <c r="C26" s="15"/>
      <c r="D26" s="958"/>
      <c r="E26" s="959"/>
      <c r="F26" s="958">
        <f t="shared" si="6"/>
        <v>0</v>
      </c>
      <c r="G26" s="960"/>
      <c r="H26" s="474"/>
      <c r="I26" s="259">
        <f t="shared" si="3"/>
        <v>563.96</v>
      </c>
      <c r="K26" s="122"/>
      <c r="L26" s="183">
        <f t="shared" si="4"/>
        <v>43</v>
      </c>
      <c r="M26" s="15"/>
      <c r="N26" s="248"/>
      <c r="O26" s="273"/>
      <c r="P26" s="248">
        <f t="shared" si="7"/>
        <v>0</v>
      </c>
      <c r="Q26" s="249"/>
      <c r="R26" s="250"/>
      <c r="S26" s="259">
        <f t="shared" si="5"/>
        <v>500.75</v>
      </c>
    </row>
    <row r="27" spans="1:19" x14ac:dyDescent="0.25">
      <c r="A27" s="122"/>
      <c r="B27" s="265">
        <f t="shared" si="2"/>
        <v>47</v>
      </c>
      <c r="C27" s="15"/>
      <c r="D27" s="958"/>
      <c r="E27" s="959"/>
      <c r="F27" s="958">
        <f t="shared" si="6"/>
        <v>0</v>
      </c>
      <c r="G27" s="960"/>
      <c r="H27" s="474"/>
      <c r="I27" s="259">
        <f t="shared" si="3"/>
        <v>563.96</v>
      </c>
      <c r="K27" s="122"/>
      <c r="L27" s="265">
        <f t="shared" si="4"/>
        <v>43</v>
      </c>
      <c r="M27" s="15"/>
      <c r="N27" s="248"/>
      <c r="O27" s="273"/>
      <c r="P27" s="248">
        <f t="shared" si="7"/>
        <v>0</v>
      </c>
      <c r="Q27" s="249"/>
      <c r="R27" s="250"/>
      <c r="S27" s="259">
        <f t="shared" si="5"/>
        <v>500.75</v>
      </c>
    </row>
    <row r="28" spans="1:19" x14ac:dyDescent="0.25">
      <c r="A28" s="122"/>
      <c r="B28" s="183">
        <f t="shared" si="2"/>
        <v>47</v>
      </c>
      <c r="C28" s="15"/>
      <c r="D28" s="958"/>
      <c r="E28" s="959"/>
      <c r="F28" s="958">
        <f t="shared" si="6"/>
        <v>0</v>
      </c>
      <c r="G28" s="960"/>
      <c r="H28" s="474"/>
      <c r="I28" s="259">
        <f t="shared" si="3"/>
        <v>563.96</v>
      </c>
      <c r="K28" s="122"/>
      <c r="L28" s="183">
        <f t="shared" si="4"/>
        <v>43</v>
      </c>
      <c r="M28" s="15"/>
      <c r="N28" s="248"/>
      <c r="O28" s="273"/>
      <c r="P28" s="248">
        <f t="shared" si="7"/>
        <v>0</v>
      </c>
      <c r="Q28" s="249"/>
      <c r="R28" s="250"/>
      <c r="S28" s="259">
        <f t="shared" si="5"/>
        <v>500.75</v>
      </c>
    </row>
    <row r="29" spans="1:19" x14ac:dyDescent="0.25">
      <c r="A29" s="122"/>
      <c r="B29" s="265">
        <f t="shared" si="2"/>
        <v>47</v>
      </c>
      <c r="C29" s="15"/>
      <c r="D29" s="958"/>
      <c r="E29" s="959"/>
      <c r="F29" s="958">
        <f t="shared" si="6"/>
        <v>0</v>
      </c>
      <c r="G29" s="960"/>
      <c r="H29" s="474"/>
      <c r="I29" s="259">
        <f t="shared" si="3"/>
        <v>563.96</v>
      </c>
      <c r="K29" s="122"/>
      <c r="L29" s="265">
        <f t="shared" si="4"/>
        <v>43</v>
      </c>
      <c r="M29" s="15"/>
      <c r="N29" s="248"/>
      <c r="O29" s="273"/>
      <c r="P29" s="248">
        <f t="shared" si="7"/>
        <v>0</v>
      </c>
      <c r="Q29" s="249"/>
      <c r="R29" s="250"/>
      <c r="S29" s="259">
        <f t="shared" si="5"/>
        <v>500.75</v>
      </c>
    </row>
    <row r="30" spans="1:19" x14ac:dyDescent="0.25">
      <c r="A30" s="122"/>
      <c r="B30" s="265">
        <f t="shared" si="2"/>
        <v>47</v>
      </c>
      <c r="C30" s="15"/>
      <c r="D30" s="309"/>
      <c r="E30" s="815"/>
      <c r="F30" s="309">
        <f t="shared" si="6"/>
        <v>0</v>
      </c>
      <c r="G30" s="816"/>
      <c r="H30" s="281"/>
      <c r="I30" s="259">
        <f t="shared" si="3"/>
        <v>563.96</v>
      </c>
      <c r="K30" s="122"/>
      <c r="L30" s="265">
        <f t="shared" si="4"/>
        <v>43</v>
      </c>
      <c r="M30" s="15"/>
      <c r="N30" s="248"/>
      <c r="O30" s="273"/>
      <c r="P30" s="248">
        <f t="shared" si="7"/>
        <v>0</v>
      </c>
      <c r="Q30" s="249"/>
      <c r="R30" s="250"/>
      <c r="S30" s="259">
        <f t="shared" si="5"/>
        <v>500.75</v>
      </c>
    </row>
    <row r="31" spans="1:19" x14ac:dyDescent="0.25">
      <c r="A31" s="122"/>
      <c r="B31" s="265">
        <f t="shared" si="2"/>
        <v>47</v>
      </c>
      <c r="C31" s="15"/>
      <c r="D31" s="309"/>
      <c r="E31" s="815"/>
      <c r="F31" s="309">
        <f t="shared" si="6"/>
        <v>0</v>
      </c>
      <c r="G31" s="816"/>
      <c r="H31" s="281"/>
      <c r="I31" s="259">
        <f t="shared" si="3"/>
        <v>563.96</v>
      </c>
      <c r="K31" s="122"/>
      <c r="L31" s="265">
        <f t="shared" si="4"/>
        <v>43</v>
      </c>
      <c r="M31" s="15"/>
      <c r="N31" s="248"/>
      <c r="O31" s="273"/>
      <c r="P31" s="248">
        <f t="shared" si="7"/>
        <v>0</v>
      </c>
      <c r="Q31" s="249"/>
      <c r="R31" s="250"/>
      <c r="S31" s="259">
        <f t="shared" si="5"/>
        <v>500.75</v>
      </c>
    </row>
    <row r="32" spans="1:19" x14ac:dyDescent="0.25">
      <c r="A32" s="122"/>
      <c r="B32" s="265">
        <f t="shared" si="2"/>
        <v>47</v>
      </c>
      <c r="C32" s="15"/>
      <c r="D32" s="309"/>
      <c r="E32" s="815"/>
      <c r="F32" s="309">
        <f t="shared" si="6"/>
        <v>0</v>
      </c>
      <c r="G32" s="816"/>
      <c r="H32" s="281"/>
      <c r="I32" s="259">
        <f t="shared" si="3"/>
        <v>563.96</v>
      </c>
      <c r="K32" s="122"/>
      <c r="L32" s="265">
        <f t="shared" si="4"/>
        <v>43</v>
      </c>
      <c r="M32" s="15"/>
      <c r="N32" s="248"/>
      <c r="O32" s="273"/>
      <c r="P32" s="248">
        <f t="shared" si="7"/>
        <v>0</v>
      </c>
      <c r="Q32" s="249"/>
      <c r="R32" s="250"/>
      <c r="S32" s="259">
        <f t="shared" si="5"/>
        <v>500.75</v>
      </c>
    </row>
    <row r="33" spans="1:19" x14ac:dyDescent="0.25">
      <c r="A33" s="122"/>
      <c r="B33" s="265">
        <f t="shared" si="2"/>
        <v>47</v>
      </c>
      <c r="C33" s="15"/>
      <c r="D33" s="309"/>
      <c r="E33" s="815"/>
      <c r="F33" s="309">
        <f t="shared" si="6"/>
        <v>0</v>
      </c>
      <c r="G33" s="816"/>
      <c r="H33" s="281"/>
      <c r="I33" s="259">
        <f t="shared" si="3"/>
        <v>563.96</v>
      </c>
      <c r="K33" s="122"/>
      <c r="L33" s="265">
        <f t="shared" si="4"/>
        <v>43</v>
      </c>
      <c r="M33" s="15"/>
      <c r="N33" s="248"/>
      <c r="O33" s="273"/>
      <c r="P33" s="248">
        <f t="shared" si="7"/>
        <v>0</v>
      </c>
      <c r="Q33" s="249"/>
      <c r="R33" s="250"/>
      <c r="S33" s="259">
        <f t="shared" si="5"/>
        <v>500.75</v>
      </c>
    </row>
    <row r="34" spans="1:19" x14ac:dyDescent="0.25">
      <c r="A34" s="122"/>
      <c r="B34" s="265">
        <f t="shared" si="2"/>
        <v>47</v>
      </c>
      <c r="C34" s="15"/>
      <c r="D34" s="248"/>
      <c r="E34" s="273"/>
      <c r="F34" s="248">
        <f t="shared" si="6"/>
        <v>0</v>
      </c>
      <c r="G34" s="249"/>
      <c r="H34" s="250"/>
      <c r="I34" s="259">
        <f t="shared" si="3"/>
        <v>563.96</v>
      </c>
      <c r="K34" s="122"/>
      <c r="L34" s="265">
        <f t="shared" si="4"/>
        <v>43</v>
      </c>
      <c r="M34" s="15"/>
      <c r="N34" s="248"/>
      <c r="O34" s="273"/>
      <c r="P34" s="248">
        <f t="shared" si="7"/>
        <v>0</v>
      </c>
      <c r="Q34" s="249"/>
      <c r="R34" s="250"/>
      <c r="S34" s="259">
        <f t="shared" si="5"/>
        <v>500.75</v>
      </c>
    </row>
    <row r="35" spans="1:19" x14ac:dyDescent="0.25">
      <c r="A35" s="122"/>
      <c r="B35" s="265">
        <f t="shared" si="2"/>
        <v>47</v>
      </c>
      <c r="C35" s="15"/>
      <c r="D35" s="248"/>
      <c r="E35" s="273"/>
      <c r="F35" s="248">
        <f t="shared" si="6"/>
        <v>0</v>
      </c>
      <c r="G35" s="249"/>
      <c r="H35" s="250"/>
      <c r="I35" s="259">
        <f t="shared" si="3"/>
        <v>563.96</v>
      </c>
      <c r="K35" s="122"/>
      <c r="L35" s="265">
        <f t="shared" si="4"/>
        <v>43</v>
      </c>
      <c r="M35" s="15"/>
      <c r="N35" s="248"/>
      <c r="O35" s="273"/>
      <c r="P35" s="248">
        <f t="shared" si="7"/>
        <v>0</v>
      </c>
      <c r="Q35" s="249"/>
      <c r="R35" s="250"/>
      <c r="S35" s="259">
        <f t="shared" si="5"/>
        <v>500.75</v>
      </c>
    </row>
    <row r="36" spans="1:19" x14ac:dyDescent="0.25">
      <c r="A36" s="122" t="s">
        <v>22</v>
      </c>
      <c r="B36" s="265">
        <f t="shared" si="2"/>
        <v>47</v>
      </c>
      <c r="C36" s="15"/>
      <c r="D36" s="248"/>
      <c r="E36" s="273"/>
      <c r="F36" s="248">
        <f t="shared" si="6"/>
        <v>0</v>
      </c>
      <c r="G36" s="249"/>
      <c r="H36" s="250"/>
      <c r="I36" s="259">
        <f t="shared" si="3"/>
        <v>563.96</v>
      </c>
      <c r="K36" s="122" t="s">
        <v>22</v>
      </c>
      <c r="L36" s="265">
        <f t="shared" si="4"/>
        <v>43</v>
      </c>
      <c r="M36" s="15"/>
      <c r="N36" s="248"/>
      <c r="O36" s="273"/>
      <c r="P36" s="248">
        <f t="shared" si="7"/>
        <v>0</v>
      </c>
      <c r="Q36" s="249"/>
      <c r="R36" s="250"/>
      <c r="S36" s="259">
        <f t="shared" si="5"/>
        <v>500.75</v>
      </c>
    </row>
    <row r="37" spans="1:19" x14ac:dyDescent="0.25">
      <c r="A37" s="123"/>
      <c r="B37" s="265">
        <f t="shared" si="2"/>
        <v>47</v>
      </c>
      <c r="C37" s="15"/>
      <c r="D37" s="248"/>
      <c r="E37" s="273"/>
      <c r="F37" s="248">
        <f t="shared" si="6"/>
        <v>0</v>
      </c>
      <c r="G37" s="249"/>
      <c r="H37" s="250"/>
      <c r="I37" s="259">
        <f t="shared" si="3"/>
        <v>563.96</v>
      </c>
      <c r="K37" s="123"/>
      <c r="L37" s="265">
        <f t="shared" si="4"/>
        <v>43</v>
      </c>
      <c r="M37" s="15"/>
      <c r="N37" s="248"/>
      <c r="O37" s="273"/>
      <c r="P37" s="248">
        <f t="shared" si="7"/>
        <v>0</v>
      </c>
      <c r="Q37" s="249"/>
      <c r="R37" s="250"/>
      <c r="S37" s="259">
        <f t="shared" si="5"/>
        <v>500.75</v>
      </c>
    </row>
    <row r="38" spans="1:19" x14ac:dyDescent="0.25">
      <c r="A38" s="122"/>
      <c r="B38" s="265">
        <f t="shared" si="2"/>
        <v>47</v>
      </c>
      <c r="C38" s="15"/>
      <c r="D38" s="248"/>
      <c r="E38" s="273"/>
      <c r="F38" s="248">
        <f t="shared" si="6"/>
        <v>0</v>
      </c>
      <c r="G38" s="249"/>
      <c r="H38" s="250"/>
      <c r="I38" s="259">
        <f t="shared" si="3"/>
        <v>563.96</v>
      </c>
      <c r="K38" s="122"/>
      <c r="L38" s="265">
        <f t="shared" si="4"/>
        <v>43</v>
      </c>
      <c r="M38" s="15"/>
      <c r="N38" s="248"/>
      <c r="O38" s="273"/>
      <c r="P38" s="248">
        <f t="shared" si="7"/>
        <v>0</v>
      </c>
      <c r="Q38" s="249"/>
      <c r="R38" s="250"/>
      <c r="S38" s="259">
        <f t="shared" si="5"/>
        <v>500.75</v>
      </c>
    </row>
    <row r="39" spans="1:19" x14ac:dyDescent="0.25">
      <c r="A39" s="122"/>
      <c r="B39" s="83">
        <f t="shared" si="2"/>
        <v>47</v>
      </c>
      <c r="C39" s="15"/>
      <c r="D39" s="248"/>
      <c r="E39" s="273"/>
      <c r="F39" s="248">
        <f t="shared" si="6"/>
        <v>0</v>
      </c>
      <c r="G39" s="249"/>
      <c r="H39" s="250"/>
      <c r="I39" s="259">
        <f t="shared" si="3"/>
        <v>563.96</v>
      </c>
      <c r="K39" s="122"/>
      <c r="L39" s="83">
        <f t="shared" si="4"/>
        <v>43</v>
      </c>
      <c r="M39" s="15"/>
      <c r="N39" s="248"/>
      <c r="O39" s="273"/>
      <c r="P39" s="248">
        <f t="shared" si="7"/>
        <v>0</v>
      </c>
      <c r="Q39" s="249"/>
      <c r="R39" s="250"/>
      <c r="S39" s="259">
        <f t="shared" si="5"/>
        <v>500.75</v>
      </c>
    </row>
    <row r="40" spans="1:19" x14ac:dyDescent="0.25">
      <c r="A40" s="122"/>
      <c r="B40" s="83">
        <f t="shared" si="2"/>
        <v>47</v>
      </c>
      <c r="C40" s="15"/>
      <c r="D40" s="248"/>
      <c r="E40" s="273"/>
      <c r="F40" s="248">
        <f t="shared" si="6"/>
        <v>0</v>
      </c>
      <c r="G40" s="249"/>
      <c r="H40" s="250"/>
      <c r="I40" s="259">
        <f t="shared" si="3"/>
        <v>563.96</v>
      </c>
      <c r="K40" s="122"/>
      <c r="L40" s="83">
        <f t="shared" si="4"/>
        <v>43</v>
      </c>
      <c r="M40" s="15"/>
      <c r="N40" s="248"/>
      <c r="O40" s="273"/>
      <c r="P40" s="248">
        <f t="shared" si="7"/>
        <v>0</v>
      </c>
      <c r="Q40" s="249"/>
      <c r="R40" s="250"/>
      <c r="S40" s="259">
        <f t="shared" si="5"/>
        <v>500.75</v>
      </c>
    </row>
    <row r="41" spans="1:19" x14ac:dyDescent="0.25">
      <c r="A41" s="122"/>
      <c r="B41" s="83">
        <f t="shared" si="2"/>
        <v>47</v>
      </c>
      <c r="C41" s="15"/>
      <c r="D41" s="248"/>
      <c r="E41" s="273"/>
      <c r="F41" s="248">
        <f t="shared" si="6"/>
        <v>0</v>
      </c>
      <c r="G41" s="249"/>
      <c r="H41" s="250"/>
      <c r="I41" s="259">
        <f t="shared" si="3"/>
        <v>563.96</v>
      </c>
      <c r="K41" s="122"/>
      <c r="L41" s="83">
        <f t="shared" si="4"/>
        <v>43</v>
      </c>
      <c r="M41" s="15"/>
      <c r="N41" s="248"/>
      <c r="O41" s="273"/>
      <c r="P41" s="248">
        <f t="shared" si="7"/>
        <v>0</v>
      </c>
      <c r="Q41" s="249"/>
      <c r="R41" s="250"/>
      <c r="S41" s="259">
        <f t="shared" si="5"/>
        <v>500.75</v>
      </c>
    </row>
    <row r="42" spans="1:19" x14ac:dyDescent="0.25">
      <c r="A42" s="122"/>
      <c r="B42" s="83">
        <f t="shared" si="2"/>
        <v>47</v>
      </c>
      <c r="C42" s="15"/>
      <c r="D42" s="248"/>
      <c r="E42" s="273"/>
      <c r="F42" s="248">
        <f t="shared" si="6"/>
        <v>0</v>
      </c>
      <c r="G42" s="249"/>
      <c r="H42" s="250"/>
      <c r="I42" s="259">
        <f t="shared" si="3"/>
        <v>563.96</v>
      </c>
      <c r="K42" s="122"/>
      <c r="L42" s="83">
        <f t="shared" si="4"/>
        <v>43</v>
      </c>
      <c r="M42" s="15"/>
      <c r="N42" s="248"/>
      <c r="O42" s="273"/>
      <c r="P42" s="248">
        <f t="shared" si="7"/>
        <v>0</v>
      </c>
      <c r="Q42" s="249"/>
      <c r="R42" s="250"/>
      <c r="S42" s="259">
        <f t="shared" si="5"/>
        <v>500.75</v>
      </c>
    </row>
    <row r="43" spans="1:19" x14ac:dyDescent="0.25">
      <c r="A43" s="122"/>
      <c r="B43" s="83">
        <f t="shared" si="2"/>
        <v>47</v>
      </c>
      <c r="C43" s="15"/>
      <c r="D43" s="248"/>
      <c r="E43" s="273"/>
      <c r="F43" s="248">
        <f t="shared" si="6"/>
        <v>0</v>
      </c>
      <c r="G43" s="249"/>
      <c r="H43" s="250"/>
      <c r="I43" s="259">
        <f t="shared" si="3"/>
        <v>563.96</v>
      </c>
      <c r="K43" s="122"/>
      <c r="L43" s="83">
        <f t="shared" si="4"/>
        <v>43</v>
      </c>
      <c r="M43" s="15"/>
      <c r="N43" s="248"/>
      <c r="O43" s="273"/>
      <c r="P43" s="248">
        <f t="shared" si="7"/>
        <v>0</v>
      </c>
      <c r="Q43" s="249"/>
      <c r="R43" s="250"/>
      <c r="S43" s="259">
        <f t="shared" si="5"/>
        <v>500.75</v>
      </c>
    </row>
    <row r="44" spans="1:19" x14ac:dyDescent="0.25">
      <c r="A44" s="122"/>
      <c r="B44" s="83">
        <f t="shared" si="2"/>
        <v>47</v>
      </c>
      <c r="C44" s="15"/>
      <c r="D44" s="248"/>
      <c r="E44" s="273"/>
      <c r="F44" s="248">
        <f t="shared" si="6"/>
        <v>0</v>
      </c>
      <c r="G44" s="249"/>
      <c r="H44" s="250"/>
      <c r="I44" s="259">
        <f t="shared" si="3"/>
        <v>563.96</v>
      </c>
      <c r="K44" s="122"/>
      <c r="L44" s="83">
        <f t="shared" si="4"/>
        <v>43</v>
      </c>
      <c r="M44" s="15"/>
      <c r="N44" s="248"/>
      <c r="O44" s="273"/>
      <c r="P44" s="248">
        <f t="shared" si="7"/>
        <v>0</v>
      </c>
      <c r="Q44" s="249"/>
      <c r="R44" s="250"/>
      <c r="S44" s="259">
        <f t="shared" si="5"/>
        <v>500.75</v>
      </c>
    </row>
    <row r="45" spans="1:19" ht="14.25" customHeight="1" x14ac:dyDescent="0.25">
      <c r="A45" s="122"/>
      <c r="B45" s="83">
        <f t="shared" si="2"/>
        <v>47</v>
      </c>
      <c r="C45" s="15"/>
      <c r="D45" s="248"/>
      <c r="E45" s="273"/>
      <c r="F45" s="248">
        <f t="shared" si="6"/>
        <v>0</v>
      </c>
      <c r="G45" s="249"/>
      <c r="H45" s="250"/>
      <c r="I45" s="259">
        <f t="shared" si="3"/>
        <v>563.96</v>
      </c>
      <c r="K45" s="122"/>
      <c r="L45" s="83">
        <f t="shared" si="4"/>
        <v>43</v>
      </c>
      <c r="M45" s="15"/>
      <c r="N45" s="248"/>
      <c r="O45" s="273"/>
      <c r="P45" s="248">
        <f t="shared" si="7"/>
        <v>0</v>
      </c>
      <c r="Q45" s="249"/>
      <c r="R45" s="250"/>
      <c r="S45" s="259">
        <f t="shared" si="5"/>
        <v>500.75</v>
      </c>
    </row>
    <row r="46" spans="1:19" x14ac:dyDescent="0.25">
      <c r="A46" s="122"/>
      <c r="C46" s="15"/>
      <c r="D46" s="59"/>
      <c r="E46" s="210"/>
      <c r="F46" s="69">
        <f>D46</f>
        <v>0</v>
      </c>
      <c r="G46" s="70"/>
      <c r="H46" s="71"/>
      <c r="I46" s="105" t="e">
        <f>#REF!-F46</f>
        <v>#REF!</v>
      </c>
      <c r="K46" s="122"/>
      <c r="M46" s="15"/>
      <c r="N46" s="59"/>
      <c r="O46" s="210"/>
      <c r="P46" s="69">
        <f>N46</f>
        <v>0</v>
      </c>
      <c r="Q46" s="70"/>
      <c r="R46" s="71"/>
      <c r="S46" s="105" t="e">
        <f>#REF!-P46</f>
        <v>#REF!</v>
      </c>
    </row>
    <row r="47" spans="1:19" ht="15.75" thickBot="1" x14ac:dyDescent="0.3">
      <c r="A47" s="122"/>
      <c r="B47" s="16"/>
      <c r="C47" s="52"/>
      <c r="D47" s="107"/>
      <c r="E47" s="197"/>
      <c r="F47" s="103"/>
      <c r="G47" s="104"/>
      <c r="H47" s="60"/>
      <c r="K47" s="122"/>
      <c r="L47" s="16"/>
      <c r="M47" s="52"/>
      <c r="N47" s="107"/>
      <c r="O47" s="197"/>
      <c r="P47" s="103"/>
      <c r="Q47" s="104"/>
      <c r="R47" s="60"/>
    </row>
    <row r="48" spans="1:19" x14ac:dyDescent="0.25">
      <c r="C48" s="53">
        <f>SUM(C9:C47)</f>
        <v>38</v>
      </c>
      <c r="D48" s="6">
        <f>SUM(D9:D47)</f>
        <v>452.03000000000003</v>
      </c>
      <c r="F48" s="6">
        <f>SUM(F9:F47)</f>
        <v>452.03000000000003</v>
      </c>
      <c r="M48" s="53">
        <f>SUM(M9:M47)</f>
        <v>0</v>
      </c>
      <c r="N48" s="6">
        <f>SUM(N9:N47)</f>
        <v>0</v>
      </c>
      <c r="P48" s="6">
        <f>SUM(P9:P47)</f>
        <v>0</v>
      </c>
    </row>
    <row r="50" spans="3:16" ht="15.75" thickBot="1" x14ac:dyDescent="0.3"/>
    <row r="51" spans="3:16" ht="15.75" thickBot="1" x14ac:dyDescent="0.3">
      <c r="D51" s="45" t="s">
        <v>4</v>
      </c>
      <c r="E51" s="56">
        <f>F5+F6-C48+F7</f>
        <v>47</v>
      </c>
      <c r="N51" s="45" t="s">
        <v>4</v>
      </c>
      <c r="O51" s="56">
        <f>P5+P6-M48+P7</f>
        <v>43</v>
      </c>
    </row>
    <row r="52" spans="3:16" ht="15.75" thickBot="1" x14ac:dyDescent="0.3"/>
    <row r="53" spans="3:16" ht="15.75" thickBot="1" x14ac:dyDescent="0.3">
      <c r="C53" s="1229" t="s">
        <v>11</v>
      </c>
      <c r="D53" s="1230"/>
      <c r="E53" s="57">
        <f>E5+E6-F48+E7</f>
        <v>563.71</v>
      </c>
      <c r="F53" s="73"/>
      <c r="M53" s="1229" t="s">
        <v>11</v>
      </c>
      <c r="N53" s="1230"/>
      <c r="O53" s="57">
        <f>O5+O6-P48+O7</f>
        <v>500.75</v>
      </c>
      <c r="P53" s="73"/>
    </row>
  </sheetData>
  <mergeCells count="6">
    <mergeCell ref="A1:G1"/>
    <mergeCell ref="B5:B6"/>
    <mergeCell ref="C53:D53"/>
    <mergeCell ref="K1:Q1"/>
    <mergeCell ref="L5:L6"/>
    <mergeCell ref="M53:N5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S53"/>
  <sheetViews>
    <sheetView topLeftCell="J1" workbookViewId="0">
      <selection activeCell="Q10" sqref="Q10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</cols>
  <sheetData>
    <row r="1" spans="1:19" ht="40.5" x14ac:dyDescent="0.55000000000000004">
      <c r="A1" s="1227" t="s">
        <v>281</v>
      </c>
      <c r="B1" s="1227"/>
      <c r="C1" s="1227"/>
      <c r="D1" s="1227"/>
      <c r="E1" s="1227"/>
      <c r="F1" s="1227"/>
      <c r="G1" s="1227"/>
      <c r="H1" s="11">
        <v>1</v>
      </c>
      <c r="K1" s="1231" t="s">
        <v>308</v>
      </c>
      <c r="L1" s="1231"/>
      <c r="M1" s="1231"/>
      <c r="N1" s="1231"/>
      <c r="O1" s="1231"/>
      <c r="P1" s="1231"/>
      <c r="Q1" s="1231"/>
      <c r="R1" s="11">
        <v>1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6.5" thickTop="1" x14ac:dyDescent="0.25">
      <c r="A4" s="12"/>
      <c r="B4" s="12"/>
      <c r="C4" s="641">
        <v>120</v>
      </c>
      <c r="D4" s="234"/>
      <c r="E4" s="1087">
        <v>61.36</v>
      </c>
      <c r="F4" s="1088">
        <v>5</v>
      </c>
      <c r="G4" s="155"/>
      <c r="H4" s="155"/>
      <c r="K4" s="12"/>
      <c r="L4" s="12"/>
      <c r="M4" s="641"/>
      <c r="N4" s="234"/>
      <c r="O4" s="243"/>
      <c r="P4" s="239"/>
      <c r="Q4" s="155"/>
      <c r="R4" s="155"/>
    </row>
    <row r="5" spans="1:19" ht="15.75" customHeight="1" x14ac:dyDescent="0.25">
      <c r="A5" s="236" t="s">
        <v>63</v>
      </c>
      <c r="B5" s="1234" t="s">
        <v>73</v>
      </c>
      <c r="C5" s="866">
        <v>85</v>
      </c>
      <c r="D5" s="258">
        <v>44791</v>
      </c>
      <c r="E5" s="243">
        <v>203.41</v>
      </c>
      <c r="F5" s="239">
        <v>18</v>
      </c>
      <c r="G5" s="244"/>
      <c r="K5" s="236" t="s">
        <v>63</v>
      </c>
      <c r="L5" s="1234" t="s">
        <v>73</v>
      </c>
      <c r="M5" s="866">
        <v>85</v>
      </c>
      <c r="N5" s="258">
        <v>44806</v>
      </c>
      <c r="O5" s="243">
        <v>121.18</v>
      </c>
      <c r="P5" s="239">
        <v>11</v>
      </c>
      <c r="Q5" s="244"/>
    </row>
    <row r="6" spans="1:19" x14ac:dyDescent="0.25">
      <c r="A6" s="236"/>
      <c r="B6" s="1234"/>
      <c r="C6" s="494"/>
      <c r="D6" s="234"/>
      <c r="E6" s="251">
        <v>95.36</v>
      </c>
      <c r="F6" s="239">
        <v>9</v>
      </c>
      <c r="G6" s="246">
        <f>F42</f>
        <v>225.24</v>
      </c>
      <c r="H6" s="7">
        <f>E6-G6+E7+E5-G5+E4</f>
        <v>134.88999999999999</v>
      </c>
      <c r="K6" s="236"/>
      <c r="L6" s="1234"/>
      <c r="M6" s="494"/>
      <c r="N6" s="234"/>
      <c r="O6" s="251"/>
      <c r="P6" s="239"/>
      <c r="Q6" s="246">
        <f>P42</f>
        <v>0</v>
      </c>
      <c r="R6" s="7">
        <f>O6-Q6+O7+O5-Q5+O4</f>
        <v>121.18</v>
      </c>
    </row>
    <row r="7" spans="1:19" ht="15.75" thickBot="1" x14ac:dyDescent="0.3">
      <c r="A7" s="226"/>
      <c r="B7" s="256"/>
      <c r="C7" s="494"/>
      <c r="D7" s="234"/>
      <c r="E7" s="640"/>
      <c r="F7" s="239"/>
      <c r="G7" s="226"/>
      <c r="K7" s="226"/>
      <c r="L7" s="256"/>
      <c r="M7" s="494"/>
      <c r="N7" s="234"/>
      <c r="O7" s="640"/>
      <c r="P7" s="239"/>
      <c r="Q7" s="226"/>
    </row>
    <row r="8" spans="1:1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/>
      <c r="R8" s="24"/>
    </row>
    <row r="9" spans="1:19" ht="15.75" thickTop="1" x14ac:dyDescent="0.25">
      <c r="A9" s="80" t="s">
        <v>32</v>
      </c>
      <c r="B9" s="83">
        <f>F6-C9+F5+F7+F4</f>
        <v>22</v>
      </c>
      <c r="C9" s="247">
        <v>10</v>
      </c>
      <c r="D9" s="248">
        <v>110.37</v>
      </c>
      <c r="E9" s="273">
        <v>44788</v>
      </c>
      <c r="F9" s="248">
        <f t="shared" ref="F9:F40" si="0">D9</f>
        <v>110.37</v>
      </c>
      <c r="G9" s="249" t="s">
        <v>229</v>
      </c>
      <c r="H9" s="250">
        <v>90</v>
      </c>
      <c r="I9" s="259">
        <f>E6-F9+E5+E7+E4</f>
        <v>249.76</v>
      </c>
      <c r="K9" s="80" t="s">
        <v>32</v>
      </c>
      <c r="L9" s="83">
        <f>P6-M9+P5+P7+P4</f>
        <v>11</v>
      </c>
      <c r="M9" s="247"/>
      <c r="N9" s="248"/>
      <c r="O9" s="273"/>
      <c r="P9" s="248">
        <f t="shared" ref="P9:P40" si="1">N9</f>
        <v>0</v>
      </c>
      <c r="Q9" s="249"/>
      <c r="R9" s="250"/>
      <c r="S9" s="259">
        <f>O6-P9+O5+O7+O4</f>
        <v>121.18</v>
      </c>
    </row>
    <row r="10" spans="1:19" x14ac:dyDescent="0.25">
      <c r="A10" s="723"/>
      <c r="B10" s="83">
        <f>B9-C10</f>
        <v>12</v>
      </c>
      <c r="C10" s="229">
        <v>10</v>
      </c>
      <c r="D10" s="248">
        <v>114.87</v>
      </c>
      <c r="E10" s="273">
        <v>44793</v>
      </c>
      <c r="F10" s="248">
        <f t="shared" si="0"/>
        <v>114.87</v>
      </c>
      <c r="G10" s="249" t="s">
        <v>246</v>
      </c>
      <c r="H10" s="250">
        <v>90</v>
      </c>
      <c r="I10" s="259">
        <f>I9-F10</f>
        <v>134.88999999999999</v>
      </c>
      <c r="K10" s="723"/>
      <c r="L10" s="83">
        <f>L9-M10</f>
        <v>11</v>
      </c>
      <c r="M10" s="229"/>
      <c r="N10" s="248"/>
      <c r="O10" s="273"/>
      <c r="P10" s="248">
        <f t="shared" si="1"/>
        <v>0</v>
      </c>
      <c r="Q10" s="249"/>
      <c r="R10" s="250"/>
      <c r="S10" s="259">
        <f>S9-P10</f>
        <v>121.18</v>
      </c>
    </row>
    <row r="11" spans="1:19" x14ac:dyDescent="0.25">
      <c r="A11" s="183"/>
      <c r="B11" s="276">
        <f t="shared" ref="B11:B40" si="2">B10-C11</f>
        <v>12</v>
      </c>
      <c r="C11" s="229"/>
      <c r="D11" s="309"/>
      <c r="E11" s="815"/>
      <c r="F11" s="309">
        <f t="shared" si="0"/>
        <v>0</v>
      </c>
      <c r="G11" s="816"/>
      <c r="H11" s="281"/>
      <c r="I11" s="259">
        <f t="shared" ref="I11:I40" si="3">I10-F11</f>
        <v>134.88999999999999</v>
      </c>
      <c r="K11" s="183"/>
      <c r="L11" s="276">
        <f t="shared" ref="L11:L40" si="4">L10-M11</f>
        <v>11</v>
      </c>
      <c r="M11" s="229"/>
      <c r="N11" s="309"/>
      <c r="O11" s="815"/>
      <c r="P11" s="309">
        <f t="shared" si="1"/>
        <v>0</v>
      </c>
      <c r="Q11" s="816"/>
      <c r="R11" s="281"/>
      <c r="S11" s="259">
        <f t="shared" ref="S11:S40" si="5">S10-P11</f>
        <v>121.18</v>
      </c>
    </row>
    <row r="12" spans="1:19" x14ac:dyDescent="0.25">
      <c r="A12" s="183"/>
      <c r="B12" s="276">
        <f t="shared" si="2"/>
        <v>12</v>
      </c>
      <c r="C12" s="229"/>
      <c r="D12" s="309"/>
      <c r="E12" s="815"/>
      <c r="F12" s="309">
        <f t="shared" si="0"/>
        <v>0</v>
      </c>
      <c r="G12" s="816"/>
      <c r="H12" s="281"/>
      <c r="I12" s="259">
        <f t="shared" si="3"/>
        <v>134.88999999999999</v>
      </c>
      <c r="K12" s="183"/>
      <c r="L12" s="276">
        <f t="shared" si="4"/>
        <v>11</v>
      </c>
      <c r="M12" s="229"/>
      <c r="N12" s="309"/>
      <c r="O12" s="815"/>
      <c r="P12" s="309">
        <f t="shared" si="1"/>
        <v>0</v>
      </c>
      <c r="Q12" s="816"/>
      <c r="R12" s="281"/>
      <c r="S12" s="259">
        <f t="shared" si="5"/>
        <v>121.18</v>
      </c>
    </row>
    <row r="13" spans="1:19" x14ac:dyDescent="0.25">
      <c r="A13" s="82" t="s">
        <v>33</v>
      </c>
      <c r="B13" s="276">
        <f t="shared" si="2"/>
        <v>12</v>
      </c>
      <c r="C13" s="229"/>
      <c r="D13" s="309"/>
      <c r="E13" s="815"/>
      <c r="F13" s="309">
        <f t="shared" si="0"/>
        <v>0</v>
      </c>
      <c r="G13" s="816"/>
      <c r="H13" s="281"/>
      <c r="I13" s="259">
        <f t="shared" si="3"/>
        <v>134.88999999999999</v>
      </c>
      <c r="K13" s="82" t="s">
        <v>33</v>
      </c>
      <c r="L13" s="276">
        <f t="shared" si="4"/>
        <v>11</v>
      </c>
      <c r="M13" s="229"/>
      <c r="N13" s="309"/>
      <c r="O13" s="815"/>
      <c r="P13" s="309">
        <f t="shared" si="1"/>
        <v>0</v>
      </c>
      <c r="Q13" s="816"/>
      <c r="R13" s="281"/>
      <c r="S13" s="259">
        <f t="shared" si="5"/>
        <v>121.18</v>
      </c>
    </row>
    <row r="14" spans="1:19" x14ac:dyDescent="0.25">
      <c r="A14" s="73"/>
      <c r="B14" s="276">
        <f t="shared" si="2"/>
        <v>12</v>
      </c>
      <c r="C14" s="229"/>
      <c r="D14" s="309"/>
      <c r="E14" s="815"/>
      <c r="F14" s="309">
        <f t="shared" si="0"/>
        <v>0</v>
      </c>
      <c r="G14" s="816"/>
      <c r="H14" s="281"/>
      <c r="I14" s="259">
        <f t="shared" si="3"/>
        <v>134.88999999999999</v>
      </c>
      <c r="K14" s="73"/>
      <c r="L14" s="276">
        <f t="shared" si="4"/>
        <v>11</v>
      </c>
      <c r="M14" s="229"/>
      <c r="N14" s="309"/>
      <c r="O14" s="815"/>
      <c r="P14" s="309">
        <f t="shared" si="1"/>
        <v>0</v>
      </c>
      <c r="Q14" s="816"/>
      <c r="R14" s="281"/>
      <c r="S14" s="259">
        <f t="shared" si="5"/>
        <v>121.18</v>
      </c>
    </row>
    <row r="15" spans="1:19" x14ac:dyDescent="0.25">
      <c r="A15" s="73"/>
      <c r="B15" s="276">
        <f t="shared" si="2"/>
        <v>12</v>
      </c>
      <c r="C15" s="229"/>
      <c r="D15" s="309"/>
      <c r="E15" s="815"/>
      <c r="F15" s="309">
        <f t="shared" si="0"/>
        <v>0</v>
      </c>
      <c r="G15" s="816"/>
      <c r="H15" s="281"/>
      <c r="I15" s="259">
        <f t="shared" si="3"/>
        <v>134.88999999999999</v>
      </c>
      <c r="K15" s="73"/>
      <c r="L15" s="276">
        <f t="shared" si="4"/>
        <v>11</v>
      </c>
      <c r="M15" s="229"/>
      <c r="N15" s="309"/>
      <c r="O15" s="815"/>
      <c r="P15" s="309">
        <f t="shared" si="1"/>
        <v>0</v>
      </c>
      <c r="Q15" s="816"/>
      <c r="R15" s="281"/>
      <c r="S15" s="259">
        <f t="shared" si="5"/>
        <v>121.18</v>
      </c>
    </row>
    <row r="16" spans="1:19" x14ac:dyDescent="0.25">
      <c r="B16" s="276">
        <f t="shared" si="2"/>
        <v>12</v>
      </c>
      <c r="C16" s="73"/>
      <c r="D16" s="309"/>
      <c r="E16" s="815"/>
      <c r="F16" s="309">
        <f t="shared" si="0"/>
        <v>0</v>
      </c>
      <c r="G16" s="816"/>
      <c r="H16" s="281"/>
      <c r="I16" s="259">
        <f t="shared" si="3"/>
        <v>134.88999999999999</v>
      </c>
      <c r="L16" s="276">
        <f t="shared" si="4"/>
        <v>11</v>
      </c>
      <c r="M16" s="73"/>
      <c r="N16" s="309"/>
      <c r="O16" s="815"/>
      <c r="P16" s="309">
        <f t="shared" si="1"/>
        <v>0</v>
      </c>
      <c r="Q16" s="816"/>
      <c r="R16" s="281"/>
      <c r="S16" s="259">
        <f t="shared" si="5"/>
        <v>121.18</v>
      </c>
    </row>
    <row r="17" spans="1:19" x14ac:dyDescent="0.25">
      <c r="B17" s="276">
        <f t="shared" si="2"/>
        <v>12</v>
      </c>
      <c r="C17" s="73"/>
      <c r="D17" s="309"/>
      <c r="E17" s="815"/>
      <c r="F17" s="309">
        <f t="shared" si="0"/>
        <v>0</v>
      </c>
      <c r="G17" s="816"/>
      <c r="H17" s="281"/>
      <c r="I17" s="259">
        <f t="shared" si="3"/>
        <v>134.88999999999999</v>
      </c>
      <c r="L17" s="276">
        <f t="shared" si="4"/>
        <v>11</v>
      </c>
      <c r="M17" s="73"/>
      <c r="N17" s="309"/>
      <c r="O17" s="815"/>
      <c r="P17" s="309">
        <f t="shared" si="1"/>
        <v>0</v>
      </c>
      <c r="Q17" s="816"/>
      <c r="R17" s="281"/>
      <c r="S17" s="259">
        <f t="shared" si="5"/>
        <v>121.18</v>
      </c>
    </row>
    <row r="18" spans="1:19" x14ac:dyDescent="0.25">
      <c r="A18" s="122"/>
      <c r="B18" s="276">
        <f t="shared" si="2"/>
        <v>12</v>
      </c>
      <c r="C18" s="73"/>
      <c r="D18" s="309"/>
      <c r="E18" s="815"/>
      <c r="F18" s="309">
        <f t="shared" si="0"/>
        <v>0</v>
      </c>
      <c r="G18" s="816"/>
      <c r="H18" s="281"/>
      <c r="I18" s="259">
        <f t="shared" si="3"/>
        <v>134.88999999999999</v>
      </c>
      <c r="K18" s="122"/>
      <c r="L18" s="276">
        <f t="shared" si="4"/>
        <v>11</v>
      </c>
      <c r="M18" s="73"/>
      <c r="N18" s="309"/>
      <c r="O18" s="815"/>
      <c r="P18" s="309">
        <f t="shared" si="1"/>
        <v>0</v>
      </c>
      <c r="Q18" s="816"/>
      <c r="R18" s="281"/>
      <c r="S18" s="259">
        <f t="shared" si="5"/>
        <v>121.18</v>
      </c>
    </row>
    <row r="19" spans="1:19" x14ac:dyDescent="0.25">
      <c r="A19" s="122"/>
      <c r="B19" s="276">
        <f t="shared" si="2"/>
        <v>12</v>
      </c>
      <c r="C19" s="15"/>
      <c r="D19" s="309"/>
      <c r="E19" s="815"/>
      <c r="F19" s="309">
        <f t="shared" si="0"/>
        <v>0</v>
      </c>
      <c r="G19" s="816"/>
      <c r="H19" s="281"/>
      <c r="I19" s="259">
        <f t="shared" si="3"/>
        <v>134.88999999999999</v>
      </c>
      <c r="K19" s="122"/>
      <c r="L19" s="276">
        <f t="shared" si="4"/>
        <v>11</v>
      </c>
      <c r="M19" s="15"/>
      <c r="N19" s="309"/>
      <c r="O19" s="815"/>
      <c r="P19" s="309">
        <f t="shared" si="1"/>
        <v>0</v>
      </c>
      <c r="Q19" s="816"/>
      <c r="R19" s="281"/>
      <c r="S19" s="259">
        <f t="shared" si="5"/>
        <v>121.18</v>
      </c>
    </row>
    <row r="20" spans="1:19" x14ac:dyDescent="0.25">
      <c r="A20" s="122"/>
      <c r="B20" s="83">
        <f t="shared" si="2"/>
        <v>12</v>
      </c>
      <c r="C20" s="15"/>
      <c r="D20" s="309"/>
      <c r="E20" s="815"/>
      <c r="F20" s="309">
        <f t="shared" si="0"/>
        <v>0</v>
      </c>
      <c r="G20" s="816"/>
      <c r="H20" s="281"/>
      <c r="I20" s="259">
        <f t="shared" si="3"/>
        <v>134.88999999999999</v>
      </c>
      <c r="K20" s="122"/>
      <c r="L20" s="83">
        <f t="shared" si="4"/>
        <v>11</v>
      </c>
      <c r="M20" s="15"/>
      <c r="N20" s="309"/>
      <c r="O20" s="815"/>
      <c r="P20" s="309">
        <f t="shared" si="1"/>
        <v>0</v>
      </c>
      <c r="Q20" s="816"/>
      <c r="R20" s="281"/>
      <c r="S20" s="259">
        <f t="shared" si="5"/>
        <v>121.18</v>
      </c>
    </row>
    <row r="21" spans="1:19" x14ac:dyDescent="0.25">
      <c r="A21" s="122"/>
      <c r="B21" s="83">
        <f t="shared" si="2"/>
        <v>12</v>
      </c>
      <c r="C21" s="15"/>
      <c r="D21" s="309"/>
      <c r="E21" s="815"/>
      <c r="F21" s="309">
        <f t="shared" si="0"/>
        <v>0</v>
      </c>
      <c r="G21" s="816"/>
      <c r="H21" s="281"/>
      <c r="I21" s="259">
        <f t="shared" si="3"/>
        <v>134.88999999999999</v>
      </c>
      <c r="K21" s="122"/>
      <c r="L21" s="83">
        <f t="shared" si="4"/>
        <v>11</v>
      </c>
      <c r="M21" s="15"/>
      <c r="N21" s="309"/>
      <c r="O21" s="815"/>
      <c r="P21" s="309">
        <f t="shared" si="1"/>
        <v>0</v>
      </c>
      <c r="Q21" s="816"/>
      <c r="R21" s="281"/>
      <c r="S21" s="259">
        <f t="shared" si="5"/>
        <v>121.18</v>
      </c>
    </row>
    <row r="22" spans="1:19" x14ac:dyDescent="0.25">
      <c r="A22" s="122"/>
      <c r="B22" s="265">
        <f t="shared" si="2"/>
        <v>12</v>
      </c>
      <c r="C22" s="15"/>
      <c r="D22" s="309"/>
      <c r="E22" s="815"/>
      <c r="F22" s="309">
        <f t="shared" si="0"/>
        <v>0</v>
      </c>
      <c r="G22" s="816"/>
      <c r="H22" s="281"/>
      <c r="I22" s="259">
        <f t="shared" si="3"/>
        <v>134.88999999999999</v>
      </c>
      <c r="K22" s="122"/>
      <c r="L22" s="265">
        <f t="shared" si="4"/>
        <v>11</v>
      </c>
      <c r="M22" s="15"/>
      <c r="N22" s="309"/>
      <c r="O22" s="815"/>
      <c r="P22" s="309">
        <f t="shared" si="1"/>
        <v>0</v>
      </c>
      <c r="Q22" s="816"/>
      <c r="R22" s="281"/>
      <c r="S22" s="259">
        <f t="shared" si="5"/>
        <v>121.18</v>
      </c>
    </row>
    <row r="23" spans="1:19" x14ac:dyDescent="0.25">
      <c r="A23" s="123"/>
      <c r="B23" s="265">
        <f t="shared" si="2"/>
        <v>12</v>
      </c>
      <c r="C23" s="15"/>
      <c r="D23" s="309"/>
      <c r="E23" s="815"/>
      <c r="F23" s="309">
        <f t="shared" si="0"/>
        <v>0</v>
      </c>
      <c r="G23" s="816"/>
      <c r="H23" s="281"/>
      <c r="I23" s="259">
        <f t="shared" si="3"/>
        <v>134.88999999999999</v>
      </c>
      <c r="K23" s="123"/>
      <c r="L23" s="265">
        <f t="shared" si="4"/>
        <v>11</v>
      </c>
      <c r="M23" s="15"/>
      <c r="N23" s="309"/>
      <c r="O23" s="815"/>
      <c r="P23" s="309">
        <f t="shared" si="1"/>
        <v>0</v>
      </c>
      <c r="Q23" s="816"/>
      <c r="R23" s="281"/>
      <c r="S23" s="259">
        <f t="shared" si="5"/>
        <v>121.18</v>
      </c>
    </row>
    <row r="24" spans="1:19" x14ac:dyDescent="0.25">
      <c r="A24" s="122"/>
      <c r="B24" s="265">
        <f t="shared" si="2"/>
        <v>12</v>
      </c>
      <c r="C24" s="15"/>
      <c r="D24" s="309"/>
      <c r="E24" s="815"/>
      <c r="F24" s="309">
        <f t="shared" si="0"/>
        <v>0</v>
      </c>
      <c r="G24" s="816"/>
      <c r="H24" s="281"/>
      <c r="I24" s="259">
        <f t="shared" si="3"/>
        <v>134.88999999999999</v>
      </c>
      <c r="K24" s="122"/>
      <c r="L24" s="265">
        <f t="shared" si="4"/>
        <v>11</v>
      </c>
      <c r="M24" s="15"/>
      <c r="N24" s="309"/>
      <c r="O24" s="815"/>
      <c r="P24" s="309">
        <f t="shared" si="1"/>
        <v>0</v>
      </c>
      <c r="Q24" s="816"/>
      <c r="R24" s="281"/>
      <c r="S24" s="259">
        <f t="shared" si="5"/>
        <v>121.18</v>
      </c>
    </row>
    <row r="25" spans="1:19" x14ac:dyDescent="0.25">
      <c r="A25" s="122"/>
      <c r="B25" s="265">
        <f t="shared" si="2"/>
        <v>12</v>
      </c>
      <c r="C25" s="15"/>
      <c r="D25" s="309"/>
      <c r="E25" s="815"/>
      <c r="F25" s="309">
        <f t="shared" si="0"/>
        <v>0</v>
      </c>
      <c r="G25" s="816"/>
      <c r="H25" s="281"/>
      <c r="I25" s="259">
        <f t="shared" si="3"/>
        <v>134.88999999999999</v>
      </c>
      <c r="K25" s="122"/>
      <c r="L25" s="265">
        <f t="shared" si="4"/>
        <v>11</v>
      </c>
      <c r="M25" s="15"/>
      <c r="N25" s="309"/>
      <c r="O25" s="815"/>
      <c r="P25" s="309">
        <f t="shared" si="1"/>
        <v>0</v>
      </c>
      <c r="Q25" s="816"/>
      <c r="R25" s="281"/>
      <c r="S25" s="259">
        <f t="shared" si="5"/>
        <v>121.18</v>
      </c>
    </row>
    <row r="26" spans="1:19" x14ac:dyDescent="0.25">
      <c r="A26" s="122"/>
      <c r="B26" s="183">
        <f t="shared" si="2"/>
        <v>12</v>
      </c>
      <c r="C26" s="15"/>
      <c r="D26" s="309"/>
      <c r="E26" s="815"/>
      <c r="F26" s="309">
        <f t="shared" si="0"/>
        <v>0</v>
      </c>
      <c r="G26" s="816"/>
      <c r="H26" s="281"/>
      <c r="I26" s="259">
        <f t="shared" si="3"/>
        <v>134.88999999999999</v>
      </c>
      <c r="K26" s="122"/>
      <c r="L26" s="183">
        <f t="shared" si="4"/>
        <v>11</v>
      </c>
      <c r="M26" s="15"/>
      <c r="N26" s="309"/>
      <c r="O26" s="815"/>
      <c r="P26" s="309">
        <f t="shared" si="1"/>
        <v>0</v>
      </c>
      <c r="Q26" s="816"/>
      <c r="R26" s="281"/>
      <c r="S26" s="259">
        <f t="shared" si="5"/>
        <v>121.18</v>
      </c>
    </row>
    <row r="27" spans="1:19" x14ac:dyDescent="0.25">
      <c r="A27" s="122"/>
      <c r="B27" s="265">
        <f t="shared" si="2"/>
        <v>12</v>
      </c>
      <c r="C27" s="15"/>
      <c r="D27" s="309"/>
      <c r="E27" s="815"/>
      <c r="F27" s="309">
        <f t="shared" si="0"/>
        <v>0</v>
      </c>
      <c r="G27" s="816"/>
      <c r="H27" s="281"/>
      <c r="I27" s="259">
        <f t="shared" si="3"/>
        <v>134.88999999999999</v>
      </c>
      <c r="K27" s="122"/>
      <c r="L27" s="265">
        <f t="shared" si="4"/>
        <v>11</v>
      </c>
      <c r="M27" s="15"/>
      <c r="N27" s="309"/>
      <c r="O27" s="815"/>
      <c r="P27" s="309">
        <f t="shared" si="1"/>
        <v>0</v>
      </c>
      <c r="Q27" s="816"/>
      <c r="R27" s="281"/>
      <c r="S27" s="259">
        <f t="shared" si="5"/>
        <v>121.18</v>
      </c>
    </row>
    <row r="28" spans="1:19" x14ac:dyDescent="0.25">
      <c r="A28" s="122"/>
      <c r="B28" s="183">
        <f t="shared" si="2"/>
        <v>12</v>
      </c>
      <c r="C28" s="15"/>
      <c r="D28" s="309"/>
      <c r="E28" s="815"/>
      <c r="F28" s="309">
        <f t="shared" si="0"/>
        <v>0</v>
      </c>
      <c r="G28" s="816"/>
      <c r="H28" s="281"/>
      <c r="I28" s="259">
        <f t="shared" si="3"/>
        <v>134.88999999999999</v>
      </c>
      <c r="K28" s="122"/>
      <c r="L28" s="183">
        <f t="shared" si="4"/>
        <v>11</v>
      </c>
      <c r="M28" s="15"/>
      <c r="N28" s="309"/>
      <c r="O28" s="815"/>
      <c r="P28" s="309">
        <f t="shared" si="1"/>
        <v>0</v>
      </c>
      <c r="Q28" s="816"/>
      <c r="R28" s="281"/>
      <c r="S28" s="259">
        <f t="shared" si="5"/>
        <v>121.18</v>
      </c>
    </row>
    <row r="29" spans="1:19" x14ac:dyDescent="0.25">
      <c r="A29" s="122"/>
      <c r="B29" s="265">
        <f t="shared" si="2"/>
        <v>12</v>
      </c>
      <c r="C29" s="15"/>
      <c r="D29" s="248"/>
      <c r="E29" s="273"/>
      <c r="F29" s="248">
        <f t="shared" si="0"/>
        <v>0</v>
      </c>
      <c r="G29" s="249"/>
      <c r="H29" s="250"/>
      <c r="I29" s="259">
        <f t="shared" si="3"/>
        <v>134.88999999999999</v>
      </c>
      <c r="K29" s="122"/>
      <c r="L29" s="265">
        <f t="shared" si="4"/>
        <v>11</v>
      </c>
      <c r="M29" s="15"/>
      <c r="N29" s="248"/>
      <c r="O29" s="273"/>
      <c r="P29" s="248">
        <f t="shared" si="1"/>
        <v>0</v>
      </c>
      <c r="Q29" s="249"/>
      <c r="R29" s="250"/>
      <c r="S29" s="259">
        <f t="shared" si="5"/>
        <v>121.18</v>
      </c>
    </row>
    <row r="30" spans="1:19" x14ac:dyDescent="0.25">
      <c r="A30" s="122"/>
      <c r="B30" s="265">
        <f t="shared" si="2"/>
        <v>12</v>
      </c>
      <c r="C30" s="15"/>
      <c r="D30" s="248"/>
      <c r="E30" s="273"/>
      <c r="F30" s="248">
        <f t="shared" si="0"/>
        <v>0</v>
      </c>
      <c r="G30" s="249"/>
      <c r="H30" s="250"/>
      <c r="I30" s="259">
        <f t="shared" si="3"/>
        <v>134.88999999999999</v>
      </c>
      <c r="K30" s="122"/>
      <c r="L30" s="265">
        <f t="shared" si="4"/>
        <v>11</v>
      </c>
      <c r="M30" s="15"/>
      <c r="N30" s="248"/>
      <c r="O30" s="273"/>
      <c r="P30" s="248">
        <f t="shared" si="1"/>
        <v>0</v>
      </c>
      <c r="Q30" s="249"/>
      <c r="R30" s="250"/>
      <c r="S30" s="259">
        <f t="shared" si="5"/>
        <v>121.18</v>
      </c>
    </row>
    <row r="31" spans="1:19" x14ac:dyDescent="0.25">
      <c r="A31" s="122"/>
      <c r="B31" s="265">
        <f t="shared" si="2"/>
        <v>12</v>
      </c>
      <c r="C31" s="15"/>
      <c r="D31" s="248"/>
      <c r="E31" s="273"/>
      <c r="F31" s="248">
        <f t="shared" si="0"/>
        <v>0</v>
      </c>
      <c r="G31" s="249"/>
      <c r="H31" s="250"/>
      <c r="I31" s="259">
        <f t="shared" si="3"/>
        <v>134.88999999999999</v>
      </c>
      <c r="K31" s="122"/>
      <c r="L31" s="265">
        <f t="shared" si="4"/>
        <v>11</v>
      </c>
      <c r="M31" s="15"/>
      <c r="N31" s="248"/>
      <c r="O31" s="273"/>
      <c r="P31" s="248">
        <f t="shared" si="1"/>
        <v>0</v>
      </c>
      <c r="Q31" s="249"/>
      <c r="R31" s="250"/>
      <c r="S31" s="259">
        <f t="shared" si="5"/>
        <v>121.18</v>
      </c>
    </row>
    <row r="32" spans="1:19" x14ac:dyDescent="0.25">
      <c r="A32" s="122"/>
      <c r="B32" s="265">
        <f t="shared" si="2"/>
        <v>12</v>
      </c>
      <c r="C32" s="15"/>
      <c r="D32" s="248"/>
      <c r="E32" s="273"/>
      <c r="F32" s="248">
        <f t="shared" si="0"/>
        <v>0</v>
      </c>
      <c r="G32" s="249"/>
      <c r="H32" s="250"/>
      <c r="I32" s="259">
        <f t="shared" si="3"/>
        <v>134.88999999999999</v>
      </c>
      <c r="K32" s="122"/>
      <c r="L32" s="265">
        <f t="shared" si="4"/>
        <v>11</v>
      </c>
      <c r="M32" s="15"/>
      <c r="N32" s="248"/>
      <c r="O32" s="273"/>
      <c r="P32" s="248">
        <f t="shared" si="1"/>
        <v>0</v>
      </c>
      <c r="Q32" s="249"/>
      <c r="R32" s="250"/>
      <c r="S32" s="259">
        <f t="shared" si="5"/>
        <v>121.18</v>
      </c>
    </row>
    <row r="33" spans="1:19" x14ac:dyDescent="0.25">
      <c r="A33" s="122"/>
      <c r="B33" s="265">
        <f t="shared" si="2"/>
        <v>12</v>
      </c>
      <c r="C33" s="15"/>
      <c r="D33" s="248"/>
      <c r="E33" s="273"/>
      <c r="F33" s="248">
        <f t="shared" si="0"/>
        <v>0</v>
      </c>
      <c r="G33" s="249"/>
      <c r="H33" s="250"/>
      <c r="I33" s="259">
        <f t="shared" si="3"/>
        <v>134.88999999999999</v>
      </c>
      <c r="K33" s="122"/>
      <c r="L33" s="265">
        <f t="shared" si="4"/>
        <v>11</v>
      </c>
      <c r="M33" s="15"/>
      <c r="N33" s="248"/>
      <c r="O33" s="273"/>
      <c r="P33" s="248">
        <f t="shared" si="1"/>
        <v>0</v>
      </c>
      <c r="Q33" s="249"/>
      <c r="R33" s="250"/>
      <c r="S33" s="259">
        <f t="shared" si="5"/>
        <v>121.18</v>
      </c>
    </row>
    <row r="34" spans="1:19" x14ac:dyDescent="0.25">
      <c r="A34" s="122"/>
      <c r="B34" s="265">
        <f t="shared" si="2"/>
        <v>12</v>
      </c>
      <c r="C34" s="15"/>
      <c r="D34" s="248"/>
      <c r="E34" s="273"/>
      <c r="F34" s="248">
        <f t="shared" si="0"/>
        <v>0</v>
      </c>
      <c r="G34" s="249"/>
      <c r="H34" s="250"/>
      <c r="I34" s="259">
        <f t="shared" si="3"/>
        <v>134.88999999999999</v>
      </c>
      <c r="K34" s="122"/>
      <c r="L34" s="265">
        <f t="shared" si="4"/>
        <v>11</v>
      </c>
      <c r="M34" s="15"/>
      <c r="N34" s="248"/>
      <c r="O34" s="273"/>
      <c r="P34" s="248">
        <f t="shared" si="1"/>
        <v>0</v>
      </c>
      <c r="Q34" s="249"/>
      <c r="R34" s="250"/>
      <c r="S34" s="259">
        <f t="shared" si="5"/>
        <v>121.18</v>
      </c>
    </row>
    <row r="35" spans="1:19" x14ac:dyDescent="0.25">
      <c r="A35" s="122"/>
      <c r="B35" s="265">
        <f t="shared" si="2"/>
        <v>12</v>
      </c>
      <c r="C35" s="15"/>
      <c r="D35" s="248"/>
      <c r="E35" s="273"/>
      <c r="F35" s="248">
        <f t="shared" si="0"/>
        <v>0</v>
      </c>
      <c r="G35" s="249"/>
      <c r="H35" s="250"/>
      <c r="I35" s="259">
        <f t="shared" si="3"/>
        <v>134.88999999999999</v>
      </c>
      <c r="K35" s="122"/>
      <c r="L35" s="265">
        <f t="shared" si="4"/>
        <v>11</v>
      </c>
      <c r="M35" s="15"/>
      <c r="N35" s="248"/>
      <c r="O35" s="273"/>
      <c r="P35" s="248">
        <f t="shared" si="1"/>
        <v>0</v>
      </c>
      <c r="Q35" s="249"/>
      <c r="R35" s="250"/>
      <c r="S35" s="259">
        <f t="shared" si="5"/>
        <v>121.18</v>
      </c>
    </row>
    <row r="36" spans="1:19" x14ac:dyDescent="0.25">
      <c r="A36" s="122" t="s">
        <v>22</v>
      </c>
      <c r="B36" s="265">
        <f t="shared" si="2"/>
        <v>12</v>
      </c>
      <c r="C36" s="15"/>
      <c r="D36" s="248"/>
      <c r="E36" s="273"/>
      <c r="F36" s="248">
        <f t="shared" si="0"/>
        <v>0</v>
      </c>
      <c r="G36" s="249"/>
      <c r="H36" s="250"/>
      <c r="I36" s="259">
        <f t="shared" si="3"/>
        <v>134.88999999999999</v>
      </c>
      <c r="K36" s="122" t="s">
        <v>22</v>
      </c>
      <c r="L36" s="265">
        <f t="shared" si="4"/>
        <v>11</v>
      </c>
      <c r="M36" s="15"/>
      <c r="N36" s="248"/>
      <c r="O36" s="273"/>
      <c r="P36" s="248">
        <f t="shared" si="1"/>
        <v>0</v>
      </c>
      <c r="Q36" s="249"/>
      <c r="R36" s="250"/>
      <c r="S36" s="259">
        <f t="shared" si="5"/>
        <v>121.18</v>
      </c>
    </row>
    <row r="37" spans="1:19" x14ac:dyDescent="0.25">
      <c r="A37" s="123"/>
      <c r="B37" s="265">
        <f t="shared" si="2"/>
        <v>12</v>
      </c>
      <c r="C37" s="15"/>
      <c r="D37" s="248"/>
      <c r="E37" s="273"/>
      <c r="F37" s="248">
        <f t="shared" si="0"/>
        <v>0</v>
      </c>
      <c r="G37" s="249"/>
      <c r="H37" s="250"/>
      <c r="I37" s="259">
        <f t="shared" si="3"/>
        <v>134.88999999999999</v>
      </c>
      <c r="K37" s="123"/>
      <c r="L37" s="265">
        <f t="shared" si="4"/>
        <v>11</v>
      </c>
      <c r="M37" s="15"/>
      <c r="N37" s="248"/>
      <c r="O37" s="273"/>
      <c r="P37" s="248">
        <f t="shared" si="1"/>
        <v>0</v>
      </c>
      <c r="Q37" s="249"/>
      <c r="R37" s="250"/>
      <c r="S37" s="259">
        <f t="shared" si="5"/>
        <v>121.18</v>
      </c>
    </row>
    <row r="38" spans="1:19" x14ac:dyDescent="0.25">
      <c r="A38" s="122"/>
      <c r="B38" s="265">
        <f t="shared" si="2"/>
        <v>12</v>
      </c>
      <c r="C38" s="15"/>
      <c r="D38" s="248"/>
      <c r="E38" s="273"/>
      <c r="F38" s="248">
        <f t="shared" si="0"/>
        <v>0</v>
      </c>
      <c r="G38" s="249"/>
      <c r="H38" s="250"/>
      <c r="I38" s="259">
        <f t="shared" si="3"/>
        <v>134.88999999999999</v>
      </c>
      <c r="K38" s="122"/>
      <c r="L38" s="265">
        <f t="shared" si="4"/>
        <v>11</v>
      </c>
      <c r="M38" s="15"/>
      <c r="N38" s="248"/>
      <c r="O38" s="273"/>
      <c r="P38" s="248">
        <f t="shared" si="1"/>
        <v>0</v>
      </c>
      <c r="Q38" s="249"/>
      <c r="R38" s="250"/>
      <c r="S38" s="259">
        <f t="shared" si="5"/>
        <v>121.18</v>
      </c>
    </row>
    <row r="39" spans="1:19" x14ac:dyDescent="0.25">
      <c r="A39" s="122"/>
      <c r="B39" s="83">
        <f t="shared" si="2"/>
        <v>12</v>
      </c>
      <c r="C39" s="15"/>
      <c r="D39" s="248"/>
      <c r="E39" s="273"/>
      <c r="F39" s="248">
        <f t="shared" si="0"/>
        <v>0</v>
      </c>
      <c r="G39" s="249"/>
      <c r="H39" s="250"/>
      <c r="I39" s="259">
        <f t="shared" si="3"/>
        <v>134.88999999999999</v>
      </c>
      <c r="K39" s="122"/>
      <c r="L39" s="83">
        <f t="shared" si="4"/>
        <v>11</v>
      </c>
      <c r="M39" s="15"/>
      <c r="N39" s="248"/>
      <c r="O39" s="273"/>
      <c r="P39" s="248">
        <f t="shared" si="1"/>
        <v>0</v>
      </c>
      <c r="Q39" s="249"/>
      <c r="R39" s="250"/>
      <c r="S39" s="259">
        <f t="shared" si="5"/>
        <v>121.18</v>
      </c>
    </row>
    <row r="40" spans="1:19" x14ac:dyDescent="0.25">
      <c r="A40" s="122"/>
      <c r="B40" s="83">
        <f t="shared" si="2"/>
        <v>12</v>
      </c>
      <c r="C40" s="15"/>
      <c r="D40" s="248"/>
      <c r="E40" s="273"/>
      <c r="F40" s="248">
        <f t="shared" si="0"/>
        <v>0</v>
      </c>
      <c r="G40" s="249"/>
      <c r="H40" s="250"/>
      <c r="I40" s="259">
        <f t="shared" si="3"/>
        <v>134.88999999999999</v>
      </c>
      <c r="K40" s="122"/>
      <c r="L40" s="83">
        <f t="shared" si="4"/>
        <v>11</v>
      </c>
      <c r="M40" s="15"/>
      <c r="N40" s="248"/>
      <c r="O40" s="273"/>
      <c r="P40" s="248">
        <f t="shared" si="1"/>
        <v>0</v>
      </c>
      <c r="Q40" s="249"/>
      <c r="R40" s="250"/>
      <c r="S40" s="259">
        <f t="shared" si="5"/>
        <v>121.18</v>
      </c>
    </row>
    <row r="41" spans="1:19" ht="15.75" thickBot="1" x14ac:dyDescent="0.3">
      <c r="A41" s="122"/>
      <c r="B41" s="16"/>
      <c r="C41" s="52"/>
      <c r="D41" s="107"/>
      <c r="E41" s="197"/>
      <c r="F41" s="103"/>
      <c r="G41" s="104"/>
      <c r="H41" s="60"/>
      <c r="K41" s="122"/>
      <c r="L41" s="16"/>
      <c r="M41" s="52"/>
      <c r="N41" s="107"/>
      <c r="O41" s="197"/>
      <c r="P41" s="103"/>
      <c r="Q41" s="104"/>
      <c r="R41" s="60"/>
    </row>
    <row r="42" spans="1:19" x14ac:dyDescent="0.25">
      <c r="C42" s="53">
        <f>SUM(C9:C41)</f>
        <v>20</v>
      </c>
      <c r="D42" s="6">
        <f>SUM(D9:D41)</f>
        <v>225.24</v>
      </c>
      <c r="F42" s="6">
        <f>SUM(F9:F41)</f>
        <v>225.24</v>
      </c>
      <c r="M42" s="53">
        <f>SUM(M9:M41)</f>
        <v>0</v>
      </c>
      <c r="N42" s="6">
        <f>SUM(N9:N41)</f>
        <v>0</v>
      </c>
      <c r="P42" s="6">
        <f>SUM(P9:P41)</f>
        <v>0</v>
      </c>
    </row>
    <row r="44" spans="1:19" ht="15.75" thickBot="1" x14ac:dyDescent="0.3"/>
    <row r="45" spans="1:19" ht="15.75" thickBot="1" x14ac:dyDescent="0.3">
      <c r="D45" s="45" t="s">
        <v>4</v>
      </c>
      <c r="E45" s="56">
        <f>F5+F6-C42+F7</f>
        <v>7</v>
      </c>
      <c r="N45" s="45" t="s">
        <v>4</v>
      </c>
      <c r="O45" s="56">
        <f>P5+P6-M42+P7</f>
        <v>11</v>
      </c>
    </row>
    <row r="46" spans="1:19" ht="15.75" thickBot="1" x14ac:dyDescent="0.3"/>
    <row r="47" spans="1:19" ht="15.75" thickBot="1" x14ac:dyDescent="0.3">
      <c r="C47" s="1229" t="s">
        <v>11</v>
      </c>
      <c r="D47" s="1230"/>
      <c r="E47" s="57">
        <f>E5+E6-F42+E7</f>
        <v>73.529999999999973</v>
      </c>
      <c r="F47" s="73"/>
      <c r="M47" s="1229" t="s">
        <v>11</v>
      </c>
      <c r="N47" s="1230"/>
      <c r="O47" s="57">
        <f>O5+O6-P42+O7</f>
        <v>121.18</v>
      </c>
      <c r="P47" s="73"/>
    </row>
    <row r="50" spans="1:18" x14ac:dyDescent="0.25">
      <c r="A50" s="236"/>
      <c r="B50" s="1224"/>
      <c r="C50" s="632"/>
      <c r="D50" s="258"/>
      <c r="E50" s="243"/>
      <c r="F50" s="239"/>
      <c r="G50" s="244"/>
      <c r="H50" s="226"/>
      <c r="K50" s="236"/>
      <c r="L50" s="1224"/>
      <c r="M50" s="632"/>
      <c r="N50" s="258"/>
      <c r="O50" s="243"/>
      <c r="P50" s="239"/>
      <c r="Q50" s="244"/>
      <c r="R50" s="226"/>
    </row>
    <row r="51" spans="1:18" x14ac:dyDescent="0.25">
      <c r="A51" s="236"/>
      <c r="B51" s="1224"/>
      <c r="C51" s="494"/>
      <c r="D51" s="234"/>
      <c r="E51" s="251"/>
      <c r="F51" s="239"/>
      <c r="G51" s="246"/>
      <c r="H51" s="226"/>
      <c r="K51" s="236"/>
      <c r="L51" s="1224"/>
      <c r="M51" s="494"/>
      <c r="N51" s="234"/>
      <c r="O51" s="251"/>
      <c r="P51" s="239"/>
      <c r="Q51" s="246"/>
      <c r="R51" s="226"/>
    </row>
    <row r="52" spans="1:18" x14ac:dyDescent="0.25">
      <c r="A52" s="226"/>
      <c r="B52" s="256"/>
      <c r="C52" s="632"/>
      <c r="D52" s="234"/>
      <c r="E52" s="640"/>
      <c r="F52" s="274"/>
      <c r="G52" s="226"/>
      <c r="H52" s="226"/>
      <c r="K52" s="226"/>
      <c r="L52" s="256"/>
      <c r="M52" s="632"/>
      <c r="N52" s="234"/>
      <c r="O52" s="640"/>
      <c r="P52" s="274"/>
      <c r="Q52" s="226"/>
      <c r="R52" s="226"/>
    </row>
    <row r="53" spans="1:18" x14ac:dyDescent="0.25">
      <c r="A53" s="226"/>
      <c r="B53" s="226"/>
      <c r="C53" s="226"/>
      <c r="D53" s="226"/>
      <c r="E53" s="226"/>
      <c r="F53" s="226"/>
      <c r="G53" s="226"/>
      <c r="H53" s="226"/>
      <c r="K53" s="226"/>
      <c r="L53" s="226"/>
      <c r="M53" s="226"/>
      <c r="N53" s="226"/>
      <c r="O53" s="226"/>
      <c r="P53" s="226"/>
      <c r="Q53" s="226"/>
      <c r="R53" s="226"/>
    </row>
  </sheetData>
  <mergeCells count="8">
    <mergeCell ref="A1:G1"/>
    <mergeCell ref="B5:B6"/>
    <mergeCell ref="C47:D47"/>
    <mergeCell ref="B50:B51"/>
    <mergeCell ref="K1:Q1"/>
    <mergeCell ref="L5:L6"/>
    <mergeCell ref="M47:N47"/>
    <mergeCell ref="L50:L5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S83"/>
  <sheetViews>
    <sheetView topLeftCell="J1" workbookViewId="0">
      <selection activeCell="Q5" sqref="Q5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</cols>
  <sheetData>
    <row r="1" spans="1:19" ht="40.5" x14ac:dyDescent="0.55000000000000004">
      <c r="A1" s="1227" t="s">
        <v>282</v>
      </c>
      <c r="B1" s="1227"/>
      <c r="C1" s="1227"/>
      <c r="D1" s="1227"/>
      <c r="E1" s="1227"/>
      <c r="F1" s="1227"/>
      <c r="G1" s="1227"/>
      <c r="H1" s="11">
        <v>1</v>
      </c>
      <c r="K1" s="1231" t="s">
        <v>282</v>
      </c>
      <c r="L1" s="1231"/>
      <c r="M1" s="1231"/>
      <c r="N1" s="1231"/>
      <c r="O1" s="1231"/>
      <c r="P1" s="1231"/>
      <c r="Q1" s="1231"/>
      <c r="R1" s="11">
        <v>1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6.5" thickTop="1" x14ac:dyDescent="0.25">
      <c r="A4" s="12"/>
      <c r="B4" s="12"/>
      <c r="C4" s="641"/>
      <c r="D4" s="234"/>
      <c r="E4" s="243"/>
      <c r="F4" s="239"/>
      <c r="G4" s="155"/>
      <c r="H4" s="155"/>
      <c r="K4" s="12"/>
      <c r="L4" s="12"/>
      <c r="M4" s="641"/>
      <c r="N4" s="234"/>
      <c r="O4" s="243"/>
      <c r="P4" s="239"/>
      <c r="Q4" s="155"/>
      <c r="R4" s="155"/>
    </row>
    <row r="5" spans="1:19" ht="15" customHeight="1" x14ac:dyDescent="0.25">
      <c r="A5" s="236" t="s">
        <v>63</v>
      </c>
      <c r="B5" s="1232" t="s">
        <v>93</v>
      </c>
      <c r="C5" s="632">
        <v>99</v>
      </c>
      <c r="D5" s="258">
        <v>44791</v>
      </c>
      <c r="E5" s="243">
        <v>1005.97</v>
      </c>
      <c r="F5" s="239">
        <v>87</v>
      </c>
      <c r="G5" s="244"/>
      <c r="K5" s="236" t="s">
        <v>63</v>
      </c>
      <c r="L5" s="1232" t="s">
        <v>93</v>
      </c>
      <c r="M5" s="632">
        <v>99</v>
      </c>
      <c r="N5" s="258">
        <v>44807</v>
      </c>
      <c r="O5" s="243">
        <v>910.21</v>
      </c>
      <c r="P5" s="239">
        <v>79</v>
      </c>
      <c r="Q5" s="244"/>
    </row>
    <row r="6" spans="1:19" x14ac:dyDescent="0.25">
      <c r="A6" s="236"/>
      <c r="B6" s="1232"/>
      <c r="C6" s="494"/>
      <c r="D6" s="234"/>
      <c r="E6" s="251"/>
      <c r="F6" s="239"/>
      <c r="G6" s="246">
        <f>F78</f>
        <v>464.68999999999994</v>
      </c>
      <c r="H6" s="7">
        <f>E6-G6+E7+E5-G5+E4</f>
        <v>541.28000000000009</v>
      </c>
      <c r="K6" s="236"/>
      <c r="L6" s="1232"/>
      <c r="M6" s="494"/>
      <c r="N6" s="234"/>
      <c r="O6" s="251"/>
      <c r="P6" s="239"/>
      <c r="Q6" s="246">
        <f>P78</f>
        <v>0</v>
      </c>
      <c r="R6" s="7">
        <f>O6-Q6+O7+O5-Q5+O4</f>
        <v>910.21</v>
      </c>
    </row>
    <row r="7" spans="1:19" ht="15.75" thickBot="1" x14ac:dyDescent="0.3">
      <c r="A7" s="226"/>
      <c r="B7" s="256"/>
      <c r="C7" s="632"/>
      <c r="D7" s="234"/>
      <c r="E7" s="640"/>
      <c r="F7" s="229"/>
      <c r="G7" s="226"/>
      <c r="K7" s="226"/>
      <c r="L7" s="256"/>
      <c r="M7" s="632"/>
      <c r="N7" s="234"/>
      <c r="O7" s="640"/>
      <c r="P7" s="229"/>
      <c r="Q7" s="226"/>
    </row>
    <row r="8" spans="1:1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80" t="s">
        <v>32</v>
      </c>
      <c r="B9" s="183">
        <f>F6-C9+F5+F7+F4</f>
        <v>77</v>
      </c>
      <c r="C9" s="15">
        <v>10</v>
      </c>
      <c r="D9" s="248">
        <v>119.44</v>
      </c>
      <c r="E9" s="273">
        <v>44792</v>
      </c>
      <c r="F9" s="248">
        <f t="shared" ref="F9:F72" si="0">D9</f>
        <v>119.44</v>
      </c>
      <c r="G9" s="249" t="s">
        <v>242</v>
      </c>
      <c r="H9" s="250">
        <v>101</v>
      </c>
      <c r="I9" s="259">
        <f>E6-F9+E5+E7+E4</f>
        <v>886.53</v>
      </c>
      <c r="K9" s="80" t="s">
        <v>32</v>
      </c>
      <c r="L9" s="183">
        <f>P6-M9+P5+P7+P4</f>
        <v>79</v>
      </c>
      <c r="M9" s="15"/>
      <c r="N9" s="248"/>
      <c r="O9" s="273"/>
      <c r="P9" s="248">
        <f t="shared" ref="P9:P72" si="1">N9</f>
        <v>0</v>
      </c>
      <c r="Q9" s="249"/>
      <c r="R9" s="250"/>
      <c r="S9" s="259">
        <f>O6-P9+O5+O7+O4</f>
        <v>910.21</v>
      </c>
    </row>
    <row r="10" spans="1:19" x14ac:dyDescent="0.25">
      <c r="A10" s="723"/>
      <c r="B10" s="183">
        <f>B9-C10</f>
        <v>67</v>
      </c>
      <c r="C10" s="229">
        <v>10</v>
      </c>
      <c r="D10" s="248">
        <v>114.66</v>
      </c>
      <c r="E10" s="273">
        <v>44793</v>
      </c>
      <c r="F10" s="248">
        <f t="shared" si="0"/>
        <v>114.66</v>
      </c>
      <c r="G10" s="249" t="s">
        <v>246</v>
      </c>
      <c r="H10" s="250">
        <v>101</v>
      </c>
      <c r="I10" s="259">
        <f>I9-F10</f>
        <v>771.87</v>
      </c>
      <c r="K10" s="723"/>
      <c r="L10" s="183">
        <f>L9-M10</f>
        <v>79</v>
      </c>
      <c r="M10" s="229"/>
      <c r="N10" s="248"/>
      <c r="O10" s="273"/>
      <c r="P10" s="248">
        <f t="shared" si="1"/>
        <v>0</v>
      </c>
      <c r="Q10" s="249"/>
      <c r="R10" s="250"/>
      <c r="S10" s="259">
        <f>S9-P10</f>
        <v>910.21</v>
      </c>
    </row>
    <row r="11" spans="1:19" x14ac:dyDescent="0.25">
      <c r="A11" s="183"/>
      <c r="B11" s="802">
        <f t="shared" ref="B11:B54" si="2">B10-C11</f>
        <v>66</v>
      </c>
      <c r="C11" s="229">
        <v>1</v>
      </c>
      <c r="D11" s="248">
        <v>11.32</v>
      </c>
      <c r="E11" s="273">
        <v>44795</v>
      </c>
      <c r="F11" s="248">
        <f t="shared" si="0"/>
        <v>11.32</v>
      </c>
      <c r="G11" s="249" t="s">
        <v>253</v>
      </c>
      <c r="H11" s="250">
        <v>101</v>
      </c>
      <c r="I11" s="259">
        <f t="shared" ref="I11:I74" si="3">I10-F11</f>
        <v>760.55</v>
      </c>
      <c r="K11" s="183"/>
      <c r="L11" s="802">
        <f t="shared" ref="L11:L54" si="4">L10-M11</f>
        <v>79</v>
      </c>
      <c r="M11" s="229"/>
      <c r="N11" s="248"/>
      <c r="O11" s="273"/>
      <c r="P11" s="248">
        <f t="shared" si="1"/>
        <v>0</v>
      </c>
      <c r="Q11" s="249"/>
      <c r="R11" s="250"/>
      <c r="S11" s="259">
        <f t="shared" ref="S11:S74" si="5">S10-P11</f>
        <v>910.21</v>
      </c>
    </row>
    <row r="12" spans="1:19" x14ac:dyDescent="0.25">
      <c r="A12" s="183"/>
      <c r="B12" s="802">
        <f t="shared" si="2"/>
        <v>57</v>
      </c>
      <c r="C12" s="229">
        <v>9</v>
      </c>
      <c r="D12" s="248">
        <v>102.38</v>
      </c>
      <c r="E12" s="273">
        <v>44797</v>
      </c>
      <c r="F12" s="248">
        <f t="shared" si="0"/>
        <v>102.38</v>
      </c>
      <c r="G12" s="249" t="s">
        <v>261</v>
      </c>
      <c r="H12" s="250">
        <v>101</v>
      </c>
      <c r="I12" s="259">
        <f t="shared" si="3"/>
        <v>658.17</v>
      </c>
      <c r="K12" s="183"/>
      <c r="L12" s="802">
        <f t="shared" si="4"/>
        <v>79</v>
      </c>
      <c r="M12" s="229"/>
      <c r="N12" s="248"/>
      <c r="O12" s="273"/>
      <c r="P12" s="248">
        <f t="shared" si="1"/>
        <v>0</v>
      </c>
      <c r="Q12" s="249"/>
      <c r="R12" s="250"/>
      <c r="S12" s="259">
        <f t="shared" si="5"/>
        <v>910.21</v>
      </c>
    </row>
    <row r="13" spans="1:19" x14ac:dyDescent="0.25">
      <c r="A13" s="82" t="s">
        <v>33</v>
      </c>
      <c r="B13" s="802">
        <f t="shared" si="2"/>
        <v>47</v>
      </c>
      <c r="C13" s="229">
        <v>10</v>
      </c>
      <c r="D13" s="248">
        <v>116.89</v>
      </c>
      <c r="E13" s="273">
        <v>44799</v>
      </c>
      <c r="F13" s="248">
        <f t="shared" si="0"/>
        <v>116.89</v>
      </c>
      <c r="G13" s="249" t="s">
        <v>267</v>
      </c>
      <c r="H13" s="250">
        <v>101</v>
      </c>
      <c r="I13" s="259">
        <f t="shared" si="3"/>
        <v>541.28</v>
      </c>
      <c r="K13" s="82" t="s">
        <v>33</v>
      </c>
      <c r="L13" s="802">
        <f t="shared" si="4"/>
        <v>79</v>
      </c>
      <c r="M13" s="229"/>
      <c r="N13" s="248"/>
      <c r="O13" s="273"/>
      <c r="P13" s="248">
        <f t="shared" si="1"/>
        <v>0</v>
      </c>
      <c r="Q13" s="249"/>
      <c r="R13" s="250"/>
      <c r="S13" s="259">
        <f t="shared" si="5"/>
        <v>910.21</v>
      </c>
    </row>
    <row r="14" spans="1:19" x14ac:dyDescent="0.25">
      <c r="A14" s="73"/>
      <c r="B14" s="802">
        <f t="shared" si="2"/>
        <v>47</v>
      </c>
      <c r="C14" s="229"/>
      <c r="D14" s="248"/>
      <c r="E14" s="273"/>
      <c r="F14" s="248">
        <f t="shared" si="0"/>
        <v>0</v>
      </c>
      <c r="G14" s="249"/>
      <c r="H14" s="250"/>
      <c r="I14" s="259">
        <f t="shared" si="3"/>
        <v>541.28</v>
      </c>
      <c r="K14" s="73"/>
      <c r="L14" s="802">
        <f t="shared" si="4"/>
        <v>79</v>
      </c>
      <c r="M14" s="229"/>
      <c r="N14" s="248"/>
      <c r="O14" s="273"/>
      <c r="P14" s="248">
        <f t="shared" si="1"/>
        <v>0</v>
      </c>
      <c r="Q14" s="249"/>
      <c r="R14" s="250"/>
      <c r="S14" s="259">
        <f t="shared" si="5"/>
        <v>910.21</v>
      </c>
    </row>
    <row r="15" spans="1:19" x14ac:dyDescent="0.25">
      <c r="A15" s="73"/>
      <c r="B15" s="802">
        <f t="shared" si="2"/>
        <v>47</v>
      </c>
      <c r="C15" s="229"/>
      <c r="D15" s="248"/>
      <c r="E15" s="273"/>
      <c r="F15" s="248">
        <f t="shared" si="0"/>
        <v>0</v>
      </c>
      <c r="G15" s="249"/>
      <c r="H15" s="250"/>
      <c r="I15" s="259">
        <f t="shared" si="3"/>
        <v>541.28</v>
      </c>
      <c r="K15" s="73"/>
      <c r="L15" s="802">
        <f t="shared" si="4"/>
        <v>79</v>
      </c>
      <c r="M15" s="229"/>
      <c r="N15" s="248"/>
      <c r="O15" s="273"/>
      <c r="P15" s="248">
        <f t="shared" si="1"/>
        <v>0</v>
      </c>
      <c r="Q15" s="249"/>
      <c r="R15" s="250"/>
      <c r="S15" s="259">
        <f t="shared" si="5"/>
        <v>910.21</v>
      </c>
    </row>
    <row r="16" spans="1:19" x14ac:dyDescent="0.25">
      <c r="B16" s="802">
        <f t="shared" si="2"/>
        <v>47</v>
      </c>
      <c r="C16" s="73"/>
      <c r="D16" s="248"/>
      <c r="E16" s="273"/>
      <c r="F16" s="248">
        <f t="shared" si="0"/>
        <v>0</v>
      </c>
      <c r="G16" s="249"/>
      <c r="H16" s="250"/>
      <c r="I16" s="259">
        <f t="shared" si="3"/>
        <v>541.28</v>
      </c>
      <c r="L16" s="802">
        <f t="shared" si="4"/>
        <v>79</v>
      </c>
      <c r="M16" s="73"/>
      <c r="N16" s="248"/>
      <c r="O16" s="273"/>
      <c r="P16" s="248">
        <f t="shared" si="1"/>
        <v>0</v>
      </c>
      <c r="Q16" s="249"/>
      <c r="R16" s="250"/>
      <c r="S16" s="259">
        <f t="shared" si="5"/>
        <v>910.21</v>
      </c>
    </row>
    <row r="17" spans="1:19" x14ac:dyDescent="0.25">
      <c r="B17" s="802">
        <f t="shared" si="2"/>
        <v>47</v>
      </c>
      <c r="C17" s="73"/>
      <c r="D17" s="248"/>
      <c r="E17" s="273"/>
      <c r="F17" s="248">
        <f t="shared" si="0"/>
        <v>0</v>
      </c>
      <c r="G17" s="249"/>
      <c r="H17" s="250"/>
      <c r="I17" s="259">
        <f t="shared" si="3"/>
        <v>541.28</v>
      </c>
      <c r="L17" s="802">
        <f t="shared" si="4"/>
        <v>79</v>
      </c>
      <c r="M17" s="73"/>
      <c r="N17" s="248"/>
      <c r="O17" s="273"/>
      <c r="P17" s="248">
        <f t="shared" si="1"/>
        <v>0</v>
      </c>
      <c r="Q17" s="249"/>
      <c r="R17" s="250"/>
      <c r="S17" s="259">
        <f t="shared" si="5"/>
        <v>910.21</v>
      </c>
    </row>
    <row r="18" spans="1:19" x14ac:dyDescent="0.25">
      <c r="A18" s="122"/>
      <c r="B18" s="802">
        <f t="shared" si="2"/>
        <v>47</v>
      </c>
      <c r="C18" s="73"/>
      <c r="D18" s="248"/>
      <c r="E18" s="273"/>
      <c r="F18" s="248">
        <f t="shared" si="0"/>
        <v>0</v>
      </c>
      <c r="G18" s="249"/>
      <c r="H18" s="250"/>
      <c r="I18" s="259">
        <f t="shared" si="3"/>
        <v>541.28</v>
      </c>
      <c r="K18" s="122"/>
      <c r="L18" s="802">
        <f t="shared" si="4"/>
        <v>79</v>
      </c>
      <c r="M18" s="73"/>
      <c r="N18" s="248"/>
      <c r="O18" s="273"/>
      <c r="P18" s="248">
        <f t="shared" si="1"/>
        <v>0</v>
      </c>
      <c r="Q18" s="249"/>
      <c r="R18" s="250"/>
      <c r="S18" s="259">
        <f t="shared" si="5"/>
        <v>910.21</v>
      </c>
    </row>
    <row r="19" spans="1:19" x14ac:dyDescent="0.25">
      <c r="A19" s="122"/>
      <c r="B19" s="802">
        <f t="shared" si="2"/>
        <v>47</v>
      </c>
      <c r="C19" s="15"/>
      <c r="D19" s="248"/>
      <c r="E19" s="273"/>
      <c r="F19" s="248">
        <f t="shared" si="0"/>
        <v>0</v>
      </c>
      <c r="G19" s="249"/>
      <c r="H19" s="250"/>
      <c r="I19" s="259">
        <f t="shared" si="3"/>
        <v>541.28</v>
      </c>
      <c r="K19" s="122"/>
      <c r="L19" s="802">
        <f t="shared" si="4"/>
        <v>79</v>
      </c>
      <c r="M19" s="15"/>
      <c r="N19" s="248"/>
      <c r="O19" s="273"/>
      <c r="P19" s="248">
        <f t="shared" si="1"/>
        <v>0</v>
      </c>
      <c r="Q19" s="249"/>
      <c r="R19" s="250"/>
      <c r="S19" s="259">
        <f t="shared" si="5"/>
        <v>910.21</v>
      </c>
    </row>
    <row r="20" spans="1:19" x14ac:dyDescent="0.25">
      <c r="A20" s="122"/>
      <c r="B20" s="183">
        <f t="shared" si="2"/>
        <v>47</v>
      </c>
      <c r="C20" s="15"/>
      <c r="D20" s="248"/>
      <c r="E20" s="273"/>
      <c r="F20" s="248">
        <f t="shared" si="0"/>
        <v>0</v>
      </c>
      <c r="G20" s="249"/>
      <c r="H20" s="250"/>
      <c r="I20" s="259">
        <f t="shared" si="3"/>
        <v>541.28</v>
      </c>
      <c r="K20" s="122"/>
      <c r="L20" s="183">
        <f t="shared" si="4"/>
        <v>79</v>
      </c>
      <c r="M20" s="15"/>
      <c r="N20" s="248"/>
      <c r="O20" s="273"/>
      <c r="P20" s="248">
        <f t="shared" si="1"/>
        <v>0</v>
      </c>
      <c r="Q20" s="249"/>
      <c r="R20" s="250"/>
      <c r="S20" s="259">
        <f t="shared" si="5"/>
        <v>910.21</v>
      </c>
    </row>
    <row r="21" spans="1:19" x14ac:dyDescent="0.25">
      <c r="A21" s="122"/>
      <c r="B21" s="183">
        <f t="shared" si="2"/>
        <v>47</v>
      </c>
      <c r="C21" s="15"/>
      <c r="D21" s="309"/>
      <c r="E21" s="815"/>
      <c r="F21" s="309">
        <f t="shared" si="0"/>
        <v>0</v>
      </c>
      <c r="G21" s="816"/>
      <c r="H21" s="281"/>
      <c r="I21" s="259">
        <f t="shared" si="3"/>
        <v>541.28</v>
      </c>
      <c r="K21" s="122"/>
      <c r="L21" s="183">
        <f t="shared" si="4"/>
        <v>79</v>
      </c>
      <c r="M21" s="15"/>
      <c r="N21" s="248"/>
      <c r="O21" s="273"/>
      <c r="P21" s="248">
        <f t="shared" si="1"/>
        <v>0</v>
      </c>
      <c r="Q21" s="249"/>
      <c r="R21" s="250"/>
      <c r="S21" s="259">
        <f t="shared" si="5"/>
        <v>910.21</v>
      </c>
    </row>
    <row r="22" spans="1:19" x14ac:dyDescent="0.25">
      <c r="A22" s="122"/>
      <c r="B22" s="183">
        <f t="shared" si="2"/>
        <v>47</v>
      </c>
      <c r="C22" s="15"/>
      <c r="D22" s="309"/>
      <c r="E22" s="815"/>
      <c r="F22" s="309">
        <f t="shared" si="0"/>
        <v>0</v>
      </c>
      <c r="G22" s="816"/>
      <c r="H22" s="281"/>
      <c r="I22" s="259">
        <f t="shared" si="3"/>
        <v>541.28</v>
      </c>
      <c r="K22" s="122"/>
      <c r="L22" s="183">
        <f t="shared" si="4"/>
        <v>79</v>
      </c>
      <c r="M22" s="15"/>
      <c r="N22" s="248"/>
      <c r="O22" s="273"/>
      <c r="P22" s="248">
        <f t="shared" si="1"/>
        <v>0</v>
      </c>
      <c r="Q22" s="249"/>
      <c r="R22" s="250"/>
      <c r="S22" s="259">
        <f t="shared" si="5"/>
        <v>910.21</v>
      </c>
    </row>
    <row r="23" spans="1:19" x14ac:dyDescent="0.25">
      <c r="A23" s="123"/>
      <c r="B23" s="183">
        <f t="shared" si="2"/>
        <v>47</v>
      </c>
      <c r="C23" s="15"/>
      <c r="D23" s="309"/>
      <c r="E23" s="815"/>
      <c r="F23" s="309">
        <f t="shared" si="0"/>
        <v>0</v>
      </c>
      <c r="G23" s="816"/>
      <c r="H23" s="281"/>
      <c r="I23" s="259">
        <f t="shared" si="3"/>
        <v>541.28</v>
      </c>
      <c r="K23" s="123"/>
      <c r="L23" s="183">
        <f t="shared" si="4"/>
        <v>79</v>
      </c>
      <c r="M23" s="15"/>
      <c r="N23" s="248"/>
      <c r="O23" s="273"/>
      <c r="P23" s="248">
        <f t="shared" si="1"/>
        <v>0</v>
      </c>
      <c r="Q23" s="249"/>
      <c r="R23" s="250"/>
      <c r="S23" s="259">
        <f t="shared" si="5"/>
        <v>910.21</v>
      </c>
    </row>
    <row r="24" spans="1:19" x14ac:dyDescent="0.25">
      <c r="A24" s="122"/>
      <c r="B24" s="183">
        <f t="shared" si="2"/>
        <v>47</v>
      </c>
      <c r="C24" s="15"/>
      <c r="D24" s="309"/>
      <c r="E24" s="815"/>
      <c r="F24" s="309">
        <f t="shared" si="0"/>
        <v>0</v>
      </c>
      <c r="G24" s="816"/>
      <c r="H24" s="281"/>
      <c r="I24" s="259">
        <f t="shared" si="3"/>
        <v>541.28</v>
      </c>
      <c r="K24" s="122"/>
      <c r="L24" s="183">
        <f t="shared" si="4"/>
        <v>79</v>
      </c>
      <c r="M24" s="15"/>
      <c r="N24" s="248"/>
      <c r="O24" s="273"/>
      <c r="P24" s="248">
        <f t="shared" si="1"/>
        <v>0</v>
      </c>
      <c r="Q24" s="249"/>
      <c r="R24" s="250"/>
      <c r="S24" s="259">
        <f t="shared" si="5"/>
        <v>910.21</v>
      </c>
    </row>
    <row r="25" spans="1:19" x14ac:dyDescent="0.25">
      <c r="A25" s="122"/>
      <c r="B25" s="183">
        <f t="shared" si="2"/>
        <v>47</v>
      </c>
      <c r="C25" s="15"/>
      <c r="D25" s="309"/>
      <c r="E25" s="815"/>
      <c r="F25" s="309">
        <f t="shared" si="0"/>
        <v>0</v>
      </c>
      <c r="G25" s="816"/>
      <c r="H25" s="281"/>
      <c r="I25" s="259">
        <f t="shared" si="3"/>
        <v>541.28</v>
      </c>
      <c r="K25" s="122"/>
      <c r="L25" s="183">
        <f t="shared" si="4"/>
        <v>79</v>
      </c>
      <c r="M25" s="15"/>
      <c r="N25" s="248"/>
      <c r="O25" s="273"/>
      <c r="P25" s="248">
        <f t="shared" si="1"/>
        <v>0</v>
      </c>
      <c r="Q25" s="249"/>
      <c r="R25" s="250"/>
      <c r="S25" s="259">
        <f t="shared" si="5"/>
        <v>910.21</v>
      </c>
    </row>
    <row r="26" spans="1:19" x14ac:dyDescent="0.25">
      <c r="A26" s="122"/>
      <c r="B26" s="183">
        <f t="shared" si="2"/>
        <v>47</v>
      </c>
      <c r="C26" s="15"/>
      <c r="D26" s="309"/>
      <c r="E26" s="815"/>
      <c r="F26" s="309">
        <f t="shared" si="0"/>
        <v>0</v>
      </c>
      <c r="G26" s="816"/>
      <c r="H26" s="281"/>
      <c r="I26" s="259">
        <f t="shared" si="3"/>
        <v>541.28</v>
      </c>
      <c r="K26" s="122"/>
      <c r="L26" s="183">
        <f t="shared" si="4"/>
        <v>79</v>
      </c>
      <c r="M26" s="15"/>
      <c r="N26" s="248"/>
      <c r="O26" s="273"/>
      <c r="P26" s="248">
        <f t="shared" si="1"/>
        <v>0</v>
      </c>
      <c r="Q26" s="249"/>
      <c r="R26" s="250"/>
      <c r="S26" s="259">
        <f t="shared" si="5"/>
        <v>910.21</v>
      </c>
    </row>
    <row r="27" spans="1:19" x14ac:dyDescent="0.25">
      <c r="A27" s="122"/>
      <c r="B27" s="183">
        <f t="shared" si="2"/>
        <v>47</v>
      </c>
      <c r="C27" s="15"/>
      <c r="D27" s="309"/>
      <c r="E27" s="815"/>
      <c r="F27" s="309">
        <f t="shared" si="0"/>
        <v>0</v>
      </c>
      <c r="G27" s="816"/>
      <c r="H27" s="281"/>
      <c r="I27" s="259">
        <f t="shared" si="3"/>
        <v>541.28</v>
      </c>
      <c r="K27" s="122"/>
      <c r="L27" s="183">
        <f t="shared" si="4"/>
        <v>79</v>
      </c>
      <c r="M27" s="15"/>
      <c r="N27" s="248"/>
      <c r="O27" s="273"/>
      <c r="P27" s="248">
        <f t="shared" si="1"/>
        <v>0</v>
      </c>
      <c r="Q27" s="249"/>
      <c r="R27" s="250"/>
      <c r="S27" s="259">
        <f t="shared" si="5"/>
        <v>910.21</v>
      </c>
    </row>
    <row r="28" spans="1:19" x14ac:dyDescent="0.25">
      <c r="A28" s="122"/>
      <c r="B28" s="183">
        <f t="shared" si="2"/>
        <v>47</v>
      </c>
      <c r="C28" s="15"/>
      <c r="D28" s="309"/>
      <c r="E28" s="815"/>
      <c r="F28" s="309">
        <f t="shared" si="0"/>
        <v>0</v>
      </c>
      <c r="G28" s="816"/>
      <c r="H28" s="281"/>
      <c r="I28" s="259">
        <f t="shared" si="3"/>
        <v>541.28</v>
      </c>
      <c r="K28" s="122"/>
      <c r="L28" s="183">
        <f t="shared" si="4"/>
        <v>79</v>
      </c>
      <c r="M28" s="15"/>
      <c r="N28" s="248"/>
      <c r="O28" s="273"/>
      <c r="P28" s="248">
        <f t="shared" si="1"/>
        <v>0</v>
      </c>
      <c r="Q28" s="249"/>
      <c r="R28" s="250"/>
      <c r="S28" s="259">
        <f t="shared" si="5"/>
        <v>910.21</v>
      </c>
    </row>
    <row r="29" spans="1:19" x14ac:dyDescent="0.25">
      <c r="A29" s="122"/>
      <c r="B29" s="183">
        <f t="shared" si="2"/>
        <v>47</v>
      </c>
      <c r="C29" s="15"/>
      <c r="D29" s="309"/>
      <c r="E29" s="815"/>
      <c r="F29" s="309">
        <f t="shared" si="0"/>
        <v>0</v>
      </c>
      <c r="G29" s="816"/>
      <c r="H29" s="281"/>
      <c r="I29" s="259">
        <f t="shared" si="3"/>
        <v>541.28</v>
      </c>
      <c r="K29" s="122"/>
      <c r="L29" s="183">
        <f t="shared" si="4"/>
        <v>79</v>
      </c>
      <c r="M29" s="15"/>
      <c r="N29" s="248"/>
      <c r="O29" s="273"/>
      <c r="P29" s="248">
        <f t="shared" si="1"/>
        <v>0</v>
      </c>
      <c r="Q29" s="249"/>
      <c r="R29" s="250"/>
      <c r="S29" s="259">
        <f t="shared" si="5"/>
        <v>910.21</v>
      </c>
    </row>
    <row r="30" spans="1:19" x14ac:dyDescent="0.25">
      <c r="A30" s="122"/>
      <c r="B30" s="183">
        <f t="shared" si="2"/>
        <v>47</v>
      </c>
      <c r="C30" s="15"/>
      <c r="D30" s="309"/>
      <c r="E30" s="815"/>
      <c r="F30" s="309">
        <f t="shared" si="0"/>
        <v>0</v>
      </c>
      <c r="G30" s="816"/>
      <c r="H30" s="281"/>
      <c r="I30" s="259">
        <f t="shared" si="3"/>
        <v>541.28</v>
      </c>
      <c r="K30" s="122"/>
      <c r="L30" s="183">
        <f t="shared" si="4"/>
        <v>79</v>
      </c>
      <c r="M30" s="15"/>
      <c r="N30" s="248"/>
      <c r="O30" s="273"/>
      <c r="P30" s="248">
        <f t="shared" si="1"/>
        <v>0</v>
      </c>
      <c r="Q30" s="249"/>
      <c r="R30" s="250"/>
      <c r="S30" s="259">
        <f t="shared" si="5"/>
        <v>910.21</v>
      </c>
    </row>
    <row r="31" spans="1:19" x14ac:dyDescent="0.25">
      <c r="A31" s="122"/>
      <c r="B31" s="183">
        <f t="shared" si="2"/>
        <v>47</v>
      </c>
      <c r="C31" s="15"/>
      <c r="D31" s="309"/>
      <c r="E31" s="815"/>
      <c r="F31" s="309">
        <f t="shared" si="0"/>
        <v>0</v>
      </c>
      <c r="G31" s="816"/>
      <c r="H31" s="281"/>
      <c r="I31" s="259">
        <f t="shared" si="3"/>
        <v>541.28</v>
      </c>
      <c r="K31" s="122"/>
      <c r="L31" s="183">
        <f t="shared" si="4"/>
        <v>79</v>
      </c>
      <c r="M31" s="15"/>
      <c r="N31" s="248"/>
      <c r="O31" s="273"/>
      <c r="P31" s="248">
        <f t="shared" si="1"/>
        <v>0</v>
      </c>
      <c r="Q31" s="249"/>
      <c r="R31" s="250"/>
      <c r="S31" s="259">
        <f t="shared" si="5"/>
        <v>910.21</v>
      </c>
    </row>
    <row r="32" spans="1:19" x14ac:dyDescent="0.25">
      <c r="A32" s="122"/>
      <c r="B32" s="183">
        <f t="shared" si="2"/>
        <v>47</v>
      </c>
      <c r="C32" s="15"/>
      <c r="D32" s="309"/>
      <c r="E32" s="815"/>
      <c r="F32" s="309">
        <f t="shared" si="0"/>
        <v>0</v>
      </c>
      <c r="G32" s="816"/>
      <c r="H32" s="281"/>
      <c r="I32" s="259">
        <f t="shared" si="3"/>
        <v>541.28</v>
      </c>
      <c r="K32" s="122"/>
      <c r="L32" s="183">
        <f t="shared" si="4"/>
        <v>79</v>
      </c>
      <c r="M32" s="15"/>
      <c r="N32" s="248"/>
      <c r="O32" s="273"/>
      <c r="P32" s="248">
        <f t="shared" si="1"/>
        <v>0</v>
      </c>
      <c r="Q32" s="249"/>
      <c r="R32" s="250"/>
      <c r="S32" s="259">
        <f t="shared" si="5"/>
        <v>910.21</v>
      </c>
    </row>
    <row r="33" spans="1:19" x14ac:dyDescent="0.25">
      <c r="A33" s="122"/>
      <c r="B33" s="265">
        <f t="shared" si="2"/>
        <v>47</v>
      </c>
      <c r="C33" s="15"/>
      <c r="D33" s="309"/>
      <c r="E33" s="815"/>
      <c r="F33" s="309">
        <f t="shared" si="0"/>
        <v>0</v>
      </c>
      <c r="G33" s="816"/>
      <c r="H33" s="281"/>
      <c r="I33" s="259">
        <f t="shared" si="3"/>
        <v>541.28</v>
      </c>
      <c r="K33" s="122"/>
      <c r="L33" s="265">
        <f t="shared" si="4"/>
        <v>79</v>
      </c>
      <c r="M33" s="15"/>
      <c r="N33" s="248"/>
      <c r="O33" s="273"/>
      <c r="P33" s="248">
        <f t="shared" si="1"/>
        <v>0</v>
      </c>
      <c r="Q33" s="249"/>
      <c r="R33" s="250"/>
      <c r="S33" s="259">
        <f t="shared" si="5"/>
        <v>910.21</v>
      </c>
    </row>
    <row r="34" spans="1:19" x14ac:dyDescent="0.25">
      <c r="A34" s="122"/>
      <c r="B34" s="265">
        <f t="shared" si="2"/>
        <v>47</v>
      </c>
      <c r="C34" s="15"/>
      <c r="D34" s="309"/>
      <c r="E34" s="815"/>
      <c r="F34" s="309">
        <f t="shared" si="0"/>
        <v>0</v>
      </c>
      <c r="G34" s="816"/>
      <c r="H34" s="281"/>
      <c r="I34" s="259">
        <f t="shared" si="3"/>
        <v>541.28</v>
      </c>
      <c r="K34" s="122"/>
      <c r="L34" s="265">
        <f t="shared" si="4"/>
        <v>79</v>
      </c>
      <c r="M34" s="15"/>
      <c r="N34" s="248"/>
      <c r="O34" s="273"/>
      <c r="P34" s="248">
        <f t="shared" si="1"/>
        <v>0</v>
      </c>
      <c r="Q34" s="249"/>
      <c r="R34" s="250"/>
      <c r="S34" s="259">
        <f t="shared" si="5"/>
        <v>910.21</v>
      </c>
    </row>
    <row r="35" spans="1:19" x14ac:dyDescent="0.25">
      <c r="A35" s="122"/>
      <c r="B35" s="265">
        <f t="shared" si="2"/>
        <v>47</v>
      </c>
      <c r="C35" s="15"/>
      <c r="D35" s="309"/>
      <c r="E35" s="815"/>
      <c r="F35" s="309">
        <f t="shared" si="0"/>
        <v>0</v>
      </c>
      <c r="G35" s="816"/>
      <c r="H35" s="281"/>
      <c r="I35" s="259">
        <f t="shared" si="3"/>
        <v>541.28</v>
      </c>
      <c r="K35" s="122"/>
      <c r="L35" s="265">
        <f t="shared" si="4"/>
        <v>79</v>
      </c>
      <c r="M35" s="15"/>
      <c r="N35" s="248"/>
      <c r="O35" s="273"/>
      <c r="P35" s="248">
        <f t="shared" si="1"/>
        <v>0</v>
      </c>
      <c r="Q35" s="249"/>
      <c r="R35" s="250"/>
      <c r="S35" s="259">
        <f t="shared" si="5"/>
        <v>910.21</v>
      </c>
    </row>
    <row r="36" spans="1:19" x14ac:dyDescent="0.25">
      <c r="A36" s="122" t="s">
        <v>22</v>
      </c>
      <c r="B36" s="265">
        <f t="shared" si="2"/>
        <v>47</v>
      </c>
      <c r="C36" s="15"/>
      <c r="D36" s="309"/>
      <c r="E36" s="815"/>
      <c r="F36" s="309">
        <f t="shared" si="0"/>
        <v>0</v>
      </c>
      <c r="G36" s="816"/>
      <c r="H36" s="281"/>
      <c r="I36" s="259">
        <f t="shared" si="3"/>
        <v>541.28</v>
      </c>
      <c r="K36" s="122" t="s">
        <v>22</v>
      </c>
      <c r="L36" s="265">
        <f t="shared" si="4"/>
        <v>79</v>
      </c>
      <c r="M36" s="15"/>
      <c r="N36" s="248"/>
      <c r="O36" s="273"/>
      <c r="P36" s="248">
        <f t="shared" si="1"/>
        <v>0</v>
      </c>
      <c r="Q36" s="249"/>
      <c r="R36" s="250"/>
      <c r="S36" s="259">
        <f t="shared" si="5"/>
        <v>910.21</v>
      </c>
    </row>
    <row r="37" spans="1:19" x14ac:dyDescent="0.25">
      <c r="A37" s="123"/>
      <c r="B37" s="265">
        <f t="shared" si="2"/>
        <v>47</v>
      </c>
      <c r="C37" s="15"/>
      <c r="D37" s="309"/>
      <c r="E37" s="815"/>
      <c r="F37" s="309">
        <f t="shared" si="0"/>
        <v>0</v>
      </c>
      <c r="G37" s="816"/>
      <c r="H37" s="281"/>
      <c r="I37" s="259">
        <f t="shared" si="3"/>
        <v>541.28</v>
      </c>
      <c r="K37" s="123"/>
      <c r="L37" s="265">
        <f t="shared" si="4"/>
        <v>79</v>
      </c>
      <c r="M37" s="15"/>
      <c r="N37" s="248"/>
      <c r="O37" s="273"/>
      <c r="P37" s="248">
        <f t="shared" si="1"/>
        <v>0</v>
      </c>
      <c r="Q37" s="249"/>
      <c r="R37" s="250"/>
      <c r="S37" s="259">
        <f t="shared" si="5"/>
        <v>910.21</v>
      </c>
    </row>
    <row r="38" spans="1:19" x14ac:dyDescent="0.25">
      <c r="A38" s="122"/>
      <c r="B38" s="265">
        <f t="shared" si="2"/>
        <v>47</v>
      </c>
      <c r="C38" s="15"/>
      <c r="D38" s="309"/>
      <c r="E38" s="815"/>
      <c r="F38" s="309">
        <f t="shared" si="0"/>
        <v>0</v>
      </c>
      <c r="G38" s="816"/>
      <c r="H38" s="281"/>
      <c r="I38" s="259">
        <f t="shared" si="3"/>
        <v>541.28</v>
      </c>
      <c r="K38" s="122"/>
      <c r="L38" s="265">
        <f t="shared" si="4"/>
        <v>79</v>
      </c>
      <c r="M38" s="15"/>
      <c r="N38" s="248"/>
      <c r="O38" s="273"/>
      <c r="P38" s="248">
        <f t="shared" si="1"/>
        <v>0</v>
      </c>
      <c r="Q38" s="249"/>
      <c r="R38" s="250"/>
      <c r="S38" s="259">
        <f t="shared" si="5"/>
        <v>910.21</v>
      </c>
    </row>
    <row r="39" spans="1:19" x14ac:dyDescent="0.25">
      <c r="A39" s="122"/>
      <c r="B39" s="83">
        <f t="shared" si="2"/>
        <v>47</v>
      </c>
      <c r="C39" s="15"/>
      <c r="D39" s="309"/>
      <c r="E39" s="815"/>
      <c r="F39" s="309">
        <f t="shared" si="0"/>
        <v>0</v>
      </c>
      <c r="G39" s="816"/>
      <c r="H39" s="281"/>
      <c r="I39" s="259">
        <f t="shared" si="3"/>
        <v>541.28</v>
      </c>
      <c r="K39" s="122"/>
      <c r="L39" s="83">
        <f t="shared" si="4"/>
        <v>79</v>
      </c>
      <c r="M39" s="15"/>
      <c r="N39" s="248"/>
      <c r="O39" s="273"/>
      <c r="P39" s="248">
        <f t="shared" si="1"/>
        <v>0</v>
      </c>
      <c r="Q39" s="249"/>
      <c r="R39" s="250"/>
      <c r="S39" s="259">
        <f t="shared" si="5"/>
        <v>910.21</v>
      </c>
    </row>
    <row r="40" spans="1:19" x14ac:dyDescent="0.25">
      <c r="A40" s="122"/>
      <c r="B40" s="83">
        <f t="shared" si="2"/>
        <v>47</v>
      </c>
      <c r="C40" s="15"/>
      <c r="D40" s="309"/>
      <c r="E40" s="815"/>
      <c r="F40" s="309">
        <f t="shared" si="0"/>
        <v>0</v>
      </c>
      <c r="G40" s="816"/>
      <c r="H40" s="281"/>
      <c r="I40" s="259">
        <f t="shared" si="3"/>
        <v>541.28</v>
      </c>
      <c r="K40" s="122"/>
      <c r="L40" s="83">
        <f t="shared" si="4"/>
        <v>79</v>
      </c>
      <c r="M40" s="15"/>
      <c r="N40" s="248"/>
      <c r="O40" s="273"/>
      <c r="P40" s="248">
        <f t="shared" si="1"/>
        <v>0</v>
      </c>
      <c r="Q40" s="249"/>
      <c r="R40" s="250"/>
      <c r="S40" s="259">
        <f t="shared" si="5"/>
        <v>910.21</v>
      </c>
    </row>
    <row r="41" spans="1:19" x14ac:dyDescent="0.25">
      <c r="A41" s="122"/>
      <c r="B41" s="83">
        <f t="shared" si="2"/>
        <v>47</v>
      </c>
      <c r="C41" s="15"/>
      <c r="D41" s="309"/>
      <c r="E41" s="815"/>
      <c r="F41" s="309">
        <f t="shared" si="0"/>
        <v>0</v>
      </c>
      <c r="G41" s="816"/>
      <c r="H41" s="281"/>
      <c r="I41" s="259">
        <f t="shared" si="3"/>
        <v>541.28</v>
      </c>
      <c r="K41" s="122"/>
      <c r="L41" s="83">
        <f t="shared" si="4"/>
        <v>79</v>
      </c>
      <c r="M41" s="15"/>
      <c r="N41" s="248"/>
      <c r="O41" s="273"/>
      <c r="P41" s="248">
        <f t="shared" si="1"/>
        <v>0</v>
      </c>
      <c r="Q41" s="249"/>
      <c r="R41" s="250"/>
      <c r="S41" s="259">
        <f t="shared" si="5"/>
        <v>910.21</v>
      </c>
    </row>
    <row r="42" spans="1:19" x14ac:dyDescent="0.25">
      <c r="A42" s="122"/>
      <c r="B42" s="83">
        <f t="shared" si="2"/>
        <v>47</v>
      </c>
      <c r="C42" s="15"/>
      <c r="D42" s="309"/>
      <c r="E42" s="815"/>
      <c r="F42" s="309">
        <f t="shared" si="0"/>
        <v>0</v>
      </c>
      <c r="G42" s="816"/>
      <c r="H42" s="281"/>
      <c r="I42" s="259">
        <f t="shared" si="3"/>
        <v>541.28</v>
      </c>
      <c r="K42" s="122"/>
      <c r="L42" s="83">
        <f t="shared" si="4"/>
        <v>79</v>
      </c>
      <c r="M42" s="15"/>
      <c r="N42" s="248"/>
      <c r="O42" s="273"/>
      <c r="P42" s="248">
        <f t="shared" si="1"/>
        <v>0</v>
      </c>
      <c r="Q42" s="249"/>
      <c r="R42" s="250"/>
      <c r="S42" s="259">
        <f t="shared" si="5"/>
        <v>910.21</v>
      </c>
    </row>
    <row r="43" spans="1:19" x14ac:dyDescent="0.25">
      <c r="A43" s="122"/>
      <c r="B43" s="83">
        <f t="shared" si="2"/>
        <v>47</v>
      </c>
      <c r="C43" s="15"/>
      <c r="D43" s="248"/>
      <c r="E43" s="273"/>
      <c r="F43" s="248">
        <f t="shared" si="0"/>
        <v>0</v>
      </c>
      <c r="G43" s="249"/>
      <c r="H43" s="250"/>
      <c r="I43" s="259">
        <f t="shared" si="3"/>
        <v>541.28</v>
      </c>
      <c r="K43" s="122"/>
      <c r="L43" s="83">
        <f t="shared" si="4"/>
        <v>79</v>
      </c>
      <c r="M43" s="15"/>
      <c r="N43" s="248"/>
      <c r="O43" s="273"/>
      <c r="P43" s="248">
        <f t="shared" si="1"/>
        <v>0</v>
      </c>
      <c r="Q43" s="249"/>
      <c r="R43" s="250"/>
      <c r="S43" s="259">
        <f t="shared" si="5"/>
        <v>910.21</v>
      </c>
    </row>
    <row r="44" spans="1:19" x14ac:dyDescent="0.25">
      <c r="A44" s="122"/>
      <c r="B44" s="83">
        <f t="shared" si="2"/>
        <v>47</v>
      </c>
      <c r="C44" s="15"/>
      <c r="D44" s="248"/>
      <c r="E44" s="273"/>
      <c r="F44" s="248">
        <f t="shared" si="0"/>
        <v>0</v>
      </c>
      <c r="G44" s="249"/>
      <c r="H44" s="250"/>
      <c r="I44" s="259">
        <f t="shared" si="3"/>
        <v>541.28</v>
      </c>
      <c r="K44" s="122"/>
      <c r="L44" s="83">
        <f t="shared" si="4"/>
        <v>79</v>
      </c>
      <c r="M44" s="15"/>
      <c r="N44" s="248"/>
      <c r="O44" s="273"/>
      <c r="P44" s="248">
        <f t="shared" si="1"/>
        <v>0</v>
      </c>
      <c r="Q44" s="249"/>
      <c r="R44" s="250"/>
      <c r="S44" s="259">
        <f t="shared" si="5"/>
        <v>910.21</v>
      </c>
    </row>
    <row r="45" spans="1:19" x14ac:dyDescent="0.25">
      <c r="A45" s="122"/>
      <c r="B45" s="83">
        <f t="shared" si="2"/>
        <v>47</v>
      </c>
      <c r="C45" s="15"/>
      <c r="D45" s="248"/>
      <c r="E45" s="273"/>
      <c r="F45" s="248">
        <f t="shared" si="0"/>
        <v>0</v>
      </c>
      <c r="G45" s="249"/>
      <c r="H45" s="250"/>
      <c r="I45" s="259">
        <f t="shared" si="3"/>
        <v>541.28</v>
      </c>
      <c r="K45" s="122"/>
      <c r="L45" s="83">
        <f t="shared" si="4"/>
        <v>79</v>
      </c>
      <c r="M45" s="15"/>
      <c r="N45" s="248"/>
      <c r="O45" s="273"/>
      <c r="P45" s="248">
        <f t="shared" si="1"/>
        <v>0</v>
      </c>
      <c r="Q45" s="249"/>
      <c r="R45" s="250"/>
      <c r="S45" s="259">
        <f t="shared" si="5"/>
        <v>910.21</v>
      </c>
    </row>
    <row r="46" spans="1:19" x14ac:dyDescent="0.25">
      <c r="A46" s="122"/>
      <c r="B46" s="83">
        <f t="shared" si="2"/>
        <v>47</v>
      </c>
      <c r="C46" s="15"/>
      <c r="D46" s="248"/>
      <c r="E46" s="273"/>
      <c r="F46" s="248">
        <f t="shared" si="0"/>
        <v>0</v>
      </c>
      <c r="G46" s="249"/>
      <c r="H46" s="250"/>
      <c r="I46" s="259">
        <f t="shared" si="3"/>
        <v>541.28</v>
      </c>
      <c r="K46" s="122"/>
      <c r="L46" s="83">
        <f t="shared" si="4"/>
        <v>79</v>
      </c>
      <c r="M46" s="15"/>
      <c r="N46" s="248"/>
      <c r="O46" s="273"/>
      <c r="P46" s="248">
        <f t="shared" si="1"/>
        <v>0</v>
      </c>
      <c r="Q46" s="249"/>
      <c r="R46" s="250"/>
      <c r="S46" s="259">
        <f t="shared" si="5"/>
        <v>910.21</v>
      </c>
    </row>
    <row r="47" spans="1:19" x14ac:dyDescent="0.25">
      <c r="A47" s="122"/>
      <c r="B47" s="83">
        <f t="shared" si="2"/>
        <v>47</v>
      </c>
      <c r="C47" s="15"/>
      <c r="D47" s="248"/>
      <c r="E47" s="273"/>
      <c r="F47" s="248">
        <f t="shared" si="0"/>
        <v>0</v>
      </c>
      <c r="G47" s="249"/>
      <c r="H47" s="250"/>
      <c r="I47" s="259">
        <f t="shared" si="3"/>
        <v>541.28</v>
      </c>
      <c r="K47" s="122"/>
      <c r="L47" s="83">
        <f t="shared" si="4"/>
        <v>79</v>
      </c>
      <c r="M47" s="15"/>
      <c r="N47" s="248"/>
      <c r="O47" s="273"/>
      <c r="P47" s="248">
        <f t="shared" si="1"/>
        <v>0</v>
      </c>
      <c r="Q47" s="249"/>
      <c r="R47" s="250"/>
      <c r="S47" s="259">
        <f t="shared" si="5"/>
        <v>910.21</v>
      </c>
    </row>
    <row r="48" spans="1:19" x14ac:dyDescent="0.25">
      <c r="A48" s="122"/>
      <c r="B48" s="83">
        <f t="shared" si="2"/>
        <v>47</v>
      </c>
      <c r="C48" s="15"/>
      <c r="D48" s="248"/>
      <c r="E48" s="273"/>
      <c r="F48" s="248">
        <f t="shared" si="0"/>
        <v>0</v>
      </c>
      <c r="G48" s="249"/>
      <c r="H48" s="250"/>
      <c r="I48" s="259">
        <f t="shared" si="3"/>
        <v>541.28</v>
      </c>
      <c r="K48" s="122"/>
      <c r="L48" s="83">
        <f t="shared" si="4"/>
        <v>79</v>
      </c>
      <c r="M48" s="15"/>
      <c r="N48" s="248"/>
      <c r="O48" s="273"/>
      <c r="P48" s="248">
        <f t="shared" si="1"/>
        <v>0</v>
      </c>
      <c r="Q48" s="249"/>
      <c r="R48" s="250"/>
      <c r="S48" s="259">
        <f t="shared" si="5"/>
        <v>910.21</v>
      </c>
    </row>
    <row r="49" spans="1:19" x14ac:dyDescent="0.25">
      <c r="A49" s="122"/>
      <c r="B49" s="83">
        <f t="shared" si="2"/>
        <v>47</v>
      </c>
      <c r="C49" s="15"/>
      <c r="D49" s="248"/>
      <c r="E49" s="273"/>
      <c r="F49" s="248">
        <f t="shared" si="0"/>
        <v>0</v>
      </c>
      <c r="G49" s="249"/>
      <c r="H49" s="250"/>
      <c r="I49" s="259">
        <f t="shared" si="3"/>
        <v>541.28</v>
      </c>
      <c r="K49" s="122"/>
      <c r="L49" s="83">
        <f t="shared" si="4"/>
        <v>79</v>
      </c>
      <c r="M49" s="15"/>
      <c r="N49" s="248"/>
      <c r="O49" s="273"/>
      <c r="P49" s="248">
        <f t="shared" si="1"/>
        <v>0</v>
      </c>
      <c r="Q49" s="249"/>
      <c r="R49" s="250"/>
      <c r="S49" s="259">
        <f t="shared" si="5"/>
        <v>910.21</v>
      </c>
    </row>
    <row r="50" spans="1:19" x14ac:dyDescent="0.25">
      <c r="A50" s="122"/>
      <c r="B50" s="83">
        <f t="shared" si="2"/>
        <v>47</v>
      </c>
      <c r="C50" s="15"/>
      <c r="D50" s="248"/>
      <c r="E50" s="273"/>
      <c r="F50" s="248">
        <f t="shared" si="0"/>
        <v>0</v>
      </c>
      <c r="G50" s="249"/>
      <c r="H50" s="250"/>
      <c r="I50" s="259">
        <f t="shared" si="3"/>
        <v>541.28</v>
      </c>
      <c r="K50" s="122"/>
      <c r="L50" s="83">
        <f t="shared" si="4"/>
        <v>79</v>
      </c>
      <c r="M50" s="15"/>
      <c r="N50" s="248"/>
      <c r="O50" s="273"/>
      <c r="P50" s="248">
        <f t="shared" si="1"/>
        <v>0</v>
      </c>
      <c r="Q50" s="249"/>
      <c r="R50" s="250"/>
      <c r="S50" s="259">
        <f t="shared" si="5"/>
        <v>910.21</v>
      </c>
    </row>
    <row r="51" spans="1:19" x14ac:dyDescent="0.25">
      <c r="A51" s="122"/>
      <c r="B51" s="83">
        <f t="shared" si="2"/>
        <v>47</v>
      </c>
      <c r="C51" s="15"/>
      <c r="D51" s="248"/>
      <c r="E51" s="273"/>
      <c r="F51" s="248">
        <f t="shared" si="0"/>
        <v>0</v>
      </c>
      <c r="G51" s="249"/>
      <c r="H51" s="250"/>
      <c r="I51" s="259">
        <f t="shared" si="3"/>
        <v>541.28</v>
      </c>
      <c r="K51" s="122"/>
      <c r="L51" s="83">
        <f t="shared" si="4"/>
        <v>79</v>
      </c>
      <c r="M51" s="15"/>
      <c r="N51" s="248"/>
      <c r="O51" s="273"/>
      <c r="P51" s="248">
        <f t="shared" si="1"/>
        <v>0</v>
      </c>
      <c r="Q51" s="249"/>
      <c r="R51" s="250"/>
      <c r="S51" s="259">
        <f t="shared" si="5"/>
        <v>910.21</v>
      </c>
    </row>
    <row r="52" spans="1:19" x14ac:dyDescent="0.25">
      <c r="A52" s="122"/>
      <c r="B52" s="83">
        <f t="shared" si="2"/>
        <v>47</v>
      </c>
      <c r="C52" s="15"/>
      <c r="D52" s="248"/>
      <c r="E52" s="273"/>
      <c r="F52" s="248">
        <f t="shared" si="0"/>
        <v>0</v>
      </c>
      <c r="G52" s="249"/>
      <c r="H52" s="250"/>
      <c r="I52" s="259">
        <f t="shared" si="3"/>
        <v>541.28</v>
      </c>
      <c r="K52" s="122"/>
      <c r="L52" s="83">
        <f t="shared" si="4"/>
        <v>79</v>
      </c>
      <c r="M52" s="15"/>
      <c r="N52" s="248"/>
      <c r="O52" s="273"/>
      <c r="P52" s="248">
        <f t="shared" si="1"/>
        <v>0</v>
      </c>
      <c r="Q52" s="249"/>
      <c r="R52" s="250"/>
      <c r="S52" s="259">
        <f t="shared" si="5"/>
        <v>910.21</v>
      </c>
    </row>
    <row r="53" spans="1:19" x14ac:dyDescent="0.25">
      <c r="A53" s="122"/>
      <c r="B53" s="83">
        <f t="shared" si="2"/>
        <v>47</v>
      </c>
      <c r="C53" s="15"/>
      <c r="D53" s="248"/>
      <c r="E53" s="273"/>
      <c r="F53" s="248">
        <f t="shared" si="0"/>
        <v>0</v>
      </c>
      <c r="G53" s="249"/>
      <c r="H53" s="250"/>
      <c r="I53" s="259">
        <f t="shared" si="3"/>
        <v>541.28</v>
      </c>
      <c r="K53" s="122"/>
      <c r="L53" s="83">
        <f t="shared" si="4"/>
        <v>79</v>
      </c>
      <c r="M53" s="15"/>
      <c r="N53" s="248"/>
      <c r="O53" s="273"/>
      <c r="P53" s="248">
        <f t="shared" si="1"/>
        <v>0</v>
      </c>
      <c r="Q53" s="249"/>
      <c r="R53" s="250"/>
      <c r="S53" s="259">
        <f t="shared" si="5"/>
        <v>910.21</v>
      </c>
    </row>
    <row r="54" spans="1:19" x14ac:dyDescent="0.25">
      <c r="A54" s="122"/>
      <c r="B54" s="83">
        <f t="shared" si="2"/>
        <v>47</v>
      </c>
      <c r="C54" s="15"/>
      <c r="D54" s="248"/>
      <c r="E54" s="273"/>
      <c r="F54" s="248">
        <f t="shared" si="0"/>
        <v>0</v>
      </c>
      <c r="G54" s="249"/>
      <c r="H54" s="250"/>
      <c r="I54" s="259">
        <f t="shared" si="3"/>
        <v>541.28</v>
      </c>
      <c r="K54" s="122"/>
      <c r="L54" s="83">
        <f t="shared" si="4"/>
        <v>79</v>
      </c>
      <c r="M54" s="15"/>
      <c r="N54" s="248"/>
      <c r="O54" s="273"/>
      <c r="P54" s="248">
        <f t="shared" si="1"/>
        <v>0</v>
      </c>
      <c r="Q54" s="249"/>
      <c r="R54" s="250"/>
      <c r="S54" s="259">
        <f t="shared" si="5"/>
        <v>910.21</v>
      </c>
    </row>
    <row r="55" spans="1:19" x14ac:dyDescent="0.25">
      <c r="A55" s="122"/>
      <c r="B55" s="12">
        <f>B54-C55</f>
        <v>47</v>
      </c>
      <c r="C55" s="15"/>
      <c r="D55" s="248"/>
      <c r="E55" s="273"/>
      <c r="F55" s="248">
        <f t="shared" si="0"/>
        <v>0</v>
      </c>
      <c r="G55" s="249"/>
      <c r="H55" s="250"/>
      <c r="I55" s="259">
        <f t="shared" si="3"/>
        <v>541.28</v>
      </c>
      <c r="K55" s="122"/>
      <c r="L55" s="12">
        <f>L54-M55</f>
        <v>79</v>
      </c>
      <c r="M55" s="15"/>
      <c r="N55" s="248"/>
      <c r="O55" s="273"/>
      <c r="P55" s="248">
        <f t="shared" si="1"/>
        <v>0</v>
      </c>
      <c r="Q55" s="249"/>
      <c r="R55" s="250"/>
      <c r="S55" s="259">
        <f t="shared" si="5"/>
        <v>910.21</v>
      </c>
    </row>
    <row r="56" spans="1:19" x14ac:dyDescent="0.25">
      <c r="A56" s="122"/>
      <c r="B56" s="12">
        <f t="shared" ref="B56:B75" si="6">B55-C56</f>
        <v>47</v>
      </c>
      <c r="C56" s="15"/>
      <c r="D56" s="248"/>
      <c r="E56" s="273"/>
      <c r="F56" s="248">
        <f t="shared" si="0"/>
        <v>0</v>
      </c>
      <c r="G56" s="249"/>
      <c r="H56" s="250"/>
      <c r="I56" s="259">
        <f t="shared" si="3"/>
        <v>541.28</v>
      </c>
      <c r="K56" s="122"/>
      <c r="L56" s="12">
        <f t="shared" ref="L56:L75" si="7">L55-M56</f>
        <v>79</v>
      </c>
      <c r="M56" s="15"/>
      <c r="N56" s="248"/>
      <c r="O56" s="273"/>
      <c r="P56" s="248">
        <f t="shared" si="1"/>
        <v>0</v>
      </c>
      <c r="Q56" s="249"/>
      <c r="R56" s="250"/>
      <c r="S56" s="259">
        <f t="shared" si="5"/>
        <v>910.21</v>
      </c>
    </row>
    <row r="57" spans="1:19" x14ac:dyDescent="0.25">
      <c r="A57" s="122"/>
      <c r="B57" s="12">
        <f t="shared" si="6"/>
        <v>47</v>
      </c>
      <c r="C57" s="15"/>
      <c r="D57" s="248"/>
      <c r="E57" s="273"/>
      <c r="F57" s="248">
        <f t="shared" si="0"/>
        <v>0</v>
      </c>
      <c r="G57" s="249"/>
      <c r="H57" s="250"/>
      <c r="I57" s="259">
        <f t="shared" si="3"/>
        <v>541.28</v>
      </c>
      <c r="K57" s="122"/>
      <c r="L57" s="12">
        <f t="shared" si="7"/>
        <v>79</v>
      </c>
      <c r="M57" s="15"/>
      <c r="N57" s="248"/>
      <c r="O57" s="273"/>
      <c r="P57" s="248">
        <f t="shared" si="1"/>
        <v>0</v>
      </c>
      <c r="Q57" s="249"/>
      <c r="R57" s="250"/>
      <c r="S57" s="259">
        <f t="shared" si="5"/>
        <v>910.21</v>
      </c>
    </row>
    <row r="58" spans="1:19" x14ac:dyDescent="0.25">
      <c r="A58" s="122"/>
      <c r="B58" s="12">
        <f t="shared" si="6"/>
        <v>47</v>
      </c>
      <c r="C58" s="15"/>
      <c r="D58" s="248"/>
      <c r="E58" s="273"/>
      <c r="F58" s="248">
        <f t="shared" si="0"/>
        <v>0</v>
      </c>
      <c r="G58" s="249"/>
      <c r="H58" s="250"/>
      <c r="I58" s="259">
        <f t="shared" si="3"/>
        <v>541.28</v>
      </c>
      <c r="K58" s="122"/>
      <c r="L58" s="12">
        <f t="shared" si="7"/>
        <v>79</v>
      </c>
      <c r="M58" s="15"/>
      <c r="N58" s="248"/>
      <c r="O58" s="273"/>
      <c r="P58" s="248">
        <f t="shared" si="1"/>
        <v>0</v>
      </c>
      <c r="Q58" s="249"/>
      <c r="R58" s="250"/>
      <c r="S58" s="259">
        <f t="shared" si="5"/>
        <v>910.21</v>
      </c>
    </row>
    <row r="59" spans="1:19" x14ac:dyDescent="0.25">
      <c r="A59" s="122"/>
      <c r="B59" s="12">
        <f t="shared" si="6"/>
        <v>47</v>
      </c>
      <c r="C59" s="15"/>
      <c r="D59" s="248"/>
      <c r="E59" s="273"/>
      <c r="F59" s="248">
        <f t="shared" si="0"/>
        <v>0</v>
      </c>
      <c r="G59" s="249"/>
      <c r="H59" s="250"/>
      <c r="I59" s="259">
        <f t="shared" si="3"/>
        <v>541.28</v>
      </c>
      <c r="K59" s="122"/>
      <c r="L59" s="12">
        <f t="shared" si="7"/>
        <v>79</v>
      </c>
      <c r="M59" s="15"/>
      <c r="N59" s="248"/>
      <c r="O59" s="273"/>
      <c r="P59" s="248">
        <f t="shared" si="1"/>
        <v>0</v>
      </c>
      <c r="Q59" s="249"/>
      <c r="R59" s="250"/>
      <c r="S59" s="259">
        <f t="shared" si="5"/>
        <v>910.21</v>
      </c>
    </row>
    <row r="60" spans="1:19" x14ac:dyDescent="0.25">
      <c r="A60" s="122"/>
      <c r="B60" s="12">
        <f t="shared" si="6"/>
        <v>47</v>
      </c>
      <c r="C60" s="15"/>
      <c r="D60" s="248"/>
      <c r="E60" s="273"/>
      <c r="F60" s="248">
        <f t="shared" si="0"/>
        <v>0</v>
      </c>
      <c r="G60" s="249"/>
      <c r="H60" s="250"/>
      <c r="I60" s="259">
        <f t="shared" si="3"/>
        <v>541.28</v>
      </c>
      <c r="K60" s="122"/>
      <c r="L60" s="12">
        <f t="shared" si="7"/>
        <v>79</v>
      </c>
      <c r="M60" s="15"/>
      <c r="N60" s="248"/>
      <c r="O60" s="273"/>
      <c r="P60" s="248">
        <f t="shared" si="1"/>
        <v>0</v>
      </c>
      <c r="Q60" s="249"/>
      <c r="R60" s="250"/>
      <c r="S60" s="259">
        <f t="shared" si="5"/>
        <v>910.21</v>
      </c>
    </row>
    <row r="61" spans="1:19" x14ac:dyDescent="0.25">
      <c r="A61" s="122"/>
      <c r="B61" s="12">
        <f t="shared" si="6"/>
        <v>47</v>
      </c>
      <c r="C61" s="15"/>
      <c r="D61" s="248"/>
      <c r="E61" s="273"/>
      <c r="F61" s="248">
        <f t="shared" si="0"/>
        <v>0</v>
      </c>
      <c r="G61" s="249"/>
      <c r="H61" s="250"/>
      <c r="I61" s="259">
        <f t="shared" si="3"/>
        <v>541.28</v>
      </c>
      <c r="K61" s="122"/>
      <c r="L61" s="12">
        <f t="shared" si="7"/>
        <v>79</v>
      </c>
      <c r="M61" s="15"/>
      <c r="N61" s="248"/>
      <c r="O61" s="273"/>
      <c r="P61" s="248">
        <f t="shared" si="1"/>
        <v>0</v>
      </c>
      <c r="Q61" s="249"/>
      <c r="R61" s="250"/>
      <c r="S61" s="259">
        <f t="shared" si="5"/>
        <v>910.21</v>
      </c>
    </row>
    <row r="62" spans="1:19" x14ac:dyDescent="0.25">
      <c r="A62" s="122"/>
      <c r="B62" s="12">
        <f t="shared" si="6"/>
        <v>47</v>
      </c>
      <c r="C62" s="15"/>
      <c r="D62" s="248"/>
      <c r="E62" s="273"/>
      <c r="F62" s="248">
        <f t="shared" si="0"/>
        <v>0</v>
      </c>
      <c r="G62" s="249"/>
      <c r="H62" s="250"/>
      <c r="I62" s="259">
        <f t="shared" si="3"/>
        <v>541.28</v>
      </c>
      <c r="K62" s="122"/>
      <c r="L62" s="12">
        <f t="shared" si="7"/>
        <v>79</v>
      </c>
      <c r="M62" s="15"/>
      <c r="N62" s="248"/>
      <c r="O62" s="273"/>
      <c r="P62" s="248">
        <f t="shared" si="1"/>
        <v>0</v>
      </c>
      <c r="Q62" s="249"/>
      <c r="R62" s="250"/>
      <c r="S62" s="259">
        <f t="shared" si="5"/>
        <v>910.21</v>
      </c>
    </row>
    <row r="63" spans="1:19" x14ac:dyDescent="0.25">
      <c r="A63" s="122"/>
      <c r="B63" s="12">
        <f t="shared" si="6"/>
        <v>47</v>
      </c>
      <c r="C63" s="15"/>
      <c r="D63" s="248"/>
      <c r="E63" s="273"/>
      <c r="F63" s="248">
        <f t="shared" si="0"/>
        <v>0</v>
      </c>
      <c r="G63" s="249"/>
      <c r="H63" s="250"/>
      <c r="I63" s="259">
        <f t="shared" si="3"/>
        <v>541.28</v>
      </c>
      <c r="K63" s="122"/>
      <c r="L63" s="12">
        <f t="shared" si="7"/>
        <v>79</v>
      </c>
      <c r="M63" s="15"/>
      <c r="N63" s="248"/>
      <c r="O63" s="273"/>
      <c r="P63" s="248">
        <f t="shared" si="1"/>
        <v>0</v>
      </c>
      <c r="Q63" s="249"/>
      <c r="R63" s="250"/>
      <c r="S63" s="259">
        <f t="shared" si="5"/>
        <v>910.21</v>
      </c>
    </row>
    <row r="64" spans="1:19" x14ac:dyDescent="0.25">
      <c r="A64" s="122"/>
      <c r="B64" s="12">
        <f t="shared" si="6"/>
        <v>47</v>
      </c>
      <c r="C64" s="15"/>
      <c r="D64" s="248"/>
      <c r="E64" s="273"/>
      <c r="F64" s="248">
        <f t="shared" si="0"/>
        <v>0</v>
      </c>
      <c r="G64" s="249"/>
      <c r="H64" s="250"/>
      <c r="I64" s="259">
        <f t="shared" si="3"/>
        <v>541.28</v>
      </c>
      <c r="K64" s="122"/>
      <c r="L64" s="12">
        <f t="shared" si="7"/>
        <v>79</v>
      </c>
      <c r="M64" s="15"/>
      <c r="N64" s="248"/>
      <c r="O64" s="273"/>
      <c r="P64" s="248">
        <f t="shared" si="1"/>
        <v>0</v>
      </c>
      <c r="Q64" s="249"/>
      <c r="R64" s="250"/>
      <c r="S64" s="259">
        <f t="shared" si="5"/>
        <v>910.21</v>
      </c>
    </row>
    <row r="65" spans="1:19" x14ac:dyDescent="0.25">
      <c r="A65" s="122"/>
      <c r="B65" s="12">
        <f t="shared" si="6"/>
        <v>47</v>
      </c>
      <c r="C65" s="15"/>
      <c r="D65" s="248"/>
      <c r="E65" s="273"/>
      <c r="F65" s="248">
        <f t="shared" si="0"/>
        <v>0</v>
      </c>
      <c r="G65" s="249"/>
      <c r="H65" s="250"/>
      <c r="I65" s="259">
        <f t="shared" si="3"/>
        <v>541.28</v>
      </c>
      <c r="K65" s="122"/>
      <c r="L65" s="12">
        <f t="shared" si="7"/>
        <v>79</v>
      </c>
      <c r="M65" s="15"/>
      <c r="N65" s="248"/>
      <c r="O65" s="273"/>
      <c r="P65" s="248">
        <f t="shared" si="1"/>
        <v>0</v>
      </c>
      <c r="Q65" s="249"/>
      <c r="R65" s="250"/>
      <c r="S65" s="259">
        <f t="shared" si="5"/>
        <v>910.21</v>
      </c>
    </row>
    <row r="66" spans="1:19" x14ac:dyDescent="0.25">
      <c r="A66" s="122"/>
      <c r="B66" s="12">
        <f t="shared" si="6"/>
        <v>47</v>
      </c>
      <c r="C66" s="15"/>
      <c r="D66" s="248"/>
      <c r="E66" s="273"/>
      <c r="F66" s="248">
        <f t="shared" si="0"/>
        <v>0</v>
      </c>
      <c r="G66" s="249"/>
      <c r="H66" s="250"/>
      <c r="I66" s="259">
        <f t="shared" si="3"/>
        <v>541.28</v>
      </c>
      <c r="K66" s="122"/>
      <c r="L66" s="12">
        <f t="shared" si="7"/>
        <v>79</v>
      </c>
      <c r="M66" s="15"/>
      <c r="N66" s="248"/>
      <c r="O66" s="273"/>
      <c r="P66" s="248">
        <f t="shared" si="1"/>
        <v>0</v>
      </c>
      <c r="Q66" s="249"/>
      <c r="R66" s="250"/>
      <c r="S66" s="259">
        <f t="shared" si="5"/>
        <v>910.21</v>
      </c>
    </row>
    <row r="67" spans="1:19" x14ac:dyDescent="0.25">
      <c r="A67" s="122"/>
      <c r="B67" s="12">
        <f t="shared" si="6"/>
        <v>47</v>
      </c>
      <c r="C67" s="15"/>
      <c r="D67" s="69"/>
      <c r="E67" s="203"/>
      <c r="F67" s="69">
        <f t="shared" si="0"/>
        <v>0</v>
      </c>
      <c r="G67" s="70"/>
      <c r="H67" s="71"/>
      <c r="I67" s="259">
        <f t="shared" si="3"/>
        <v>541.28</v>
      </c>
      <c r="K67" s="122"/>
      <c r="L67" s="12">
        <f t="shared" si="7"/>
        <v>79</v>
      </c>
      <c r="M67" s="15"/>
      <c r="N67" s="69"/>
      <c r="O67" s="203"/>
      <c r="P67" s="69">
        <f t="shared" si="1"/>
        <v>0</v>
      </c>
      <c r="Q67" s="70"/>
      <c r="R67" s="71"/>
      <c r="S67" s="259">
        <f t="shared" si="5"/>
        <v>910.21</v>
      </c>
    </row>
    <row r="68" spans="1:19" x14ac:dyDescent="0.25">
      <c r="A68" s="122"/>
      <c r="B68" s="12">
        <f t="shared" si="6"/>
        <v>47</v>
      </c>
      <c r="C68" s="15"/>
      <c r="D68" s="59"/>
      <c r="E68" s="210"/>
      <c r="F68" s="69">
        <f t="shared" si="0"/>
        <v>0</v>
      </c>
      <c r="G68" s="70"/>
      <c r="H68" s="71"/>
      <c r="I68" s="259">
        <f t="shared" si="3"/>
        <v>541.28</v>
      </c>
      <c r="K68" s="122"/>
      <c r="L68" s="12">
        <f t="shared" si="7"/>
        <v>79</v>
      </c>
      <c r="M68" s="15"/>
      <c r="N68" s="59"/>
      <c r="O68" s="210"/>
      <c r="P68" s="69">
        <f t="shared" si="1"/>
        <v>0</v>
      </c>
      <c r="Q68" s="70"/>
      <c r="R68" s="71"/>
      <c r="S68" s="259">
        <f t="shared" si="5"/>
        <v>910.21</v>
      </c>
    </row>
    <row r="69" spans="1:19" x14ac:dyDescent="0.25">
      <c r="A69" s="122"/>
      <c r="B69" s="12">
        <f t="shared" si="6"/>
        <v>47</v>
      </c>
      <c r="C69" s="15"/>
      <c r="D69" s="59"/>
      <c r="E69" s="210"/>
      <c r="F69" s="69">
        <f t="shared" si="0"/>
        <v>0</v>
      </c>
      <c r="G69" s="70"/>
      <c r="H69" s="71"/>
      <c r="I69" s="259">
        <f t="shared" si="3"/>
        <v>541.28</v>
      </c>
      <c r="K69" s="122"/>
      <c r="L69" s="12">
        <f t="shared" si="7"/>
        <v>79</v>
      </c>
      <c r="M69" s="15"/>
      <c r="N69" s="59"/>
      <c r="O69" s="210"/>
      <c r="P69" s="69">
        <f t="shared" si="1"/>
        <v>0</v>
      </c>
      <c r="Q69" s="70"/>
      <c r="R69" s="71"/>
      <c r="S69" s="259">
        <f t="shared" si="5"/>
        <v>910.21</v>
      </c>
    </row>
    <row r="70" spans="1:19" x14ac:dyDescent="0.25">
      <c r="A70" s="122"/>
      <c r="B70" s="12">
        <f t="shared" si="6"/>
        <v>47</v>
      </c>
      <c r="C70" s="15"/>
      <c r="D70" s="59"/>
      <c r="E70" s="210"/>
      <c r="F70" s="69">
        <f t="shared" si="0"/>
        <v>0</v>
      </c>
      <c r="G70" s="70"/>
      <c r="H70" s="71"/>
      <c r="I70" s="259">
        <f t="shared" si="3"/>
        <v>541.28</v>
      </c>
      <c r="K70" s="122"/>
      <c r="L70" s="12">
        <f t="shared" si="7"/>
        <v>79</v>
      </c>
      <c r="M70" s="15"/>
      <c r="N70" s="59"/>
      <c r="O70" s="210"/>
      <c r="P70" s="69">
        <f t="shared" si="1"/>
        <v>0</v>
      </c>
      <c r="Q70" s="70"/>
      <c r="R70" s="71"/>
      <c r="S70" s="259">
        <f t="shared" si="5"/>
        <v>910.21</v>
      </c>
    </row>
    <row r="71" spans="1:19" x14ac:dyDescent="0.25">
      <c r="A71" s="122"/>
      <c r="B71" s="12">
        <f t="shared" si="6"/>
        <v>47</v>
      </c>
      <c r="C71" s="15"/>
      <c r="D71" s="59"/>
      <c r="E71" s="210"/>
      <c r="F71" s="69">
        <f t="shared" si="0"/>
        <v>0</v>
      </c>
      <c r="G71" s="70"/>
      <c r="H71" s="71"/>
      <c r="I71" s="259">
        <f t="shared" si="3"/>
        <v>541.28</v>
      </c>
      <c r="K71" s="122"/>
      <c r="L71" s="12">
        <f t="shared" si="7"/>
        <v>79</v>
      </c>
      <c r="M71" s="15"/>
      <c r="N71" s="59"/>
      <c r="O71" s="210"/>
      <c r="P71" s="69">
        <f t="shared" si="1"/>
        <v>0</v>
      </c>
      <c r="Q71" s="70"/>
      <c r="R71" s="71"/>
      <c r="S71" s="259">
        <f t="shared" si="5"/>
        <v>910.21</v>
      </c>
    </row>
    <row r="72" spans="1:19" x14ac:dyDescent="0.25">
      <c r="A72" s="122"/>
      <c r="B72" s="12">
        <f t="shared" si="6"/>
        <v>47</v>
      </c>
      <c r="C72" s="15"/>
      <c r="D72" s="59"/>
      <c r="E72" s="210"/>
      <c r="F72" s="69">
        <f t="shared" si="0"/>
        <v>0</v>
      </c>
      <c r="G72" s="70"/>
      <c r="H72" s="71"/>
      <c r="I72" s="259">
        <f t="shared" si="3"/>
        <v>541.28</v>
      </c>
      <c r="K72" s="122"/>
      <c r="L72" s="12">
        <f t="shared" si="7"/>
        <v>79</v>
      </c>
      <c r="M72" s="15"/>
      <c r="N72" s="59"/>
      <c r="O72" s="210"/>
      <c r="P72" s="69">
        <f t="shared" si="1"/>
        <v>0</v>
      </c>
      <c r="Q72" s="70"/>
      <c r="R72" s="71"/>
      <c r="S72" s="259">
        <f t="shared" si="5"/>
        <v>910.21</v>
      </c>
    </row>
    <row r="73" spans="1:19" x14ac:dyDescent="0.25">
      <c r="A73" s="122"/>
      <c r="B73" s="12">
        <f t="shared" si="6"/>
        <v>47</v>
      </c>
      <c r="C73" s="15"/>
      <c r="D73" s="59"/>
      <c r="E73" s="210"/>
      <c r="F73" s="69">
        <f t="shared" ref="F73" si="8">D73</f>
        <v>0</v>
      </c>
      <c r="G73" s="70"/>
      <c r="H73" s="71"/>
      <c r="I73" s="259">
        <f t="shared" si="3"/>
        <v>541.28</v>
      </c>
      <c r="K73" s="122"/>
      <c r="L73" s="12">
        <f t="shared" si="7"/>
        <v>79</v>
      </c>
      <c r="M73" s="15"/>
      <c r="N73" s="59"/>
      <c r="O73" s="210"/>
      <c r="P73" s="69">
        <f t="shared" ref="P73" si="9">N73</f>
        <v>0</v>
      </c>
      <c r="Q73" s="70"/>
      <c r="R73" s="71"/>
      <c r="S73" s="259">
        <f t="shared" si="5"/>
        <v>910.21</v>
      </c>
    </row>
    <row r="74" spans="1:19" x14ac:dyDescent="0.25">
      <c r="A74" s="122"/>
      <c r="B74" s="12">
        <f t="shared" si="6"/>
        <v>47</v>
      </c>
      <c r="C74" s="15"/>
      <c r="D74" s="59"/>
      <c r="E74" s="210"/>
      <c r="F74" s="69">
        <f>D74</f>
        <v>0</v>
      </c>
      <c r="G74" s="70"/>
      <c r="H74" s="71"/>
      <c r="I74" s="259">
        <f t="shared" si="3"/>
        <v>541.28</v>
      </c>
      <c r="K74" s="122"/>
      <c r="L74" s="12">
        <f t="shared" si="7"/>
        <v>79</v>
      </c>
      <c r="M74" s="15"/>
      <c r="N74" s="59"/>
      <c r="O74" s="210"/>
      <c r="P74" s="69">
        <f>N74</f>
        <v>0</v>
      </c>
      <c r="Q74" s="70"/>
      <c r="R74" s="71"/>
      <c r="S74" s="259">
        <f t="shared" si="5"/>
        <v>910.21</v>
      </c>
    </row>
    <row r="75" spans="1:19" x14ac:dyDescent="0.25">
      <c r="A75" s="122"/>
      <c r="B75" s="12">
        <f t="shared" si="6"/>
        <v>47</v>
      </c>
      <c r="C75" s="15"/>
      <c r="D75" s="59"/>
      <c r="E75" s="210"/>
      <c r="F75" s="69">
        <f>D75</f>
        <v>0</v>
      </c>
      <c r="G75" s="70"/>
      <c r="H75" s="71"/>
      <c r="I75" s="259">
        <f t="shared" ref="I75:I76" si="10">I74-F75</f>
        <v>541.28</v>
      </c>
      <c r="K75" s="122"/>
      <c r="L75" s="12">
        <f t="shared" si="7"/>
        <v>79</v>
      </c>
      <c r="M75" s="15"/>
      <c r="N75" s="59"/>
      <c r="O75" s="210"/>
      <c r="P75" s="69">
        <f>N75</f>
        <v>0</v>
      </c>
      <c r="Q75" s="70"/>
      <c r="R75" s="71"/>
      <c r="S75" s="259">
        <f t="shared" ref="S75:S76" si="11">S74-P75</f>
        <v>910.21</v>
      </c>
    </row>
    <row r="76" spans="1:19" x14ac:dyDescent="0.25">
      <c r="A76" s="122"/>
      <c r="C76" s="15"/>
      <c r="D76" s="59"/>
      <c r="E76" s="210"/>
      <c r="F76" s="69">
        <f>D76</f>
        <v>0</v>
      </c>
      <c r="G76" s="70"/>
      <c r="H76" s="71"/>
      <c r="I76" s="259">
        <f t="shared" si="10"/>
        <v>541.28</v>
      </c>
      <c r="K76" s="122"/>
      <c r="M76" s="15"/>
      <c r="N76" s="59"/>
      <c r="O76" s="210"/>
      <c r="P76" s="69">
        <f>N76</f>
        <v>0</v>
      </c>
      <c r="Q76" s="70"/>
      <c r="R76" s="71"/>
      <c r="S76" s="259">
        <f t="shared" si="11"/>
        <v>910.21</v>
      </c>
    </row>
    <row r="77" spans="1:19" ht="15.75" thickBot="1" x14ac:dyDescent="0.3">
      <c r="A77" s="122"/>
      <c r="B77" s="16"/>
      <c r="C77" s="52"/>
      <c r="D77" s="107"/>
      <c r="E77" s="197"/>
      <c r="F77" s="103"/>
      <c r="G77" s="104"/>
      <c r="H77" s="60"/>
      <c r="K77" s="122"/>
      <c r="L77" s="16"/>
      <c r="M77" s="52"/>
      <c r="N77" s="107"/>
      <c r="O77" s="197"/>
      <c r="P77" s="103"/>
      <c r="Q77" s="104"/>
      <c r="R77" s="60"/>
    </row>
    <row r="78" spans="1:19" x14ac:dyDescent="0.25">
      <c r="C78" s="53">
        <f>SUM(C9:C77)</f>
        <v>40</v>
      </c>
      <c r="D78" s="6">
        <f>SUM(D9:D77)</f>
        <v>464.68999999999994</v>
      </c>
      <c r="F78" s="6">
        <f>SUM(F9:F77)</f>
        <v>464.68999999999994</v>
      </c>
      <c r="M78" s="53">
        <f>SUM(M9:M77)</f>
        <v>0</v>
      </c>
      <c r="N78" s="6">
        <f>SUM(N9:N77)</f>
        <v>0</v>
      </c>
      <c r="P78" s="6">
        <f>SUM(P9:P77)</f>
        <v>0</v>
      </c>
    </row>
    <row r="80" spans="1:19" ht="15.75" thickBot="1" x14ac:dyDescent="0.3"/>
    <row r="81" spans="3:16" ht="15.75" thickBot="1" x14ac:dyDescent="0.3">
      <c r="D81" s="45" t="s">
        <v>4</v>
      </c>
      <c r="E81" s="56">
        <f>F5+F6-C78+F7</f>
        <v>47</v>
      </c>
      <c r="N81" s="45" t="s">
        <v>4</v>
      </c>
      <c r="O81" s="56">
        <f>P5+P6-M78+P7</f>
        <v>79</v>
      </c>
    </row>
    <row r="82" spans="3:16" ht="15.75" thickBot="1" x14ac:dyDescent="0.3"/>
    <row r="83" spans="3:16" ht="15.75" thickBot="1" x14ac:dyDescent="0.3">
      <c r="C83" s="1229" t="s">
        <v>11</v>
      </c>
      <c r="D83" s="1230"/>
      <c r="E83" s="57">
        <f>E5+E6-F78+E7</f>
        <v>541.28000000000009</v>
      </c>
      <c r="F83" s="73"/>
      <c r="M83" s="1229" t="s">
        <v>11</v>
      </c>
      <c r="N83" s="1230"/>
      <c r="O83" s="57">
        <f>O5+O6-P78+O7</f>
        <v>910.21</v>
      </c>
      <c r="P83" s="73"/>
    </row>
  </sheetData>
  <mergeCells count="6">
    <mergeCell ref="A1:G1"/>
    <mergeCell ref="B5:B6"/>
    <mergeCell ref="C83:D83"/>
    <mergeCell ref="K1:Q1"/>
    <mergeCell ref="L5:L6"/>
    <mergeCell ref="M83:N8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U84"/>
  <sheetViews>
    <sheetView topLeftCell="G1" zoomScaleNormal="100" workbookViewId="0">
      <pane ySplit="9" topLeftCell="A10" activePane="bottomLeft" state="frozen"/>
      <selection pane="bottomLeft" activeCell="N13" sqref="N12:N13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1"/>
    <col min="12" max="12" width="26.7109375" customWidth="1"/>
    <col min="13" max="13" width="16.140625" customWidth="1"/>
    <col min="14" max="14" width="14.7109375" customWidth="1"/>
    <col min="16" max="16" width="13" bestFit="1" customWidth="1"/>
    <col min="20" max="20" width="11.42578125" style="61"/>
  </cols>
  <sheetData>
    <row r="1" spans="1:21" ht="40.5" x14ac:dyDescent="0.55000000000000004">
      <c r="A1" s="1227" t="s">
        <v>283</v>
      </c>
      <c r="B1" s="1227"/>
      <c r="C1" s="1227"/>
      <c r="D1" s="1227"/>
      <c r="E1" s="1227"/>
      <c r="F1" s="1227"/>
      <c r="G1" s="1227"/>
      <c r="H1" s="11">
        <v>1</v>
      </c>
      <c r="L1" s="1231" t="s">
        <v>308</v>
      </c>
      <c r="M1" s="1231"/>
      <c r="N1" s="1231"/>
      <c r="O1" s="1231"/>
      <c r="P1" s="1231"/>
      <c r="Q1" s="1231"/>
      <c r="R1" s="1231"/>
      <c r="S1" s="11">
        <v>2</v>
      </c>
    </row>
    <row r="2" spans="1:21" ht="15.75" thickBot="1" x14ac:dyDescent="0.3">
      <c r="C2" s="12"/>
      <c r="D2" s="12"/>
      <c r="F2" s="12"/>
      <c r="N2" s="12"/>
      <c r="O2" s="12"/>
      <c r="Q2" s="12"/>
    </row>
    <row r="3" spans="1:21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L3" s="63" t="s">
        <v>0</v>
      </c>
      <c r="M3" s="8" t="s">
        <v>1</v>
      </c>
      <c r="N3" s="9"/>
      <c r="O3" s="9" t="s">
        <v>2</v>
      </c>
      <c r="P3" s="9" t="s">
        <v>3</v>
      </c>
      <c r="Q3" s="9" t="s">
        <v>4</v>
      </c>
      <c r="R3" s="26" t="s">
        <v>34</v>
      </c>
      <c r="S3" s="35" t="s">
        <v>11</v>
      </c>
    </row>
    <row r="4" spans="1:21" ht="15.75" customHeight="1" thickTop="1" x14ac:dyDescent="0.25">
      <c r="A4" s="574"/>
      <c r="B4" s="1235" t="s">
        <v>74</v>
      </c>
      <c r="C4" s="299"/>
      <c r="D4" s="234"/>
      <c r="E4" s="622"/>
      <c r="F4" s="229"/>
      <c r="G4" s="155"/>
      <c r="H4" s="155"/>
      <c r="L4" s="574"/>
      <c r="M4" s="1237" t="s">
        <v>74</v>
      </c>
      <c r="N4" s="299"/>
      <c r="O4" s="234"/>
      <c r="P4" s="622"/>
      <c r="Q4" s="229"/>
      <c r="R4" s="155"/>
      <c r="S4" s="155"/>
    </row>
    <row r="5" spans="1:21" ht="15" customHeight="1" x14ac:dyDescent="0.25">
      <c r="A5" s="1236" t="s">
        <v>135</v>
      </c>
      <c r="B5" s="1232"/>
      <c r="C5" s="299"/>
      <c r="D5" s="234">
        <v>44772</v>
      </c>
      <c r="E5" s="622">
        <v>18309.66</v>
      </c>
      <c r="F5" s="229">
        <v>623</v>
      </c>
      <c r="G5" s="244"/>
      <c r="L5" s="1236" t="s">
        <v>346</v>
      </c>
      <c r="M5" s="1238"/>
      <c r="N5" s="299">
        <v>126</v>
      </c>
      <c r="O5" s="234">
        <v>44810</v>
      </c>
      <c r="P5" s="622">
        <v>2003.28</v>
      </c>
      <c r="Q5" s="229">
        <v>68</v>
      </c>
      <c r="R5" s="244"/>
    </row>
    <row r="6" spans="1:21" ht="15" customHeight="1" x14ac:dyDescent="0.25">
      <c r="A6" s="1236"/>
      <c r="B6" s="1232"/>
      <c r="C6" s="506"/>
      <c r="D6" s="234"/>
      <c r="E6" s="623">
        <v>383.13</v>
      </c>
      <c r="F6" s="73">
        <v>13</v>
      </c>
      <c r="G6" s="246">
        <f>F79</f>
        <v>14815.89</v>
      </c>
      <c r="H6" s="7">
        <f>E6-G6+E7+E5-G5+E4</f>
        <v>3881.7299999999996</v>
      </c>
      <c r="L6" s="1236"/>
      <c r="M6" s="1238"/>
      <c r="N6" s="506">
        <v>126</v>
      </c>
      <c r="O6" s="234">
        <v>44816</v>
      </c>
      <c r="P6" s="623">
        <v>1972.5</v>
      </c>
      <c r="Q6" s="73">
        <v>63</v>
      </c>
      <c r="R6" s="246">
        <f>Q79</f>
        <v>0</v>
      </c>
      <c r="S6" s="7">
        <f>P6-R6+P7+P5-R5+P4</f>
        <v>5979.82</v>
      </c>
    </row>
    <row r="7" spans="1:21" ht="15.75" x14ac:dyDescent="0.25">
      <c r="A7" s="724"/>
      <c r="B7" s="256">
        <v>0</v>
      </c>
      <c r="C7" s="267"/>
      <c r="D7" s="258" t="s">
        <v>181</v>
      </c>
      <c r="E7" s="622">
        <v>4.83</v>
      </c>
      <c r="F7" s="229"/>
      <c r="G7" s="226"/>
      <c r="L7" s="1156" t="s">
        <v>358</v>
      </c>
      <c r="M7" s="1238"/>
      <c r="N7" s="1165">
        <v>126</v>
      </c>
      <c r="O7" s="1166">
        <v>44787</v>
      </c>
      <c r="P7" s="1167">
        <v>2004.04</v>
      </c>
      <c r="Q7" s="990">
        <v>60</v>
      </c>
      <c r="R7" s="226"/>
    </row>
    <row r="8" spans="1:21" ht="15.75" thickBot="1" x14ac:dyDescent="0.3">
      <c r="A8" s="574"/>
      <c r="B8" s="256"/>
      <c r="C8" s="267"/>
      <c r="D8" s="258"/>
      <c r="E8" s="622"/>
      <c r="F8" s="229"/>
      <c r="G8" s="226"/>
      <c r="L8" s="574"/>
      <c r="M8" s="256"/>
      <c r="N8" s="267"/>
      <c r="O8" s="258"/>
      <c r="P8" s="622"/>
      <c r="Q8" s="229"/>
      <c r="R8" s="226"/>
    </row>
    <row r="9" spans="1:21" ht="16.5" thickTop="1" thickBot="1" x14ac:dyDescent="0.3">
      <c r="A9" s="120"/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L9" s="120"/>
      <c r="M9" s="64" t="s">
        <v>7</v>
      </c>
      <c r="N9" s="27" t="s">
        <v>8</v>
      </c>
      <c r="O9" s="32" t="s">
        <v>3</v>
      </c>
      <c r="P9" s="33" t="s">
        <v>2</v>
      </c>
      <c r="Q9" s="9" t="s">
        <v>9</v>
      </c>
      <c r="R9" s="10" t="s">
        <v>15</v>
      </c>
      <c r="S9" s="24"/>
    </row>
    <row r="10" spans="1:21" ht="15.75" thickTop="1" x14ac:dyDescent="0.25">
      <c r="A10" s="80" t="s">
        <v>32</v>
      </c>
      <c r="B10" s="83">
        <f>F6-C10+F5+F4+F7+F8</f>
        <v>623</v>
      </c>
      <c r="C10" s="15">
        <v>13</v>
      </c>
      <c r="D10" s="248">
        <v>387.96</v>
      </c>
      <c r="E10" s="273">
        <v>44770</v>
      </c>
      <c r="F10" s="248">
        <f>D10</f>
        <v>387.96</v>
      </c>
      <c r="G10" s="249" t="s">
        <v>174</v>
      </c>
      <c r="H10" s="250">
        <v>133</v>
      </c>
      <c r="I10" s="259">
        <f>E6-F10+E5+E4+E7+E8</f>
        <v>18309.66</v>
      </c>
      <c r="J10" s="17">
        <f>F10*H10</f>
        <v>51598.68</v>
      </c>
      <c r="L10" s="80" t="s">
        <v>32</v>
      </c>
      <c r="M10" s="83">
        <f>Q6-N10+Q5+Q4+Q7+Q8</f>
        <v>191</v>
      </c>
      <c r="N10" s="15"/>
      <c r="O10" s="248"/>
      <c r="P10" s="273"/>
      <c r="Q10" s="248">
        <f>O10</f>
        <v>0</v>
      </c>
      <c r="R10" s="249"/>
      <c r="S10" s="250"/>
      <c r="T10" s="259">
        <f>P6-Q10+P5+P4+P7+P8</f>
        <v>5979.82</v>
      </c>
      <c r="U10" s="17">
        <f>Q10*S10</f>
        <v>0</v>
      </c>
    </row>
    <row r="11" spans="1:21" x14ac:dyDescent="0.25">
      <c r="A11" s="723"/>
      <c r="B11" s="276">
        <f>B10-C11</f>
        <v>613</v>
      </c>
      <c r="C11" s="247">
        <v>10</v>
      </c>
      <c r="D11" s="248">
        <v>308.52999999999997</v>
      </c>
      <c r="E11" s="273">
        <v>44773</v>
      </c>
      <c r="F11" s="248">
        <f t="shared" ref="F11:F57" si="0">D11</f>
        <v>308.52999999999997</v>
      </c>
      <c r="G11" s="249" t="s">
        <v>179</v>
      </c>
      <c r="H11" s="250">
        <v>133</v>
      </c>
      <c r="I11" s="259">
        <f>I10-F11</f>
        <v>18001.13</v>
      </c>
      <c r="J11" s="17">
        <f t="shared" ref="J11:J74" si="1">F11*H11</f>
        <v>41034.49</v>
      </c>
      <c r="L11" s="723"/>
      <c r="M11" s="276">
        <f>M10-N11</f>
        <v>191</v>
      </c>
      <c r="N11" s="247"/>
      <c r="O11" s="248"/>
      <c r="P11" s="273"/>
      <c r="Q11" s="248">
        <f t="shared" ref="Q11:Q57" si="2">O11</f>
        <v>0</v>
      </c>
      <c r="R11" s="249"/>
      <c r="S11" s="250"/>
      <c r="T11" s="259">
        <f>T10-Q11</f>
        <v>5979.82</v>
      </c>
      <c r="U11" s="17">
        <f t="shared" ref="U11:U74" si="3">Q11*S11</f>
        <v>0</v>
      </c>
    </row>
    <row r="12" spans="1:21" x14ac:dyDescent="0.25">
      <c r="A12" s="183"/>
      <c r="B12" s="276">
        <f t="shared" ref="B12:B75" si="4">B11-C12</f>
        <v>607</v>
      </c>
      <c r="C12" s="15">
        <v>6</v>
      </c>
      <c r="D12" s="309">
        <v>179.61</v>
      </c>
      <c r="E12" s="815">
        <v>44774</v>
      </c>
      <c r="F12" s="309">
        <f t="shared" si="0"/>
        <v>179.61</v>
      </c>
      <c r="G12" s="816" t="s">
        <v>184</v>
      </c>
      <c r="H12" s="281">
        <v>133</v>
      </c>
      <c r="I12" s="259">
        <f t="shared" ref="I12:I75" si="5">I11-F12</f>
        <v>17821.52</v>
      </c>
      <c r="J12" s="17">
        <f t="shared" si="1"/>
        <v>23888.13</v>
      </c>
      <c r="L12" s="183"/>
      <c r="M12" s="276">
        <f t="shared" ref="M12:M75" si="6">M11-N12</f>
        <v>191</v>
      </c>
      <c r="N12" s="15"/>
      <c r="O12" s="248"/>
      <c r="P12" s="273"/>
      <c r="Q12" s="248">
        <f t="shared" si="2"/>
        <v>0</v>
      </c>
      <c r="R12" s="249"/>
      <c r="S12" s="250"/>
      <c r="T12" s="259">
        <f t="shared" ref="T12:T75" si="7">T11-Q12</f>
        <v>5979.82</v>
      </c>
      <c r="U12" s="17">
        <f t="shared" si="3"/>
        <v>0</v>
      </c>
    </row>
    <row r="13" spans="1:21" x14ac:dyDescent="0.25">
      <c r="A13" s="183"/>
      <c r="B13" s="276">
        <f t="shared" si="4"/>
        <v>605</v>
      </c>
      <c r="C13" s="15">
        <v>2</v>
      </c>
      <c r="D13" s="309">
        <v>58.11</v>
      </c>
      <c r="E13" s="815">
        <v>44774</v>
      </c>
      <c r="F13" s="309">
        <f t="shared" si="0"/>
        <v>58.11</v>
      </c>
      <c r="G13" s="816" t="s">
        <v>185</v>
      </c>
      <c r="H13" s="281">
        <v>133</v>
      </c>
      <c r="I13" s="259">
        <f t="shared" si="5"/>
        <v>17763.41</v>
      </c>
      <c r="J13" s="17">
        <f t="shared" si="1"/>
        <v>7728.63</v>
      </c>
      <c r="L13" s="183"/>
      <c r="M13" s="276">
        <f t="shared" si="6"/>
        <v>191</v>
      </c>
      <c r="N13" s="15"/>
      <c r="O13" s="248"/>
      <c r="P13" s="273"/>
      <c r="Q13" s="248">
        <f t="shared" si="2"/>
        <v>0</v>
      </c>
      <c r="R13" s="249"/>
      <c r="S13" s="250"/>
      <c r="T13" s="259">
        <f t="shared" si="7"/>
        <v>5979.82</v>
      </c>
      <c r="U13" s="17">
        <f t="shared" si="3"/>
        <v>0</v>
      </c>
    </row>
    <row r="14" spans="1:21" x14ac:dyDescent="0.25">
      <c r="A14" s="82" t="s">
        <v>33</v>
      </c>
      <c r="B14" s="276">
        <f t="shared" si="4"/>
        <v>595</v>
      </c>
      <c r="C14" s="15">
        <v>10</v>
      </c>
      <c r="D14" s="309">
        <v>301.55</v>
      </c>
      <c r="E14" s="815">
        <v>44774</v>
      </c>
      <c r="F14" s="309">
        <f t="shared" si="0"/>
        <v>301.55</v>
      </c>
      <c r="G14" s="816" t="s">
        <v>186</v>
      </c>
      <c r="H14" s="281">
        <v>133</v>
      </c>
      <c r="I14" s="259">
        <f t="shared" si="5"/>
        <v>17461.86</v>
      </c>
      <c r="J14" s="17">
        <f t="shared" si="1"/>
        <v>40106.15</v>
      </c>
      <c r="L14" s="82" t="s">
        <v>33</v>
      </c>
      <c r="M14" s="276">
        <f t="shared" si="6"/>
        <v>191</v>
      </c>
      <c r="N14" s="15"/>
      <c r="O14" s="248"/>
      <c r="P14" s="273"/>
      <c r="Q14" s="248">
        <f t="shared" si="2"/>
        <v>0</v>
      </c>
      <c r="R14" s="249"/>
      <c r="S14" s="250"/>
      <c r="T14" s="259">
        <f t="shared" si="7"/>
        <v>5979.82</v>
      </c>
      <c r="U14" s="17">
        <f t="shared" si="3"/>
        <v>0</v>
      </c>
    </row>
    <row r="15" spans="1:21" x14ac:dyDescent="0.25">
      <c r="A15" s="73"/>
      <c r="B15" s="276">
        <f t="shared" si="4"/>
        <v>580</v>
      </c>
      <c r="C15" s="15">
        <v>15</v>
      </c>
      <c r="D15" s="309">
        <v>459.59</v>
      </c>
      <c r="E15" s="815">
        <v>44774</v>
      </c>
      <c r="F15" s="309">
        <f t="shared" si="0"/>
        <v>459.59</v>
      </c>
      <c r="G15" s="816" t="s">
        <v>187</v>
      </c>
      <c r="H15" s="281">
        <v>133</v>
      </c>
      <c r="I15" s="259">
        <f t="shared" si="5"/>
        <v>17002.27</v>
      </c>
      <c r="J15" s="17">
        <f t="shared" si="1"/>
        <v>61125.469999999994</v>
      </c>
      <c r="L15" s="73"/>
      <c r="M15" s="276">
        <f t="shared" si="6"/>
        <v>191</v>
      </c>
      <c r="N15" s="15"/>
      <c r="O15" s="248"/>
      <c r="P15" s="273"/>
      <c r="Q15" s="248">
        <f t="shared" si="2"/>
        <v>0</v>
      </c>
      <c r="R15" s="249"/>
      <c r="S15" s="250"/>
      <c r="T15" s="259">
        <f t="shared" si="7"/>
        <v>5979.82</v>
      </c>
      <c r="U15" s="17">
        <f t="shared" si="3"/>
        <v>0</v>
      </c>
    </row>
    <row r="16" spans="1:21" x14ac:dyDescent="0.25">
      <c r="A16" s="73"/>
      <c r="B16" s="276">
        <f t="shared" si="4"/>
        <v>575</v>
      </c>
      <c r="C16" s="15">
        <v>5</v>
      </c>
      <c r="D16" s="309">
        <v>154.08000000000001</v>
      </c>
      <c r="E16" s="815">
        <v>44775</v>
      </c>
      <c r="F16" s="309">
        <f t="shared" si="0"/>
        <v>154.08000000000001</v>
      </c>
      <c r="G16" s="816" t="s">
        <v>188</v>
      </c>
      <c r="H16" s="281">
        <v>133</v>
      </c>
      <c r="I16" s="259">
        <f t="shared" si="5"/>
        <v>16848.189999999999</v>
      </c>
      <c r="J16" s="17">
        <f t="shared" si="1"/>
        <v>20492.640000000003</v>
      </c>
      <c r="L16" s="73"/>
      <c r="M16" s="276">
        <f t="shared" si="6"/>
        <v>191</v>
      </c>
      <c r="N16" s="15"/>
      <c r="O16" s="248"/>
      <c r="P16" s="273"/>
      <c r="Q16" s="248">
        <f t="shared" si="2"/>
        <v>0</v>
      </c>
      <c r="R16" s="249"/>
      <c r="S16" s="250"/>
      <c r="T16" s="259">
        <f t="shared" si="7"/>
        <v>5979.82</v>
      </c>
      <c r="U16" s="17">
        <f t="shared" si="3"/>
        <v>0</v>
      </c>
    </row>
    <row r="17" spans="1:21" x14ac:dyDescent="0.25">
      <c r="B17" s="276">
        <f t="shared" si="4"/>
        <v>550</v>
      </c>
      <c r="C17" s="15">
        <v>25</v>
      </c>
      <c r="D17" s="309">
        <v>758.02</v>
      </c>
      <c r="E17" s="815">
        <v>44775</v>
      </c>
      <c r="F17" s="309">
        <f t="shared" si="0"/>
        <v>758.02</v>
      </c>
      <c r="G17" s="816" t="s">
        <v>189</v>
      </c>
      <c r="H17" s="281">
        <v>133</v>
      </c>
      <c r="I17" s="259">
        <f t="shared" si="5"/>
        <v>16090.169999999998</v>
      </c>
      <c r="J17" s="17">
        <f t="shared" si="1"/>
        <v>100816.66</v>
      </c>
      <c r="M17" s="276">
        <f t="shared" si="6"/>
        <v>191</v>
      </c>
      <c r="N17" s="15"/>
      <c r="O17" s="248"/>
      <c r="P17" s="273"/>
      <c r="Q17" s="248">
        <f t="shared" si="2"/>
        <v>0</v>
      </c>
      <c r="R17" s="249"/>
      <c r="S17" s="250"/>
      <c r="T17" s="259">
        <f t="shared" si="7"/>
        <v>5979.82</v>
      </c>
      <c r="U17" s="17">
        <f t="shared" si="3"/>
        <v>0</v>
      </c>
    </row>
    <row r="18" spans="1:21" x14ac:dyDescent="0.25">
      <c r="B18" s="276">
        <f t="shared" si="4"/>
        <v>549</v>
      </c>
      <c r="C18" s="15">
        <v>1</v>
      </c>
      <c r="D18" s="309">
        <v>30.66</v>
      </c>
      <c r="E18" s="815">
        <v>44776</v>
      </c>
      <c r="F18" s="309">
        <f t="shared" si="0"/>
        <v>30.66</v>
      </c>
      <c r="G18" s="816" t="s">
        <v>190</v>
      </c>
      <c r="H18" s="281">
        <v>133</v>
      </c>
      <c r="I18" s="259">
        <f t="shared" si="5"/>
        <v>16059.509999999998</v>
      </c>
      <c r="J18" s="17">
        <f t="shared" si="1"/>
        <v>4077.78</v>
      </c>
      <c r="M18" s="276">
        <f t="shared" si="6"/>
        <v>191</v>
      </c>
      <c r="N18" s="15"/>
      <c r="O18" s="248"/>
      <c r="P18" s="273"/>
      <c r="Q18" s="248">
        <f t="shared" si="2"/>
        <v>0</v>
      </c>
      <c r="R18" s="249"/>
      <c r="S18" s="250"/>
      <c r="T18" s="259">
        <f t="shared" si="7"/>
        <v>5979.82</v>
      </c>
      <c r="U18" s="17">
        <f t="shared" si="3"/>
        <v>0</v>
      </c>
    </row>
    <row r="19" spans="1:21" x14ac:dyDescent="0.25">
      <c r="A19" s="122"/>
      <c r="B19" s="276">
        <f t="shared" si="4"/>
        <v>544</v>
      </c>
      <c r="C19" s="15">
        <v>5</v>
      </c>
      <c r="D19" s="309">
        <v>150.46</v>
      </c>
      <c r="E19" s="815">
        <v>44776</v>
      </c>
      <c r="F19" s="309">
        <f t="shared" si="0"/>
        <v>150.46</v>
      </c>
      <c r="G19" s="816" t="s">
        <v>191</v>
      </c>
      <c r="H19" s="281">
        <v>133</v>
      </c>
      <c r="I19" s="259">
        <f t="shared" si="5"/>
        <v>15909.05</v>
      </c>
      <c r="J19" s="17">
        <f t="shared" si="1"/>
        <v>20011.18</v>
      </c>
      <c r="L19" s="122"/>
      <c r="M19" s="276">
        <f t="shared" si="6"/>
        <v>191</v>
      </c>
      <c r="N19" s="15"/>
      <c r="O19" s="248"/>
      <c r="P19" s="273"/>
      <c r="Q19" s="248">
        <f t="shared" si="2"/>
        <v>0</v>
      </c>
      <c r="R19" s="249"/>
      <c r="S19" s="250"/>
      <c r="T19" s="259">
        <f t="shared" si="7"/>
        <v>5979.82</v>
      </c>
      <c r="U19" s="17">
        <f t="shared" si="3"/>
        <v>0</v>
      </c>
    </row>
    <row r="20" spans="1:21" x14ac:dyDescent="0.25">
      <c r="A20" s="122"/>
      <c r="B20" s="276">
        <f t="shared" si="4"/>
        <v>539</v>
      </c>
      <c r="C20" s="15">
        <v>5</v>
      </c>
      <c r="D20" s="309">
        <v>151.68</v>
      </c>
      <c r="E20" s="815">
        <v>44777</v>
      </c>
      <c r="F20" s="309">
        <f t="shared" si="0"/>
        <v>151.68</v>
      </c>
      <c r="G20" s="816" t="s">
        <v>193</v>
      </c>
      <c r="H20" s="281">
        <v>133</v>
      </c>
      <c r="I20" s="259">
        <f t="shared" si="5"/>
        <v>15757.369999999999</v>
      </c>
      <c r="J20" s="17">
        <f t="shared" si="1"/>
        <v>20173.440000000002</v>
      </c>
      <c r="L20" s="122"/>
      <c r="M20" s="276">
        <f t="shared" si="6"/>
        <v>191</v>
      </c>
      <c r="N20" s="15"/>
      <c r="O20" s="248"/>
      <c r="P20" s="273"/>
      <c r="Q20" s="248">
        <f t="shared" si="2"/>
        <v>0</v>
      </c>
      <c r="R20" s="249"/>
      <c r="S20" s="250"/>
      <c r="T20" s="259">
        <f t="shared" si="7"/>
        <v>5979.82</v>
      </c>
      <c r="U20" s="17">
        <f t="shared" si="3"/>
        <v>0</v>
      </c>
    </row>
    <row r="21" spans="1:21" x14ac:dyDescent="0.25">
      <c r="A21" s="122"/>
      <c r="B21" s="276">
        <f t="shared" si="4"/>
        <v>509</v>
      </c>
      <c r="C21" s="15">
        <v>30</v>
      </c>
      <c r="D21" s="309">
        <v>905.98</v>
      </c>
      <c r="E21" s="815">
        <v>44777</v>
      </c>
      <c r="F21" s="309">
        <f t="shared" si="0"/>
        <v>905.98</v>
      </c>
      <c r="G21" s="816" t="s">
        <v>194</v>
      </c>
      <c r="H21" s="281">
        <v>133</v>
      </c>
      <c r="I21" s="259">
        <f t="shared" si="5"/>
        <v>14851.39</v>
      </c>
      <c r="J21" s="17">
        <f t="shared" si="1"/>
        <v>120495.34</v>
      </c>
      <c r="L21" s="122"/>
      <c r="M21" s="276">
        <f t="shared" si="6"/>
        <v>191</v>
      </c>
      <c r="N21" s="15"/>
      <c r="O21" s="248"/>
      <c r="P21" s="273"/>
      <c r="Q21" s="248">
        <f t="shared" si="2"/>
        <v>0</v>
      </c>
      <c r="R21" s="249"/>
      <c r="S21" s="250"/>
      <c r="T21" s="259">
        <f t="shared" si="7"/>
        <v>5979.82</v>
      </c>
      <c r="U21" s="17">
        <f t="shared" si="3"/>
        <v>0</v>
      </c>
    </row>
    <row r="22" spans="1:21" x14ac:dyDescent="0.25">
      <c r="A22" s="122"/>
      <c r="B22" s="276">
        <f t="shared" si="4"/>
        <v>504</v>
      </c>
      <c r="C22" s="15">
        <v>5</v>
      </c>
      <c r="D22" s="309">
        <v>155.03</v>
      </c>
      <c r="E22" s="815">
        <v>44777</v>
      </c>
      <c r="F22" s="309">
        <f t="shared" si="0"/>
        <v>155.03</v>
      </c>
      <c r="G22" s="816" t="s">
        <v>196</v>
      </c>
      <c r="H22" s="281">
        <v>133</v>
      </c>
      <c r="I22" s="259">
        <f t="shared" si="5"/>
        <v>14696.359999999999</v>
      </c>
      <c r="J22" s="17">
        <f t="shared" si="1"/>
        <v>20618.990000000002</v>
      </c>
      <c r="L22" s="122"/>
      <c r="M22" s="276">
        <f t="shared" si="6"/>
        <v>191</v>
      </c>
      <c r="N22" s="15"/>
      <c r="O22" s="248"/>
      <c r="P22" s="273"/>
      <c r="Q22" s="248">
        <f t="shared" si="2"/>
        <v>0</v>
      </c>
      <c r="R22" s="249"/>
      <c r="S22" s="250"/>
      <c r="T22" s="259">
        <f t="shared" si="7"/>
        <v>5979.82</v>
      </c>
      <c r="U22" s="17">
        <f t="shared" si="3"/>
        <v>0</v>
      </c>
    </row>
    <row r="23" spans="1:21" x14ac:dyDescent="0.25">
      <c r="A23" s="122"/>
      <c r="B23" s="276">
        <f t="shared" si="4"/>
        <v>503</v>
      </c>
      <c r="C23" s="15">
        <v>1</v>
      </c>
      <c r="D23" s="309">
        <v>27.08</v>
      </c>
      <c r="E23" s="815">
        <v>44778</v>
      </c>
      <c r="F23" s="309">
        <f t="shared" si="0"/>
        <v>27.08</v>
      </c>
      <c r="G23" s="816" t="s">
        <v>198</v>
      </c>
      <c r="H23" s="281">
        <v>133</v>
      </c>
      <c r="I23" s="259">
        <f t="shared" si="5"/>
        <v>14669.279999999999</v>
      </c>
      <c r="J23" s="17">
        <f t="shared" si="1"/>
        <v>3601.64</v>
      </c>
      <c r="L23" s="122"/>
      <c r="M23" s="276">
        <f t="shared" si="6"/>
        <v>191</v>
      </c>
      <c r="N23" s="15"/>
      <c r="O23" s="248"/>
      <c r="P23" s="273"/>
      <c r="Q23" s="248">
        <f t="shared" si="2"/>
        <v>0</v>
      </c>
      <c r="R23" s="249"/>
      <c r="S23" s="250"/>
      <c r="T23" s="259">
        <f t="shared" si="7"/>
        <v>5979.82</v>
      </c>
      <c r="U23" s="17">
        <f t="shared" si="3"/>
        <v>0</v>
      </c>
    </row>
    <row r="24" spans="1:21" x14ac:dyDescent="0.25">
      <c r="A24" s="123"/>
      <c r="B24" s="276">
        <f t="shared" si="4"/>
        <v>493</v>
      </c>
      <c r="C24" s="15">
        <v>10</v>
      </c>
      <c r="D24" s="309">
        <v>299.05</v>
      </c>
      <c r="E24" s="815">
        <v>44778</v>
      </c>
      <c r="F24" s="309">
        <f t="shared" si="0"/>
        <v>299.05</v>
      </c>
      <c r="G24" s="816" t="s">
        <v>200</v>
      </c>
      <c r="H24" s="281">
        <v>133</v>
      </c>
      <c r="I24" s="259">
        <f t="shared" si="5"/>
        <v>14370.23</v>
      </c>
      <c r="J24" s="17">
        <f t="shared" si="1"/>
        <v>39773.65</v>
      </c>
      <c r="L24" s="123"/>
      <c r="M24" s="276">
        <f t="shared" si="6"/>
        <v>191</v>
      </c>
      <c r="N24" s="15"/>
      <c r="O24" s="248"/>
      <c r="P24" s="273"/>
      <c r="Q24" s="248">
        <f t="shared" si="2"/>
        <v>0</v>
      </c>
      <c r="R24" s="249"/>
      <c r="S24" s="250"/>
      <c r="T24" s="259">
        <f t="shared" si="7"/>
        <v>5979.82</v>
      </c>
      <c r="U24" s="17">
        <f t="shared" si="3"/>
        <v>0</v>
      </c>
    </row>
    <row r="25" spans="1:21" x14ac:dyDescent="0.25">
      <c r="A25" s="122"/>
      <c r="B25" s="276">
        <f t="shared" si="4"/>
        <v>488</v>
      </c>
      <c r="C25" s="15">
        <v>5</v>
      </c>
      <c r="D25" s="309">
        <v>144.33000000000001</v>
      </c>
      <c r="E25" s="815">
        <v>44779</v>
      </c>
      <c r="F25" s="309">
        <f t="shared" si="0"/>
        <v>144.33000000000001</v>
      </c>
      <c r="G25" s="816" t="s">
        <v>201</v>
      </c>
      <c r="H25" s="281">
        <v>133</v>
      </c>
      <c r="I25" s="259">
        <f t="shared" si="5"/>
        <v>14225.9</v>
      </c>
      <c r="J25" s="17">
        <f t="shared" si="1"/>
        <v>19195.890000000003</v>
      </c>
      <c r="L25" s="122"/>
      <c r="M25" s="276">
        <f t="shared" si="6"/>
        <v>191</v>
      </c>
      <c r="N25" s="15"/>
      <c r="O25" s="248"/>
      <c r="P25" s="273"/>
      <c r="Q25" s="248">
        <f t="shared" si="2"/>
        <v>0</v>
      </c>
      <c r="R25" s="249"/>
      <c r="S25" s="250"/>
      <c r="T25" s="259">
        <f t="shared" si="7"/>
        <v>5979.82</v>
      </c>
      <c r="U25" s="17">
        <f t="shared" si="3"/>
        <v>0</v>
      </c>
    </row>
    <row r="26" spans="1:21" x14ac:dyDescent="0.25">
      <c r="A26" s="122"/>
      <c r="B26" s="276">
        <f t="shared" si="4"/>
        <v>478</v>
      </c>
      <c r="C26" s="15">
        <v>10</v>
      </c>
      <c r="D26" s="309">
        <v>313.26</v>
      </c>
      <c r="E26" s="815">
        <v>44779</v>
      </c>
      <c r="F26" s="309">
        <f t="shared" si="0"/>
        <v>313.26</v>
      </c>
      <c r="G26" s="816" t="s">
        <v>204</v>
      </c>
      <c r="H26" s="281">
        <v>133</v>
      </c>
      <c r="I26" s="259">
        <f t="shared" si="5"/>
        <v>13912.64</v>
      </c>
      <c r="J26" s="17">
        <f t="shared" si="1"/>
        <v>41663.58</v>
      </c>
      <c r="L26" s="122"/>
      <c r="M26" s="276">
        <f t="shared" si="6"/>
        <v>191</v>
      </c>
      <c r="N26" s="15"/>
      <c r="O26" s="248"/>
      <c r="P26" s="273"/>
      <c r="Q26" s="248">
        <f t="shared" si="2"/>
        <v>0</v>
      </c>
      <c r="R26" s="249"/>
      <c r="S26" s="250"/>
      <c r="T26" s="259">
        <f t="shared" si="7"/>
        <v>5979.82</v>
      </c>
      <c r="U26" s="17">
        <f t="shared" si="3"/>
        <v>0</v>
      </c>
    </row>
    <row r="27" spans="1:21" x14ac:dyDescent="0.25">
      <c r="A27" s="122"/>
      <c r="B27" s="276">
        <f t="shared" si="4"/>
        <v>473</v>
      </c>
      <c r="C27" s="15">
        <v>5</v>
      </c>
      <c r="D27" s="309">
        <v>139.44</v>
      </c>
      <c r="E27" s="815">
        <v>44781</v>
      </c>
      <c r="F27" s="309">
        <f t="shared" si="0"/>
        <v>139.44</v>
      </c>
      <c r="G27" s="816" t="s">
        <v>207</v>
      </c>
      <c r="H27" s="281">
        <v>133</v>
      </c>
      <c r="I27" s="259">
        <f t="shared" si="5"/>
        <v>13773.199999999999</v>
      </c>
      <c r="J27" s="17">
        <f t="shared" si="1"/>
        <v>18545.52</v>
      </c>
      <c r="L27" s="122"/>
      <c r="M27" s="276">
        <f t="shared" si="6"/>
        <v>191</v>
      </c>
      <c r="N27" s="15"/>
      <c r="O27" s="248"/>
      <c r="P27" s="273"/>
      <c r="Q27" s="248">
        <f t="shared" si="2"/>
        <v>0</v>
      </c>
      <c r="R27" s="249"/>
      <c r="S27" s="250"/>
      <c r="T27" s="259">
        <f t="shared" si="7"/>
        <v>5979.82</v>
      </c>
      <c r="U27" s="17">
        <f t="shared" si="3"/>
        <v>0</v>
      </c>
    </row>
    <row r="28" spans="1:21" x14ac:dyDescent="0.25">
      <c r="A28" s="122"/>
      <c r="B28" s="276">
        <f t="shared" si="4"/>
        <v>443</v>
      </c>
      <c r="C28" s="15">
        <v>30</v>
      </c>
      <c r="D28" s="309">
        <v>878.84</v>
      </c>
      <c r="E28" s="815">
        <v>44782</v>
      </c>
      <c r="F28" s="309">
        <f t="shared" si="0"/>
        <v>878.84</v>
      </c>
      <c r="G28" s="816" t="s">
        <v>209</v>
      </c>
      <c r="H28" s="281">
        <v>133</v>
      </c>
      <c r="I28" s="259">
        <f t="shared" si="5"/>
        <v>12894.359999999999</v>
      </c>
      <c r="J28" s="17">
        <f t="shared" si="1"/>
        <v>116885.72</v>
      </c>
      <c r="L28" s="122"/>
      <c r="M28" s="276">
        <f t="shared" si="6"/>
        <v>191</v>
      </c>
      <c r="N28" s="15"/>
      <c r="O28" s="248"/>
      <c r="P28" s="273"/>
      <c r="Q28" s="248">
        <f t="shared" si="2"/>
        <v>0</v>
      </c>
      <c r="R28" s="249"/>
      <c r="S28" s="250"/>
      <c r="T28" s="259">
        <f t="shared" si="7"/>
        <v>5979.82</v>
      </c>
      <c r="U28" s="17">
        <f t="shared" si="3"/>
        <v>0</v>
      </c>
    </row>
    <row r="29" spans="1:21" x14ac:dyDescent="0.25">
      <c r="A29" s="122"/>
      <c r="B29" s="276">
        <f t="shared" si="4"/>
        <v>438</v>
      </c>
      <c r="C29" s="15">
        <v>5</v>
      </c>
      <c r="D29" s="309">
        <v>161.25</v>
      </c>
      <c r="E29" s="815">
        <v>44783</v>
      </c>
      <c r="F29" s="309">
        <f t="shared" si="0"/>
        <v>161.25</v>
      </c>
      <c r="G29" s="816" t="s">
        <v>211</v>
      </c>
      <c r="H29" s="281">
        <v>133</v>
      </c>
      <c r="I29" s="259">
        <f t="shared" si="5"/>
        <v>12733.109999999999</v>
      </c>
      <c r="J29" s="17">
        <f t="shared" si="1"/>
        <v>21446.25</v>
      </c>
      <c r="L29" s="122"/>
      <c r="M29" s="276">
        <f t="shared" si="6"/>
        <v>191</v>
      </c>
      <c r="N29" s="15"/>
      <c r="O29" s="248"/>
      <c r="P29" s="273"/>
      <c r="Q29" s="248">
        <f t="shared" si="2"/>
        <v>0</v>
      </c>
      <c r="R29" s="249"/>
      <c r="S29" s="250"/>
      <c r="T29" s="259">
        <f t="shared" si="7"/>
        <v>5979.82</v>
      </c>
      <c r="U29" s="17">
        <f t="shared" si="3"/>
        <v>0</v>
      </c>
    </row>
    <row r="30" spans="1:21" x14ac:dyDescent="0.25">
      <c r="A30" s="122"/>
      <c r="B30" s="276">
        <f t="shared" si="4"/>
        <v>435</v>
      </c>
      <c r="C30" s="15">
        <v>3</v>
      </c>
      <c r="D30" s="309">
        <v>90.99</v>
      </c>
      <c r="E30" s="815">
        <v>44783</v>
      </c>
      <c r="F30" s="309">
        <f t="shared" si="0"/>
        <v>90.99</v>
      </c>
      <c r="G30" s="816" t="s">
        <v>212</v>
      </c>
      <c r="H30" s="281">
        <v>133</v>
      </c>
      <c r="I30" s="259">
        <f t="shared" si="5"/>
        <v>12642.119999999999</v>
      </c>
      <c r="J30" s="17">
        <f t="shared" si="1"/>
        <v>12101.67</v>
      </c>
      <c r="L30" s="122"/>
      <c r="M30" s="276">
        <f t="shared" si="6"/>
        <v>191</v>
      </c>
      <c r="N30" s="15"/>
      <c r="O30" s="248"/>
      <c r="P30" s="273"/>
      <c r="Q30" s="248">
        <f t="shared" si="2"/>
        <v>0</v>
      </c>
      <c r="R30" s="249"/>
      <c r="S30" s="250"/>
      <c r="T30" s="259">
        <f t="shared" si="7"/>
        <v>5979.82</v>
      </c>
      <c r="U30" s="17">
        <f t="shared" si="3"/>
        <v>0</v>
      </c>
    </row>
    <row r="31" spans="1:21" x14ac:dyDescent="0.25">
      <c r="A31" s="122"/>
      <c r="B31" s="276">
        <f t="shared" si="4"/>
        <v>430</v>
      </c>
      <c r="C31" s="15">
        <v>5</v>
      </c>
      <c r="D31" s="309">
        <v>158.88999999999999</v>
      </c>
      <c r="E31" s="815">
        <v>44784</v>
      </c>
      <c r="F31" s="309">
        <f t="shared" si="0"/>
        <v>158.88999999999999</v>
      </c>
      <c r="G31" s="816" t="s">
        <v>203</v>
      </c>
      <c r="H31" s="281">
        <v>133</v>
      </c>
      <c r="I31" s="259">
        <f t="shared" si="5"/>
        <v>12483.23</v>
      </c>
      <c r="J31" s="17">
        <f t="shared" si="1"/>
        <v>21132.37</v>
      </c>
      <c r="L31" s="122"/>
      <c r="M31" s="276">
        <f t="shared" si="6"/>
        <v>191</v>
      </c>
      <c r="N31" s="15"/>
      <c r="O31" s="248"/>
      <c r="P31" s="273"/>
      <c r="Q31" s="248">
        <f t="shared" si="2"/>
        <v>0</v>
      </c>
      <c r="R31" s="249"/>
      <c r="S31" s="250"/>
      <c r="T31" s="259">
        <f t="shared" si="7"/>
        <v>5979.82</v>
      </c>
      <c r="U31" s="17">
        <f t="shared" si="3"/>
        <v>0</v>
      </c>
    </row>
    <row r="32" spans="1:21" x14ac:dyDescent="0.25">
      <c r="A32" s="122"/>
      <c r="B32" s="276">
        <f t="shared" si="4"/>
        <v>420</v>
      </c>
      <c r="C32" s="15">
        <v>10</v>
      </c>
      <c r="D32" s="309">
        <v>310.18</v>
      </c>
      <c r="E32" s="815">
        <v>44784</v>
      </c>
      <c r="F32" s="309">
        <f t="shared" si="0"/>
        <v>310.18</v>
      </c>
      <c r="G32" s="816" t="s">
        <v>215</v>
      </c>
      <c r="H32" s="281">
        <v>133</v>
      </c>
      <c r="I32" s="259">
        <f t="shared" si="5"/>
        <v>12173.05</v>
      </c>
      <c r="J32" s="17">
        <f t="shared" si="1"/>
        <v>41253.94</v>
      </c>
      <c r="L32" s="122"/>
      <c r="M32" s="276">
        <f t="shared" si="6"/>
        <v>191</v>
      </c>
      <c r="N32" s="15"/>
      <c r="O32" s="248"/>
      <c r="P32" s="273"/>
      <c r="Q32" s="248">
        <f t="shared" si="2"/>
        <v>0</v>
      </c>
      <c r="R32" s="249"/>
      <c r="S32" s="250"/>
      <c r="T32" s="259">
        <f t="shared" si="7"/>
        <v>5979.82</v>
      </c>
      <c r="U32" s="17">
        <f t="shared" si="3"/>
        <v>0</v>
      </c>
    </row>
    <row r="33" spans="1:21" x14ac:dyDescent="0.25">
      <c r="A33" s="122"/>
      <c r="B33" s="276">
        <f t="shared" si="4"/>
        <v>390</v>
      </c>
      <c r="C33" s="15">
        <v>30</v>
      </c>
      <c r="D33" s="309">
        <v>920.65</v>
      </c>
      <c r="E33" s="815">
        <v>44785</v>
      </c>
      <c r="F33" s="309">
        <f t="shared" si="0"/>
        <v>920.65</v>
      </c>
      <c r="G33" s="816" t="s">
        <v>219</v>
      </c>
      <c r="H33" s="281">
        <v>133</v>
      </c>
      <c r="I33" s="259">
        <f t="shared" si="5"/>
        <v>11252.4</v>
      </c>
      <c r="J33" s="17">
        <f t="shared" si="1"/>
        <v>122446.45</v>
      </c>
      <c r="L33" s="122"/>
      <c r="M33" s="276">
        <f t="shared" si="6"/>
        <v>191</v>
      </c>
      <c r="N33" s="15"/>
      <c r="O33" s="248"/>
      <c r="P33" s="273"/>
      <c r="Q33" s="248">
        <f t="shared" si="2"/>
        <v>0</v>
      </c>
      <c r="R33" s="249"/>
      <c r="S33" s="250"/>
      <c r="T33" s="259">
        <f t="shared" si="7"/>
        <v>5979.82</v>
      </c>
      <c r="U33" s="17">
        <f t="shared" si="3"/>
        <v>0</v>
      </c>
    </row>
    <row r="34" spans="1:21" x14ac:dyDescent="0.25">
      <c r="A34" s="122"/>
      <c r="B34" s="276">
        <f t="shared" si="4"/>
        <v>385</v>
      </c>
      <c r="C34" s="15">
        <v>5</v>
      </c>
      <c r="D34" s="309">
        <v>138.80000000000001</v>
      </c>
      <c r="E34" s="815">
        <v>44786</v>
      </c>
      <c r="F34" s="309">
        <f t="shared" si="0"/>
        <v>138.80000000000001</v>
      </c>
      <c r="G34" s="816" t="s">
        <v>221</v>
      </c>
      <c r="H34" s="281">
        <v>133</v>
      </c>
      <c r="I34" s="259">
        <f t="shared" si="5"/>
        <v>11113.6</v>
      </c>
      <c r="J34" s="17">
        <f t="shared" si="1"/>
        <v>18460.400000000001</v>
      </c>
      <c r="L34" s="122"/>
      <c r="M34" s="276">
        <f t="shared" si="6"/>
        <v>191</v>
      </c>
      <c r="N34" s="15"/>
      <c r="O34" s="248"/>
      <c r="P34" s="273"/>
      <c r="Q34" s="248">
        <f t="shared" si="2"/>
        <v>0</v>
      </c>
      <c r="R34" s="249"/>
      <c r="S34" s="250"/>
      <c r="T34" s="259">
        <f t="shared" si="7"/>
        <v>5979.82</v>
      </c>
      <c r="U34" s="17">
        <f t="shared" si="3"/>
        <v>0</v>
      </c>
    </row>
    <row r="35" spans="1:21" x14ac:dyDescent="0.25">
      <c r="A35" s="122"/>
      <c r="B35" s="276">
        <f t="shared" si="4"/>
        <v>384</v>
      </c>
      <c r="C35" s="15">
        <v>1</v>
      </c>
      <c r="D35" s="309">
        <v>32.93</v>
      </c>
      <c r="E35" s="815">
        <v>44786</v>
      </c>
      <c r="F35" s="309">
        <f t="shared" si="0"/>
        <v>32.93</v>
      </c>
      <c r="G35" s="816" t="s">
        <v>222</v>
      </c>
      <c r="H35" s="281">
        <v>133</v>
      </c>
      <c r="I35" s="259">
        <f t="shared" si="5"/>
        <v>11080.67</v>
      </c>
      <c r="J35" s="17">
        <f t="shared" si="1"/>
        <v>4379.6899999999996</v>
      </c>
      <c r="L35" s="122"/>
      <c r="M35" s="276">
        <f t="shared" si="6"/>
        <v>191</v>
      </c>
      <c r="N35" s="15"/>
      <c r="O35" s="248"/>
      <c r="P35" s="273"/>
      <c r="Q35" s="248">
        <f t="shared" si="2"/>
        <v>0</v>
      </c>
      <c r="R35" s="249"/>
      <c r="S35" s="250"/>
      <c r="T35" s="259">
        <f t="shared" si="7"/>
        <v>5979.82</v>
      </c>
      <c r="U35" s="17">
        <f t="shared" si="3"/>
        <v>0</v>
      </c>
    </row>
    <row r="36" spans="1:21" x14ac:dyDescent="0.25">
      <c r="A36" s="122"/>
      <c r="B36" s="276">
        <f t="shared" si="4"/>
        <v>379</v>
      </c>
      <c r="C36" s="15">
        <v>5</v>
      </c>
      <c r="D36" s="309">
        <v>152.72999999999999</v>
      </c>
      <c r="E36" s="815">
        <v>44786</v>
      </c>
      <c r="F36" s="309">
        <f t="shared" si="0"/>
        <v>152.72999999999999</v>
      </c>
      <c r="G36" s="816" t="s">
        <v>223</v>
      </c>
      <c r="H36" s="281">
        <v>133</v>
      </c>
      <c r="I36" s="259">
        <f t="shared" si="5"/>
        <v>10927.94</v>
      </c>
      <c r="J36" s="17">
        <f t="shared" si="1"/>
        <v>20313.09</v>
      </c>
      <c r="L36" s="122"/>
      <c r="M36" s="276">
        <f t="shared" si="6"/>
        <v>191</v>
      </c>
      <c r="N36" s="15"/>
      <c r="O36" s="248"/>
      <c r="P36" s="273"/>
      <c r="Q36" s="248">
        <f t="shared" si="2"/>
        <v>0</v>
      </c>
      <c r="R36" s="249"/>
      <c r="S36" s="250"/>
      <c r="T36" s="259">
        <f t="shared" si="7"/>
        <v>5979.82</v>
      </c>
      <c r="U36" s="17">
        <f t="shared" si="3"/>
        <v>0</v>
      </c>
    </row>
    <row r="37" spans="1:21" x14ac:dyDescent="0.25">
      <c r="A37" s="122" t="s">
        <v>22</v>
      </c>
      <c r="B37" s="276">
        <f t="shared" si="4"/>
        <v>369</v>
      </c>
      <c r="C37" s="15">
        <v>10</v>
      </c>
      <c r="D37" s="309">
        <v>297.42</v>
      </c>
      <c r="E37" s="815">
        <v>44788</v>
      </c>
      <c r="F37" s="309">
        <f t="shared" si="0"/>
        <v>297.42</v>
      </c>
      <c r="G37" s="816" t="s">
        <v>228</v>
      </c>
      <c r="H37" s="281">
        <v>133</v>
      </c>
      <c r="I37" s="259">
        <f t="shared" si="5"/>
        <v>10630.52</v>
      </c>
      <c r="J37" s="17">
        <f t="shared" si="1"/>
        <v>39556.86</v>
      </c>
      <c r="L37" s="122" t="s">
        <v>22</v>
      </c>
      <c r="M37" s="276">
        <f t="shared" si="6"/>
        <v>191</v>
      </c>
      <c r="N37" s="15"/>
      <c r="O37" s="248"/>
      <c r="P37" s="273"/>
      <c r="Q37" s="248">
        <f t="shared" si="2"/>
        <v>0</v>
      </c>
      <c r="R37" s="249"/>
      <c r="S37" s="250"/>
      <c r="T37" s="259">
        <f t="shared" si="7"/>
        <v>5979.82</v>
      </c>
      <c r="U37" s="17">
        <f t="shared" si="3"/>
        <v>0</v>
      </c>
    </row>
    <row r="38" spans="1:21" x14ac:dyDescent="0.25">
      <c r="A38" s="123"/>
      <c r="B38" s="276">
        <f t="shared" si="4"/>
        <v>364</v>
      </c>
      <c r="C38" s="15">
        <v>5</v>
      </c>
      <c r="D38" s="309">
        <v>147.51</v>
      </c>
      <c r="E38" s="815">
        <v>44788</v>
      </c>
      <c r="F38" s="309">
        <f t="shared" si="0"/>
        <v>147.51</v>
      </c>
      <c r="G38" s="816" t="s">
        <v>230</v>
      </c>
      <c r="H38" s="281">
        <v>133</v>
      </c>
      <c r="I38" s="259">
        <f t="shared" si="5"/>
        <v>10483.01</v>
      </c>
      <c r="J38" s="17">
        <f t="shared" si="1"/>
        <v>19618.829999999998</v>
      </c>
      <c r="L38" s="123"/>
      <c r="M38" s="276">
        <f t="shared" si="6"/>
        <v>191</v>
      </c>
      <c r="N38" s="15"/>
      <c r="O38" s="248"/>
      <c r="P38" s="273"/>
      <c r="Q38" s="248">
        <f t="shared" si="2"/>
        <v>0</v>
      </c>
      <c r="R38" s="249"/>
      <c r="S38" s="250"/>
      <c r="T38" s="259">
        <f t="shared" si="7"/>
        <v>5979.82</v>
      </c>
      <c r="U38" s="17">
        <f t="shared" si="3"/>
        <v>0</v>
      </c>
    </row>
    <row r="39" spans="1:21" x14ac:dyDescent="0.25">
      <c r="A39" s="122"/>
      <c r="B39" s="276">
        <f t="shared" si="4"/>
        <v>334</v>
      </c>
      <c r="C39" s="15">
        <v>30</v>
      </c>
      <c r="D39" s="309">
        <v>862.88</v>
      </c>
      <c r="E39" s="815">
        <v>44788</v>
      </c>
      <c r="F39" s="309">
        <f t="shared" si="0"/>
        <v>862.88</v>
      </c>
      <c r="G39" s="816" t="s">
        <v>231</v>
      </c>
      <c r="H39" s="281">
        <v>133</v>
      </c>
      <c r="I39" s="259">
        <f t="shared" si="5"/>
        <v>9620.130000000001</v>
      </c>
      <c r="J39" s="17">
        <f t="shared" si="1"/>
        <v>114763.04</v>
      </c>
      <c r="L39" s="122"/>
      <c r="M39" s="276">
        <f t="shared" si="6"/>
        <v>191</v>
      </c>
      <c r="N39" s="15"/>
      <c r="O39" s="248"/>
      <c r="P39" s="273"/>
      <c r="Q39" s="248">
        <f t="shared" si="2"/>
        <v>0</v>
      </c>
      <c r="R39" s="249"/>
      <c r="S39" s="250"/>
      <c r="T39" s="259">
        <f t="shared" si="7"/>
        <v>5979.82</v>
      </c>
      <c r="U39" s="17">
        <f t="shared" si="3"/>
        <v>0</v>
      </c>
    </row>
    <row r="40" spans="1:21" x14ac:dyDescent="0.25">
      <c r="A40" s="122"/>
      <c r="B40" s="276">
        <f t="shared" si="4"/>
        <v>333</v>
      </c>
      <c r="C40" s="15">
        <v>1</v>
      </c>
      <c r="D40" s="309">
        <v>29.44</v>
      </c>
      <c r="E40" s="815">
        <v>44790</v>
      </c>
      <c r="F40" s="309">
        <f t="shared" si="0"/>
        <v>29.44</v>
      </c>
      <c r="G40" s="816" t="s">
        <v>232</v>
      </c>
      <c r="H40" s="281">
        <v>133</v>
      </c>
      <c r="I40" s="259">
        <f t="shared" si="5"/>
        <v>9590.69</v>
      </c>
      <c r="J40" s="17">
        <f t="shared" si="1"/>
        <v>3915.52</v>
      </c>
      <c r="L40" s="122"/>
      <c r="M40" s="276">
        <f t="shared" si="6"/>
        <v>191</v>
      </c>
      <c r="N40" s="15"/>
      <c r="O40" s="248"/>
      <c r="P40" s="273"/>
      <c r="Q40" s="248">
        <f t="shared" si="2"/>
        <v>0</v>
      </c>
      <c r="R40" s="249"/>
      <c r="S40" s="250"/>
      <c r="T40" s="259">
        <f t="shared" si="7"/>
        <v>5979.82</v>
      </c>
      <c r="U40" s="17">
        <f t="shared" si="3"/>
        <v>0</v>
      </c>
    </row>
    <row r="41" spans="1:21" x14ac:dyDescent="0.25">
      <c r="A41" s="122"/>
      <c r="B41" s="276">
        <f t="shared" si="4"/>
        <v>303</v>
      </c>
      <c r="C41" s="15">
        <v>30</v>
      </c>
      <c r="D41" s="309">
        <v>909.78</v>
      </c>
      <c r="E41" s="815">
        <v>44789</v>
      </c>
      <c r="F41" s="309">
        <f t="shared" si="0"/>
        <v>909.78</v>
      </c>
      <c r="G41" s="816" t="s">
        <v>233</v>
      </c>
      <c r="H41" s="281">
        <v>133</v>
      </c>
      <c r="I41" s="259">
        <f t="shared" si="5"/>
        <v>8680.91</v>
      </c>
      <c r="J41" s="17">
        <f t="shared" si="1"/>
        <v>121000.73999999999</v>
      </c>
      <c r="L41" s="122"/>
      <c r="M41" s="276">
        <f t="shared" si="6"/>
        <v>191</v>
      </c>
      <c r="N41" s="15"/>
      <c r="O41" s="248"/>
      <c r="P41" s="273"/>
      <c r="Q41" s="248">
        <f t="shared" si="2"/>
        <v>0</v>
      </c>
      <c r="R41" s="249"/>
      <c r="S41" s="250"/>
      <c r="T41" s="259">
        <f t="shared" si="7"/>
        <v>5979.82</v>
      </c>
      <c r="U41" s="17">
        <f t="shared" si="3"/>
        <v>0</v>
      </c>
    </row>
    <row r="42" spans="1:21" x14ac:dyDescent="0.25">
      <c r="A42" s="122"/>
      <c r="B42" s="276">
        <f t="shared" si="4"/>
        <v>298</v>
      </c>
      <c r="C42" s="15">
        <v>5</v>
      </c>
      <c r="D42" s="309">
        <v>138.16</v>
      </c>
      <c r="E42" s="815">
        <v>44792</v>
      </c>
      <c r="F42" s="309">
        <f t="shared" si="0"/>
        <v>138.16</v>
      </c>
      <c r="G42" s="816" t="s">
        <v>238</v>
      </c>
      <c r="H42" s="281">
        <v>133</v>
      </c>
      <c r="I42" s="259">
        <f t="shared" si="5"/>
        <v>8542.75</v>
      </c>
      <c r="J42" s="17">
        <f t="shared" si="1"/>
        <v>18375.28</v>
      </c>
      <c r="L42" s="122"/>
      <c r="M42" s="276">
        <f t="shared" si="6"/>
        <v>191</v>
      </c>
      <c r="N42" s="15"/>
      <c r="O42" s="248"/>
      <c r="P42" s="273"/>
      <c r="Q42" s="248">
        <f t="shared" si="2"/>
        <v>0</v>
      </c>
      <c r="R42" s="249"/>
      <c r="S42" s="250"/>
      <c r="T42" s="259">
        <f t="shared" si="7"/>
        <v>5979.82</v>
      </c>
      <c r="U42" s="17">
        <f t="shared" si="3"/>
        <v>0</v>
      </c>
    </row>
    <row r="43" spans="1:21" x14ac:dyDescent="0.25">
      <c r="A43" s="122"/>
      <c r="B43" s="276">
        <f t="shared" si="4"/>
        <v>268</v>
      </c>
      <c r="C43" s="15">
        <v>30</v>
      </c>
      <c r="D43" s="309">
        <v>908.42</v>
      </c>
      <c r="E43" s="815">
        <v>44792</v>
      </c>
      <c r="F43" s="309">
        <f t="shared" si="0"/>
        <v>908.42</v>
      </c>
      <c r="G43" s="816" t="s">
        <v>243</v>
      </c>
      <c r="H43" s="281">
        <v>133</v>
      </c>
      <c r="I43" s="259">
        <f t="shared" si="5"/>
        <v>7634.33</v>
      </c>
      <c r="J43" s="17">
        <f t="shared" si="1"/>
        <v>120819.86</v>
      </c>
      <c r="L43" s="122"/>
      <c r="M43" s="276">
        <f t="shared" si="6"/>
        <v>191</v>
      </c>
      <c r="N43" s="15"/>
      <c r="O43" s="248"/>
      <c r="P43" s="273"/>
      <c r="Q43" s="248">
        <f t="shared" si="2"/>
        <v>0</v>
      </c>
      <c r="R43" s="249"/>
      <c r="S43" s="250"/>
      <c r="T43" s="259">
        <f t="shared" si="7"/>
        <v>5979.82</v>
      </c>
      <c r="U43" s="17">
        <f t="shared" si="3"/>
        <v>0</v>
      </c>
    </row>
    <row r="44" spans="1:21" x14ac:dyDescent="0.25">
      <c r="A44" s="122"/>
      <c r="B44" s="276">
        <f t="shared" si="4"/>
        <v>258</v>
      </c>
      <c r="C44" s="15">
        <v>10</v>
      </c>
      <c r="D44" s="309">
        <v>283.91000000000003</v>
      </c>
      <c r="E44" s="815">
        <v>44792</v>
      </c>
      <c r="F44" s="309">
        <f t="shared" si="0"/>
        <v>283.91000000000003</v>
      </c>
      <c r="G44" s="816" t="s">
        <v>244</v>
      </c>
      <c r="H44" s="281">
        <v>133</v>
      </c>
      <c r="I44" s="259">
        <f t="shared" si="5"/>
        <v>7350.42</v>
      </c>
      <c r="J44" s="17">
        <f t="shared" si="1"/>
        <v>37760.030000000006</v>
      </c>
      <c r="L44" s="122"/>
      <c r="M44" s="276">
        <f t="shared" si="6"/>
        <v>191</v>
      </c>
      <c r="N44" s="15"/>
      <c r="O44" s="248"/>
      <c r="P44" s="273"/>
      <c r="Q44" s="248">
        <f t="shared" si="2"/>
        <v>0</v>
      </c>
      <c r="R44" s="249"/>
      <c r="S44" s="250"/>
      <c r="T44" s="259">
        <f t="shared" si="7"/>
        <v>5979.82</v>
      </c>
      <c r="U44" s="17">
        <f t="shared" si="3"/>
        <v>0</v>
      </c>
    </row>
    <row r="45" spans="1:21" x14ac:dyDescent="0.25">
      <c r="A45" s="122"/>
      <c r="B45" s="276">
        <f t="shared" si="4"/>
        <v>253</v>
      </c>
      <c r="C45" s="15">
        <v>5</v>
      </c>
      <c r="D45" s="309">
        <v>139.94</v>
      </c>
      <c r="E45" s="815">
        <v>44793</v>
      </c>
      <c r="F45" s="309">
        <f t="shared" si="0"/>
        <v>139.94</v>
      </c>
      <c r="G45" s="816" t="s">
        <v>245</v>
      </c>
      <c r="H45" s="281">
        <v>133</v>
      </c>
      <c r="I45" s="259">
        <f t="shared" si="5"/>
        <v>7210.4800000000005</v>
      </c>
      <c r="J45" s="17">
        <f t="shared" si="1"/>
        <v>18612.02</v>
      </c>
      <c r="L45" s="122"/>
      <c r="M45" s="276">
        <f t="shared" si="6"/>
        <v>191</v>
      </c>
      <c r="N45" s="15"/>
      <c r="O45" s="248"/>
      <c r="P45" s="273"/>
      <c r="Q45" s="248">
        <f t="shared" si="2"/>
        <v>0</v>
      </c>
      <c r="R45" s="249"/>
      <c r="S45" s="250"/>
      <c r="T45" s="259">
        <f t="shared" si="7"/>
        <v>5979.82</v>
      </c>
      <c r="U45" s="17">
        <f t="shared" si="3"/>
        <v>0</v>
      </c>
    </row>
    <row r="46" spans="1:21" x14ac:dyDescent="0.25">
      <c r="A46" s="122"/>
      <c r="B46" s="276">
        <f t="shared" si="4"/>
        <v>251</v>
      </c>
      <c r="C46" s="15">
        <v>2</v>
      </c>
      <c r="D46" s="309">
        <v>54.93</v>
      </c>
      <c r="E46" s="815">
        <v>44793</v>
      </c>
      <c r="F46" s="309">
        <f t="shared" si="0"/>
        <v>54.93</v>
      </c>
      <c r="G46" s="816" t="s">
        <v>249</v>
      </c>
      <c r="H46" s="281">
        <v>133</v>
      </c>
      <c r="I46" s="259">
        <f t="shared" si="5"/>
        <v>7155.55</v>
      </c>
      <c r="J46" s="17">
        <f t="shared" si="1"/>
        <v>7305.69</v>
      </c>
      <c r="L46" s="122"/>
      <c r="M46" s="276">
        <f t="shared" si="6"/>
        <v>191</v>
      </c>
      <c r="N46" s="15"/>
      <c r="O46" s="248"/>
      <c r="P46" s="273"/>
      <c r="Q46" s="248">
        <f t="shared" si="2"/>
        <v>0</v>
      </c>
      <c r="R46" s="249"/>
      <c r="S46" s="250"/>
      <c r="T46" s="259">
        <f t="shared" si="7"/>
        <v>5979.82</v>
      </c>
      <c r="U46" s="17">
        <f t="shared" si="3"/>
        <v>0</v>
      </c>
    </row>
    <row r="47" spans="1:21" x14ac:dyDescent="0.25">
      <c r="A47" s="122"/>
      <c r="B47" s="276">
        <f t="shared" si="4"/>
        <v>246</v>
      </c>
      <c r="C47" s="15">
        <v>5</v>
      </c>
      <c r="D47" s="309">
        <v>141.06</v>
      </c>
      <c r="E47" s="815">
        <v>44795</v>
      </c>
      <c r="F47" s="309">
        <f t="shared" si="0"/>
        <v>141.06</v>
      </c>
      <c r="G47" s="816" t="s">
        <v>250</v>
      </c>
      <c r="H47" s="281">
        <v>133</v>
      </c>
      <c r="I47" s="259">
        <f t="shared" si="5"/>
        <v>7014.49</v>
      </c>
      <c r="J47" s="17">
        <f t="shared" si="1"/>
        <v>18760.98</v>
      </c>
      <c r="L47" s="122"/>
      <c r="M47" s="276">
        <f t="shared" si="6"/>
        <v>191</v>
      </c>
      <c r="N47" s="15"/>
      <c r="O47" s="248"/>
      <c r="P47" s="273"/>
      <c r="Q47" s="248">
        <f t="shared" si="2"/>
        <v>0</v>
      </c>
      <c r="R47" s="249"/>
      <c r="S47" s="250"/>
      <c r="T47" s="259">
        <f t="shared" si="7"/>
        <v>5979.82</v>
      </c>
      <c r="U47" s="17">
        <f t="shared" si="3"/>
        <v>0</v>
      </c>
    </row>
    <row r="48" spans="1:21" x14ac:dyDescent="0.25">
      <c r="A48" s="122"/>
      <c r="B48" s="276">
        <f t="shared" si="4"/>
        <v>216</v>
      </c>
      <c r="C48" s="15">
        <v>30</v>
      </c>
      <c r="D48" s="309">
        <v>874.58</v>
      </c>
      <c r="E48" s="815">
        <v>44795</v>
      </c>
      <c r="F48" s="309">
        <f t="shared" si="0"/>
        <v>874.58</v>
      </c>
      <c r="G48" s="816" t="s">
        <v>247</v>
      </c>
      <c r="H48" s="281">
        <v>133</v>
      </c>
      <c r="I48" s="259">
        <f t="shared" si="5"/>
        <v>6139.91</v>
      </c>
      <c r="J48" s="17">
        <f t="shared" si="1"/>
        <v>116319.14</v>
      </c>
      <c r="L48" s="122"/>
      <c r="M48" s="276">
        <f t="shared" si="6"/>
        <v>191</v>
      </c>
      <c r="N48" s="15"/>
      <c r="O48" s="248"/>
      <c r="P48" s="273"/>
      <c r="Q48" s="248">
        <f t="shared" si="2"/>
        <v>0</v>
      </c>
      <c r="R48" s="249"/>
      <c r="S48" s="250"/>
      <c r="T48" s="259">
        <f t="shared" si="7"/>
        <v>5979.82</v>
      </c>
      <c r="U48" s="17">
        <f t="shared" si="3"/>
        <v>0</v>
      </c>
    </row>
    <row r="49" spans="1:21" x14ac:dyDescent="0.25">
      <c r="A49" s="122"/>
      <c r="B49" s="276">
        <f t="shared" si="4"/>
        <v>213</v>
      </c>
      <c r="C49" s="15">
        <v>3</v>
      </c>
      <c r="D49" s="309">
        <v>77.92</v>
      </c>
      <c r="E49" s="815">
        <v>44796</v>
      </c>
      <c r="F49" s="309">
        <f t="shared" si="0"/>
        <v>77.92</v>
      </c>
      <c r="G49" s="816" t="s">
        <v>257</v>
      </c>
      <c r="H49" s="281">
        <v>133</v>
      </c>
      <c r="I49" s="259">
        <f t="shared" si="5"/>
        <v>6061.99</v>
      </c>
      <c r="J49" s="17">
        <f t="shared" si="1"/>
        <v>10363.36</v>
      </c>
      <c r="L49" s="122"/>
      <c r="M49" s="276">
        <f t="shared" si="6"/>
        <v>191</v>
      </c>
      <c r="N49" s="15"/>
      <c r="O49" s="248"/>
      <c r="P49" s="273"/>
      <c r="Q49" s="248">
        <f t="shared" si="2"/>
        <v>0</v>
      </c>
      <c r="R49" s="249"/>
      <c r="S49" s="250"/>
      <c r="T49" s="259">
        <f t="shared" si="7"/>
        <v>5979.82</v>
      </c>
      <c r="U49" s="17">
        <f t="shared" si="3"/>
        <v>0</v>
      </c>
    </row>
    <row r="50" spans="1:21" x14ac:dyDescent="0.25">
      <c r="A50" s="122"/>
      <c r="B50" s="276">
        <f t="shared" si="4"/>
        <v>207</v>
      </c>
      <c r="C50" s="15">
        <v>6</v>
      </c>
      <c r="D50" s="309">
        <v>183.25</v>
      </c>
      <c r="E50" s="815">
        <v>44797</v>
      </c>
      <c r="F50" s="309">
        <f t="shared" si="0"/>
        <v>183.25</v>
      </c>
      <c r="G50" s="816" t="s">
        <v>261</v>
      </c>
      <c r="H50" s="281">
        <v>133</v>
      </c>
      <c r="I50" s="259">
        <f t="shared" si="5"/>
        <v>5878.74</v>
      </c>
      <c r="J50" s="17">
        <f t="shared" si="1"/>
        <v>24372.25</v>
      </c>
      <c r="L50" s="122"/>
      <c r="M50" s="276">
        <f t="shared" si="6"/>
        <v>191</v>
      </c>
      <c r="N50" s="15"/>
      <c r="O50" s="248"/>
      <c r="P50" s="273"/>
      <c r="Q50" s="248">
        <f t="shared" si="2"/>
        <v>0</v>
      </c>
      <c r="R50" s="249"/>
      <c r="S50" s="250"/>
      <c r="T50" s="259">
        <f t="shared" si="7"/>
        <v>5979.82</v>
      </c>
      <c r="U50" s="17">
        <f t="shared" si="3"/>
        <v>0</v>
      </c>
    </row>
    <row r="51" spans="1:21" x14ac:dyDescent="0.25">
      <c r="A51" s="122"/>
      <c r="B51" s="276">
        <f t="shared" si="4"/>
        <v>177</v>
      </c>
      <c r="C51" s="15">
        <v>30</v>
      </c>
      <c r="D51" s="309">
        <v>784.19</v>
      </c>
      <c r="E51" s="815">
        <v>44799</v>
      </c>
      <c r="F51" s="309">
        <f t="shared" si="0"/>
        <v>784.19</v>
      </c>
      <c r="G51" s="816" t="s">
        <v>267</v>
      </c>
      <c r="H51" s="281">
        <v>133</v>
      </c>
      <c r="I51" s="259">
        <f t="shared" si="5"/>
        <v>5094.5499999999993</v>
      </c>
      <c r="J51" s="17">
        <f t="shared" si="1"/>
        <v>104297.27</v>
      </c>
      <c r="L51" s="122"/>
      <c r="M51" s="276">
        <f t="shared" si="6"/>
        <v>191</v>
      </c>
      <c r="N51" s="15"/>
      <c r="O51" s="248"/>
      <c r="P51" s="273"/>
      <c r="Q51" s="248">
        <f t="shared" si="2"/>
        <v>0</v>
      </c>
      <c r="R51" s="249"/>
      <c r="S51" s="250"/>
      <c r="T51" s="259">
        <f t="shared" si="7"/>
        <v>5979.82</v>
      </c>
      <c r="U51" s="17">
        <f t="shared" si="3"/>
        <v>0</v>
      </c>
    </row>
    <row r="52" spans="1:21" x14ac:dyDescent="0.25">
      <c r="A52" s="122"/>
      <c r="B52" s="276">
        <f t="shared" si="4"/>
        <v>176</v>
      </c>
      <c r="C52" s="15">
        <v>1</v>
      </c>
      <c r="D52" s="309">
        <v>25.36</v>
      </c>
      <c r="E52" s="815">
        <v>44799</v>
      </c>
      <c r="F52" s="309">
        <f t="shared" si="0"/>
        <v>25.36</v>
      </c>
      <c r="G52" s="816" t="s">
        <v>270</v>
      </c>
      <c r="H52" s="281">
        <v>133</v>
      </c>
      <c r="I52" s="259">
        <f t="shared" si="5"/>
        <v>5069.1899999999996</v>
      </c>
      <c r="J52" s="17">
        <f t="shared" si="1"/>
        <v>3372.88</v>
      </c>
      <c r="L52" s="122"/>
      <c r="M52" s="276">
        <f t="shared" si="6"/>
        <v>191</v>
      </c>
      <c r="N52" s="15"/>
      <c r="O52" s="248"/>
      <c r="P52" s="273"/>
      <c r="Q52" s="248">
        <f t="shared" si="2"/>
        <v>0</v>
      </c>
      <c r="R52" s="249"/>
      <c r="S52" s="250"/>
      <c r="T52" s="259">
        <f t="shared" si="7"/>
        <v>5979.82</v>
      </c>
      <c r="U52" s="17">
        <f t="shared" si="3"/>
        <v>0</v>
      </c>
    </row>
    <row r="53" spans="1:21" x14ac:dyDescent="0.25">
      <c r="A53" s="122"/>
      <c r="B53" s="276">
        <f t="shared" si="4"/>
        <v>170</v>
      </c>
      <c r="C53" s="15">
        <v>6</v>
      </c>
      <c r="D53" s="309">
        <v>174.81</v>
      </c>
      <c r="E53" s="815">
        <v>44800</v>
      </c>
      <c r="F53" s="309">
        <f t="shared" si="0"/>
        <v>174.81</v>
      </c>
      <c r="G53" s="816" t="s">
        <v>271</v>
      </c>
      <c r="H53" s="281">
        <v>133</v>
      </c>
      <c r="I53" s="259">
        <f t="shared" si="5"/>
        <v>4894.3799999999992</v>
      </c>
      <c r="J53" s="17">
        <f t="shared" si="1"/>
        <v>23249.73</v>
      </c>
      <c r="L53" s="122"/>
      <c r="M53" s="276">
        <f t="shared" si="6"/>
        <v>191</v>
      </c>
      <c r="N53" s="15"/>
      <c r="O53" s="248"/>
      <c r="P53" s="273"/>
      <c r="Q53" s="248">
        <f t="shared" si="2"/>
        <v>0</v>
      </c>
      <c r="R53" s="249"/>
      <c r="S53" s="250"/>
      <c r="T53" s="259">
        <f t="shared" si="7"/>
        <v>5979.82</v>
      </c>
      <c r="U53" s="17">
        <f t="shared" si="3"/>
        <v>0</v>
      </c>
    </row>
    <row r="54" spans="1:21" x14ac:dyDescent="0.25">
      <c r="A54" s="122"/>
      <c r="B54" s="276">
        <f t="shared" si="4"/>
        <v>169</v>
      </c>
      <c r="C54" s="15">
        <v>1</v>
      </c>
      <c r="D54" s="309">
        <v>30.98</v>
      </c>
      <c r="E54" s="815">
        <v>44800</v>
      </c>
      <c r="F54" s="309">
        <f t="shared" si="0"/>
        <v>30.98</v>
      </c>
      <c r="G54" s="816" t="s">
        <v>266</v>
      </c>
      <c r="H54" s="281">
        <v>133</v>
      </c>
      <c r="I54" s="259">
        <f t="shared" si="5"/>
        <v>4863.3999999999996</v>
      </c>
      <c r="J54" s="17">
        <f t="shared" si="1"/>
        <v>4120.34</v>
      </c>
      <c r="L54" s="122"/>
      <c r="M54" s="276">
        <f t="shared" si="6"/>
        <v>191</v>
      </c>
      <c r="N54" s="15"/>
      <c r="O54" s="248"/>
      <c r="P54" s="273"/>
      <c r="Q54" s="248">
        <f t="shared" si="2"/>
        <v>0</v>
      </c>
      <c r="R54" s="249"/>
      <c r="S54" s="250"/>
      <c r="T54" s="259">
        <f t="shared" si="7"/>
        <v>5979.82</v>
      </c>
      <c r="U54" s="17">
        <f t="shared" si="3"/>
        <v>0</v>
      </c>
    </row>
    <row r="55" spans="1:21" x14ac:dyDescent="0.25">
      <c r="A55" s="122"/>
      <c r="B55" s="276">
        <f t="shared" si="4"/>
        <v>166</v>
      </c>
      <c r="C55" s="15">
        <v>3</v>
      </c>
      <c r="D55" s="309">
        <v>89.95</v>
      </c>
      <c r="E55" s="815">
        <v>44800</v>
      </c>
      <c r="F55" s="309">
        <f t="shared" si="0"/>
        <v>89.95</v>
      </c>
      <c r="G55" s="816" t="s">
        <v>275</v>
      </c>
      <c r="H55" s="281">
        <v>133</v>
      </c>
      <c r="I55" s="259">
        <f t="shared" si="5"/>
        <v>4773.45</v>
      </c>
      <c r="J55" s="17">
        <f t="shared" si="1"/>
        <v>11963.35</v>
      </c>
      <c r="L55" s="122"/>
      <c r="M55" s="276">
        <f t="shared" si="6"/>
        <v>191</v>
      </c>
      <c r="N55" s="15"/>
      <c r="O55" s="248"/>
      <c r="P55" s="273"/>
      <c r="Q55" s="248">
        <f t="shared" si="2"/>
        <v>0</v>
      </c>
      <c r="R55" s="249"/>
      <c r="S55" s="250"/>
      <c r="T55" s="259">
        <f t="shared" si="7"/>
        <v>5979.82</v>
      </c>
      <c r="U55" s="17">
        <f t="shared" si="3"/>
        <v>0</v>
      </c>
    </row>
    <row r="56" spans="1:21" x14ac:dyDescent="0.25">
      <c r="A56" s="122"/>
      <c r="B56" s="276">
        <f t="shared" si="4"/>
        <v>136</v>
      </c>
      <c r="C56" s="15">
        <v>30</v>
      </c>
      <c r="D56" s="309">
        <v>891.72</v>
      </c>
      <c r="E56" s="815">
        <v>44801</v>
      </c>
      <c r="F56" s="309">
        <f t="shared" si="0"/>
        <v>891.72</v>
      </c>
      <c r="G56" s="816" t="s">
        <v>272</v>
      </c>
      <c r="H56" s="281">
        <v>133</v>
      </c>
      <c r="I56" s="259">
        <f t="shared" si="5"/>
        <v>3881.7299999999996</v>
      </c>
      <c r="J56" s="17">
        <f t="shared" si="1"/>
        <v>118598.76000000001</v>
      </c>
      <c r="L56" s="122"/>
      <c r="M56" s="276">
        <f t="shared" si="6"/>
        <v>191</v>
      </c>
      <c r="N56" s="15"/>
      <c r="O56" s="248"/>
      <c r="P56" s="273"/>
      <c r="Q56" s="248">
        <f t="shared" si="2"/>
        <v>0</v>
      </c>
      <c r="R56" s="249"/>
      <c r="S56" s="250"/>
      <c r="T56" s="259">
        <f t="shared" si="7"/>
        <v>5979.82</v>
      </c>
      <c r="U56" s="17">
        <f t="shared" si="3"/>
        <v>0</v>
      </c>
    </row>
    <row r="57" spans="1:21" x14ac:dyDescent="0.25">
      <c r="A57" s="122"/>
      <c r="B57" s="276">
        <f t="shared" si="4"/>
        <v>136</v>
      </c>
      <c r="C57" s="15"/>
      <c r="D57" s="958"/>
      <c r="E57" s="959"/>
      <c r="F57" s="958">
        <f t="shared" si="0"/>
        <v>0</v>
      </c>
      <c r="G57" s="960"/>
      <c r="H57" s="474"/>
      <c r="I57" s="259">
        <f t="shared" si="5"/>
        <v>3881.7299999999996</v>
      </c>
      <c r="J57" s="17">
        <f t="shared" si="1"/>
        <v>0</v>
      </c>
      <c r="L57" s="122"/>
      <c r="M57" s="276">
        <f t="shared" si="6"/>
        <v>191</v>
      </c>
      <c r="N57" s="15"/>
      <c r="O57" s="248"/>
      <c r="P57" s="273"/>
      <c r="Q57" s="248">
        <f t="shared" si="2"/>
        <v>0</v>
      </c>
      <c r="R57" s="249"/>
      <c r="S57" s="250"/>
      <c r="T57" s="259">
        <f t="shared" si="7"/>
        <v>5979.82</v>
      </c>
      <c r="U57" s="17">
        <f t="shared" si="3"/>
        <v>0</v>
      </c>
    </row>
    <row r="58" spans="1:21" x14ac:dyDescent="0.25">
      <c r="A58" s="122"/>
      <c r="B58" s="276">
        <f t="shared" si="4"/>
        <v>136</v>
      </c>
      <c r="C58" s="15"/>
      <c r="D58" s="958"/>
      <c r="E58" s="959"/>
      <c r="F58" s="958">
        <v>0</v>
      </c>
      <c r="G58" s="960"/>
      <c r="H58" s="474"/>
      <c r="I58" s="259">
        <f t="shared" si="5"/>
        <v>3881.7299999999996</v>
      </c>
      <c r="J58" s="17">
        <f t="shared" si="1"/>
        <v>0</v>
      </c>
      <c r="L58" s="122"/>
      <c r="M58" s="276">
        <f t="shared" si="6"/>
        <v>191</v>
      </c>
      <c r="N58" s="15"/>
      <c r="O58" s="248"/>
      <c r="P58" s="273"/>
      <c r="Q58" s="248">
        <v>0</v>
      </c>
      <c r="R58" s="249"/>
      <c r="S58" s="250"/>
      <c r="T58" s="259">
        <f t="shared" si="7"/>
        <v>5979.82</v>
      </c>
      <c r="U58" s="17">
        <f t="shared" si="3"/>
        <v>0</v>
      </c>
    </row>
    <row r="59" spans="1:21" x14ac:dyDescent="0.25">
      <c r="A59" s="122"/>
      <c r="B59" s="276">
        <f t="shared" si="4"/>
        <v>136</v>
      </c>
      <c r="C59" s="15"/>
      <c r="D59" s="958"/>
      <c r="E59" s="959"/>
      <c r="F59" s="958">
        <f t="shared" ref="F59:F74" si="8">D59</f>
        <v>0</v>
      </c>
      <c r="G59" s="960"/>
      <c r="H59" s="474"/>
      <c r="I59" s="259">
        <f t="shared" si="5"/>
        <v>3881.7299999999996</v>
      </c>
      <c r="J59" s="17">
        <f t="shared" si="1"/>
        <v>0</v>
      </c>
      <c r="L59" s="122"/>
      <c r="M59" s="276">
        <f t="shared" si="6"/>
        <v>191</v>
      </c>
      <c r="N59" s="15"/>
      <c r="O59" s="248"/>
      <c r="P59" s="273"/>
      <c r="Q59" s="248">
        <f t="shared" ref="Q59:Q74" si="9">O59</f>
        <v>0</v>
      </c>
      <c r="R59" s="249"/>
      <c r="S59" s="250"/>
      <c r="T59" s="259">
        <f t="shared" si="7"/>
        <v>5979.82</v>
      </c>
      <c r="U59" s="17">
        <f t="shared" si="3"/>
        <v>0</v>
      </c>
    </row>
    <row r="60" spans="1:21" x14ac:dyDescent="0.25">
      <c r="A60" s="122"/>
      <c r="B60" s="276">
        <f t="shared" si="4"/>
        <v>136</v>
      </c>
      <c r="C60" s="15"/>
      <c r="D60" s="958"/>
      <c r="E60" s="959"/>
      <c r="F60" s="958">
        <f t="shared" si="8"/>
        <v>0</v>
      </c>
      <c r="G60" s="960"/>
      <c r="H60" s="474"/>
      <c r="I60" s="259">
        <f t="shared" si="5"/>
        <v>3881.7299999999996</v>
      </c>
      <c r="J60" s="17">
        <f t="shared" si="1"/>
        <v>0</v>
      </c>
      <c r="L60" s="122"/>
      <c r="M60" s="276">
        <f t="shared" si="6"/>
        <v>191</v>
      </c>
      <c r="N60" s="15"/>
      <c r="O60" s="248"/>
      <c r="P60" s="273"/>
      <c r="Q60" s="248">
        <f t="shared" si="9"/>
        <v>0</v>
      </c>
      <c r="R60" s="249"/>
      <c r="S60" s="250"/>
      <c r="T60" s="259">
        <f t="shared" si="7"/>
        <v>5979.82</v>
      </c>
      <c r="U60" s="17">
        <f t="shared" si="3"/>
        <v>0</v>
      </c>
    </row>
    <row r="61" spans="1:21" x14ac:dyDescent="0.25">
      <c r="A61" s="122"/>
      <c r="B61" s="276">
        <f t="shared" si="4"/>
        <v>136</v>
      </c>
      <c r="C61" s="15"/>
      <c r="D61" s="958"/>
      <c r="E61" s="959"/>
      <c r="F61" s="958">
        <f t="shared" si="8"/>
        <v>0</v>
      </c>
      <c r="G61" s="960"/>
      <c r="H61" s="474"/>
      <c r="I61" s="259">
        <f t="shared" si="5"/>
        <v>3881.7299999999996</v>
      </c>
      <c r="J61" s="17">
        <f t="shared" si="1"/>
        <v>0</v>
      </c>
      <c r="L61" s="122"/>
      <c r="M61" s="276">
        <f t="shared" si="6"/>
        <v>191</v>
      </c>
      <c r="N61" s="15"/>
      <c r="O61" s="248"/>
      <c r="P61" s="273"/>
      <c r="Q61" s="248">
        <f t="shared" si="9"/>
        <v>0</v>
      </c>
      <c r="R61" s="249"/>
      <c r="S61" s="250"/>
      <c r="T61" s="259">
        <f t="shared" si="7"/>
        <v>5979.82</v>
      </c>
      <c r="U61" s="17">
        <f t="shared" si="3"/>
        <v>0</v>
      </c>
    </row>
    <row r="62" spans="1:21" x14ac:dyDescent="0.25">
      <c r="A62" s="122"/>
      <c r="B62" s="276">
        <f t="shared" si="4"/>
        <v>136</v>
      </c>
      <c r="C62" s="15"/>
      <c r="D62" s="958"/>
      <c r="E62" s="959"/>
      <c r="F62" s="958">
        <f t="shared" si="8"/>
        <v>0</v>
      </c>
      <c r="G62" s="960"/>
      <c r="H62" s="474"/>
      <c r="I62" s="259">
        <f t="shared" si="5"/>
        <v>3881.7299999999996</v>
      </c>
      <c r="J62" s="17">
        <f t="shared" si="1"/>
        <v>0</v>
      </c>
      <c r="L62" s="122"/>
      <c r="M62" s="276">
        <f t="shared" si="6"/>
        <v>191</v>
      </c>
      <c r="N62" s="15"/>
      <c r="O62" s="248"/>
      <c r="P62" s="273"/>
      <c r="Q62" s="248">
        <f t="shared" si="9"/>
        <v>0</v>
      </c>
      <c r="R62" s="249"/>
      <c r="S62" s="250"/>
      <c r="T62" s="259">
        <f t="shared" si="7"/>
        <v>5979.82</v>
      </c>
      <c r="U62" s="17">
        <f t="shared" si="3"/>
        <v>0</v>
      </c>
    </row>
    <row r="63" spans="1:21" x14ac:dyDescent="0.25">
      <c r="A63" s="122"/>
      <c r="B63" s="276">
        <f t="shared" si="4"/>
        <v>136</v>
      </c>
      <c r="C63" s="15"/>
      <c r="D63" s="958"/>
      <c r="E63" s="959"/>
      <c r="F63" s="958">
        <f t="shared" si="8"/>
        <v>0</v>
      </c>
      <c r="G63" s="960"/>
      <c r="H63" s="474"/>
      <c r="I63" s="259">
        <f t="shared" si="5"/>
        <v>3881.7299999999996</v>
      </c>
      <c r="J63" s="17">
        <f t="shared" si="1"/>
        <v>0</v>
      </c>
      <c r="L63" s="122"/>
      <c r="M63" s="276">
        <f t="shared" si="6"/>
        <v>191</v>
      </c>
      <c r="N63" s="15"/>
      <c r="O63" s="248"/>
      <c r="P63" s="273"/>
      <c r="Q63" s="248">
        <f t="shared" si="9"/>
        <v>0</v>
      </c>
      <c r="R63" s="249"/>
      <c r="S63" s="250"/>
      <c r="T63" s="259">
        <f t="shared" si="7"/>
        <v>5979.82</v>
      </c>
      <c r="U63" s="17">
        <f t="shared" si="3"/>
        <v>0</v>
      </c>
    </row>
    <row r="64" spans="1:21" x14ac:dyDescent="0.25">
      <c r="A64" s="122"/>
      <c r="B64" s="276">
        <f t="shared" si="4"/>
        <v>136</v>
      </c>
      <c r="C64" s="15"/>
      <c r="D64" s="958"/>
      <c r="E64" s="959"/>
      <c r="F64" s="958">
        <f t="shared" si="8"/>
        <v>0</v>
      </c>
      <c r="G64" s="960"/>
      <c r="H64" s="474"/>
      <c r="I64" s="259">
        <f t="shared" si="5"/>
        <v>3881.7299999999996</v>
      </c>
      <c r="J64" s="17">
        <f t="shared" si="1"/>
        <v>0</v>
      </c>
      <c r="L64" s="122"/>
      <c r="M64" s="276">
        <f t="shared" si="6"/>
        <v>191</v>
      </c>
      <c r="N64" s="15"/>
      <c r="O64" s="248"/>
      <c r="P64" s="273"/>
      <c r="Q64" s="248">
        <f t="shared" si="9"/>
        <v>0</v>
      </c>
      <c r="R64" s="249"/>
      <c r="S64" s="250"/>
      <c r="T64" s="259">
        <f t="shared" si="7"/>
        <v>5979.82</v>
      </c>
      <c r="U64" s="17">
        <f t="shared" si="3"/>
        <v>0</v>
      </c>
    </row>
    <row r="65" spans="1:21" x14ac:dyDescent="0.25">
      <c r="A65" s="122"/>
      <c r="B65" s="276">
        <f t="shared" si="4"/>
        <v>136</v>
      </c>
      <c r="C65" s="15"/>
      <c r="D65" s="958"/>
      <c r="E65" s="959"/>
      <c r="F65" s="958">
        <f t="shared" si="8"/>
        <v>0</v>
      </c>
      <c r="G65" s="960"/>
      <c r="H65" s="474"/>
      <c r="I65" s="259">
        <f t="shared" si="5"/>
        <v>3881.7299999999996</v>
      </c>
      <c r="J65" s="17">
        <f t="shared" si="1"/>
        <v>0</v>
      </c>
      <c r="L65" s="122"/>
      <c r="M65" s="276">
        <f t="shared" si="6"/>
        <v>191</v>
      </c>
      <c r="N65" s="15"/>
      <c r="O65" s="248"/>
      <c r="P65" s="273"/>
      <c r="Q65" s="248">
        <f t="shared" si="9"/>
        <v>0</v>
      </c>
      <c r="R65" s="249"/>
      <c r="S65" s="250"/>
      <c r="T65" s="259">
        <f t="shared" si="7"/>
        <v>5979.82</v>
      </c>
      <c r="U65" s="17">
        <f t="shared" si="3"/>
        <v>0</v>
      </c>
    </row>
    <row r="66" spans="1:21" x14ac:dyDescent="0.25">
      <c r="A66" s="122"/>
      <c r="B66" s="276">
        <f t="shared" si="4"/>
        <v>136</v>
      </c>
      <c r="C66" s="15"/>
      <c r="D66" s="958"/>
      <c r="E66" s="959"/>
      <c r="F66" s="958">
        <f t="shared" si="8"/>
        <v>0</v>
      </c>
      <c r="G66" s="960"/>
      <c r="H66" s="474"/>
      <c r="I66" s="259">
        <f t="shared" si="5"/>
        <v>3881.7299999999996</v>
      </c>
      <c r="J66" s="17">
        <f t="shared" si="1"/>
        <v>0</v>
      </c>
      <c r="L66" s="122"/>
      <c r="M66" s="276">
        <f t="shared" si="6"/>
        <v>191</v>
      </c>
      <c r="N66" s="15"/>
      <c r="O66" s="248"/>
      <c r="P66" s="273"/>
      <c r="Q66" s="248">
        <f t="shared" si="9"/>
        <v>0</v>
      </c>
      <c r="R66" s="249"/>
      <c r="S66" s="250"/>
      <c r="T66" s="259">
        <f t="shared" si="7"/>
        <v>5979.82</v>
      </c>
      <c r="U66" s="17">
        <f t="shared" si="3"/>
        <v>0</v>
      </c>
    </row>
    <row r="67" spans="1:21" x14ac:dyDescent="0.25">
      <c r="A67" s="122"/>
      <c r="B67" s="276">
        <f t="shared" si="4"/>
        <v>136</v>
      </c>
      <c r="C67" s="15"/>
      <c r="D67" s="958"/>
      <c r="E67" s="959"/>
      <c r="F67" s="958">
        <f t="shared" si="8"/>
        <v>0</v>
      </c>
      <c r="G67" s="960"/>
      <c r="H67" s="474"/>
      <c r="I67" s="259">
        <f t="shared" si="5"/>
        <v>3881.7299999999996</v>
      </c>
      <c r="J67" s="17">
        <f t="shared" si="1"/>
        <v>0</v>
      </c>
      <c r="L67" s="122"/>
      <c r="M67" s="276">
        <f t="shared" si="6"/>
        <v>191</v>
      </c>
      <c r="N67" s="15"/>
      <c r="O67" s="248"/>
      <c r="P67" s="273"/>
      <c r="Q67" s="248">
        <f t="shared" si="9"/>
        <v>0</v>
      </c>
      <c r="R67" s="249"/>
      <c r="S67" s="250"/>
      <c r="T67" s="259">
        <f t="shared" si="7"/>
        <v>5979.82</v>
      </c>
      <c r="U67" s="17">
        <f t="shared" si="3"/>
        <v>0</v>
      </c>
    </row>
    <row r="68" spans="1:21" x14ac:dyDescent="0.25">
      <c r="A68" s="122"/>
      <c r="B68" s="276">
        <f t="shared" si="4"/>
        <v>136</v>
      </c>
      <c r="C68" s="15"/>
      <c r="D68" s="961"/>
      <c r="E68" s="962"/>
      <c r="F68" s="961">
        <f t="shared" si="8"/>
        <v>0</v>
      </c>
      <c r="G68" s="969"/>
      <c r="H68" s="970"/>
      <c r="I68" s="259">
        <f t="shared" si="5"/>
        <v>3881.7299999999996</v>
      </c>
      <c r="J68" s="17">
        <f t="shared" si="1"/>
        <v>0</v>
      </c>
      <c r="L68" s="122"/>
      <c r="M68" s="276">
        <f t="shared" si="6"/>
        <v>191</v>
      </c>
      <c r="N68" s="15"/>
      <c r="O68" s="69"/>
      <c r="P68" s="203"/>
      <c r="Q68" s="69">
        <f t="shared" si="9"/>
        <v>0</v>
      </c>
      <c r="R68" s="70"/>
      <c r="S68" s="71"/>
      <c r="T68" s="259">
        <f t="shared" si="7"/>
        <v>5979.82</v>
      </c>
      <c r="U68" s="17">
        <f t="shared" si="3"/>
        <v>0</v>
      </c>
    </row>
    <row r="69" spans="1:21" x14ac:dyDescent="0.25">
      <c r="A69" s="122"/>
      <c r="B69" s="276">
        <f t="shared" si="4"/>
        <v>136</v>
      </c>
      <c r="C69" s="15"/>
      <c r="D69" s="961"/>
      <c r="E69" s="962"/>
      <c r="F69" s="961">
        <f t="shared" si="8"/>
        <v>0</v>
      </c>
      <c r="G69" s="969"/>
      <c r="H69" s="970"/>
      <c r="I69" s="259">
        <f t="shared" si="5"/>
        <v>3881.7299999999996</v>
      </c>
      <c r="J69" s="17">
        <f t="shared" si="1"/>
        <v>0</v>
      </c>
      <c r="L69" s="122"/>
      <c r="M69" s="276">
        <f t="shared" si="6"/>
        <v>191</v>
      </c>
      <c r="N69" s="15"/>
      <c r="O69" s="69"/>
      <c r="P69" s="203"/>
      <c r="Q69" s="69">
        <f t="shared" si="9"/>
        <v>0</v>
      </c>
      <c r="R69" s="70"/>
      <c r="S69" s="71"/>
      <c r="T69" s="259">
        <f t="shared" si="7"/>
        <v>5979.82</v>
      </c>
      <c r="U69" s="17">
        <f t="shared" si="3"/>
        <v>0</v>
      </c>
    </row>
    <row r="70" spans="1:21" x14ac:dyDescent="0.25">
      <c r="A70" s="122"/>
      <c r="B70" s="276">
        <f t="shared" si="4"/>
        <v>136</v>
      </c>
      <c r="C70" s="15"/>
      <c r="D70" s="961"/>
      <c r="E70" s="962"/>
      <c r="F70" s="961">
        <f t="shared" si="8"/>
        <v>0</v>
      </c>
      <c r="G70" s="969"/>
      <c r="H70" s="970"/>
      <c r="I70" s="259">
        <f t="shared" si="5"/>
        <v>3881.7299999999996</v>
      </c>
      <c r="J70" s="17">
        <f t="shared" si="1"/>
        <v>0</v>
      </c>
      <c r="L70" s="122"/>
      <c r="M70" s="276">
        <f t="shared" si="6"/>
        <v>191</v>
      </c>
      <c r="N70" s="15"/>
      <c r="O70" s="69"/>
      <c r="P70" s="203"/>
      <c r="Q70" s="69">
        <f t="shared" si="9"/>
        <v>0</v>
      </c>
      <c r="R70" s="70"/>
      <c r="S70" s="71"/>
      <c r="T70" s="259">
        <f t="shared" si="7"/>
        <v>5979.82</v>
      </c>
      <c r="U70" s="17">
        <f t="shared" si="3"/>
        <v>0</v>
      </c>
    </row>
    <row r="71" spans="1:21" x14ac:dyDescent="0.25">
      <c r="A71" s="122"/>
      <c r="B71" s="276">
        <f t="shared" si="4"/>
        <v>136</v>
      </c>
      <c r="C71" s="15"/>
      <c r="D71" s="961"/>
      <c r="E71" s="962"/>
      <c r="F71" s="961">
        <f t="shared" si="8"/>
        <v>0</v>
      </c>
      <c r="G71" s="969"/>
      <c r="H71" s="970"/>
      <c r="I71" s="259">
        <f t="shared" si="5"/>
        <v>3881.7299999999996</v>
      </c>
      <c r="J71" s="17">
        <f t="shared" si="1"/>
        <v>0</v>
      </c>
      <c r="L71" s="122"/>
      <c r="M71" s="276">
        <f t="shared" si="6"/>
        <v>191</v>
      </c>
      <c r="N71" s="15"/>
      <c r="O71" s="69"/>
      <c r="P71" s="203"/>
      <c r="Q71" s="69">
        <f t="shared" si="9"/>
        <v>0</v>
      </c>
      <c r="R71" s="70"/>
      <c r="S71" s="71"/>
      <c r="T71" s="259">
        <f t="shared" si="7"/>
        <v>5979.82</v>
      </c>
      <c r="U71" s="17">
        <f t="shared" si="3"/>
        <v>0</v>
      </c>
    </row>
    <row r="72" spans="1:21" x14ac:dyDescent="0.25">
      <c r="A72" s="122"/>
      <c r="B72" s="276">
        <f t="shared" si="4"/>
        <v>136</v>
      </c>
      <c r="C72" s="15"/>
      <c r="D72" s="961"/>
      <c r="E72" s="962"/>
      <c r="F72" s="961">
        <f t="shared" si="8"/>
        <v>0</v>
      </c>
      <c r="G72" s="969"/>
      <c r="H72" s="970"/>
      <c r="I72" s="259">
        <f t="shared" si="5"/>
        <v>3881.7299999999996</v>
      </c>
      <c r="J72" s="17">
        <f t="shared" si="1"/>
        <v>0</v>
      </c>
      <c r="L72" s="122"/>
      <c r="M72" s="276">
        <f t="shared" si="6"/>
        <v>191</v>
      </c>
      <c r="N72" s="15"/>
      <c r="O72" s="69"/>
      <c r="P72" s="203"/>
      <c r="Q72" s="69">
        <f t="shared" si="9"/>
        <v>0</v>
      </c>
      <c r="R72" s="70"/>
      <c r="S72" s="71"/>
      <c r="T72" s="259">
        <f t="shared" si="7"/>
        <v>5979.82</v>
      </c>
      <c r="U72" s="17">
        <f t="shared" si="3"/>
        <v>0</v>
      </c>
    </row>
    <row r="73" spans="1:21" x14ac:dyDescent="0.25">
      <c r="A73" s="122"/>
      <c r="B73" s="276">
        <f t="shared" si="4"/>
        <v>136</v>
      </c>
      <c r="C73" s="15"/>
      <c r="D73" s="961"/>
      <c r="E73" s="962"/>
      <c r="F73" s="961">
        <f t="shared" si="8"/>
        <v>0</v>
      </c>
      <c r="G73" s="969"/>
      <c r="H73" s="970"/>
      <c r="I73" s="259">
        <f t="shared" si="5"/>
        <v>3881.7299999999996</v>
      </c>
      <c r="J73" s="17">
        <f t="shared" si="1"/>
        <v>0</v>
      </c>
      <c r="L73" s="122"/>
      <c r="M73" s="276">
        <f t="shared" si="6"/>
        <v>191</v>
      </c>
      <c r="N73" s="15"/>
      <c r="O73" s="69"/>
      <c r="P73" s="203"/>
      <c r="Q73" s="69">
        <f t="shared" si="9"/>
        <v>0</v>
      </c>
      <c r="R73" s="70"/>
      <c r="S73" s="71"/>
      <c r="T73" s="259">
        <f t="shared" si="7"/>
        <v>5979.82</v>
      </c>
      <c r="U73" s="17">
        <f t="shared" si="3"/>
        <v>0</v>
      </c>
    </row>
    <row r="74" spans="1:21" x14ac:dyDescent="0.25">
      <c r="A74" s="122"/>
      <c r="B74" s="276">
        <f t="shared" si="4"/>
        <v>136</v>
      </c>
      <c r="C74" s="15"/>
      <c r="D74" s="961"/>
      <c r="E74" s="962"/>
      <c r="F74" s="961">
        <f t="shared" si="8"/>
        <v>0</v>
      </c>
      <c r="G74" s="969"/>
      <c r="H74" s="970"/>
      <c r="I74" s="259">
        <f t="shared" si="5"/>
        <v>3881.7299999999996</v>
      </c>
      <c r="J74" s="17">
        <f t="shared" si="1"/>
        <v>0</v>
      </c>
      <c r="L74" s="122"/>
      <c r="M74" s="276">
        <f t="shared" si="6"/>
        <v>191</v>
      </c>
      <c r="N74" s="15"/>
      <c r="O74" s="69"/>
      <c r="P74" s="203"/>
      <c r="Q74" s="69">
        <f t="shared" si="9"/>
        <v>0</v>
      </c>
      <c r="R74" s="70"/>
      <c r="S74" s="71"/>
      <c r="T74" s="259">
        <f t="shared" si="7"/>
        <v>5979.82</v>
      </c>
      <c r="U74" s="17">
        <f t="shared" si="3"/>
        <v>0</v>
      </c>
    </row>
    <row r="75" spans="1:21" x14ac:dyDescent="0.25">
      <c r="A75" s="122"/>
      <c r="B75" s="276">
        <f t="shared" si="4"/>
        <v>136</v>
      </c>
      <c r="C75" s="15"/>
      <c r="D75" s="961"/>
      <c r="E75" s="962"/>
      <c r="F75" s="961">
        <f>D75</f>
        <v>0</v>
      </c>
      <c r="G75" s="969"/>
      <c r="H75" s="970"/>
      <c r="I75" s="259">
        <f t="shared" si="5"/>
        <v>3881.7299999999996</v>
      </c>
      <c r="J75" s="17">
        <f t="shared" ref="J75:J77" si="10">F75*H75</f>
        <v>0</v>
      </c>
      <c r="L75" s="122"/>
      <c r="M75" s="276">
        <f t="shared" si="6"/>
        <v>191</v>
      </c>
      <c r="N75" s="15"/>
      <c r="O75" s="69"/>
      <c r="P75" s="203"/>
      <c r="Q75" s="69">
        <f>O75</f>
        <v>0</v>
      </c>
      <c r="R75" s="70"/>
      <c r="S75" s="71"/>
      <c r="T75" s="259">
        <f t="shared" si="7"/>
        <v>5979.82</v>
      </c>
      <c r="U75" s="17">
        <f t="shared" ref="U75:U77" si="11">Q75*S75</f>
        <v>0</v>
      </c>
    </row>
    <row r="76" spans="1:21" x14ac:dyDescent="0.25">
      <c r="A76" s="122"/>
      <c r="B76" s="276">
        <f t="shared" ref="B76" si="12">B75-C76</f>
        <v>136</v>
      </c>
      <c r="C76" s="15"/>
      <c r="D76" s="961"/>
      <c r="E76" s="962"/>
      <c r="F76" s="961">
        <f>D76</f>
        <v>0</v>
      </c>
      <c r="G76" s="969"/>
      <c r="H76" s="970"/>
      <c r="I76" s="259">
        <f t="shared" ref="I76:I77" si="13">I75-F76</f>
        <v>3881.7299999999996</v>
      </c>
      <c r="J76" s="17">
        <f t="shared" si="10"/>
        <v>0</v>
      </c>
      <c r="L76" s="122"/>
      <c r="M76" s="276">
        <f t="shared" ref="M76" si="14">M75-N76</f>
        <v>191</v>
      </c>
      <c r="N76" s="15"/>
      <c r="O76" s="69"/>
      <c r="P76" s="203"/>
      <c r="Q76" s="69">
        <f>O76</f>
        <v>0</v>
      </c>
      <c r="R76" s="70"/>
      <c r="S76" s="71"/>
      <c r="T76" s="259">
        <f t="shared" ref="T76:T77" si="15">T75-Q76</f>
        <v>5979.82</v>
      </c>
      <c r="U76" s="17">
        <f t="shared" si="11"/>
        <v>0</v>
      </c>
    </row>
    <row r="77" spans="1:21" x14ac:dyDescent="0.25">
      <c r="A77" s="122"/>
      <c r="C77" s="15"/>
      <c r="D77" s="961"/>
      <c r="E77" s="962"/>
      <c r="F77" s="961">
        <f>D77</f>
        <v>0</v>
      </c>
      <c r="G77" s="969"/>
      <c r="H77" s="970"/>
      <c r="I77" s="259">
        <f t="shared" si="13"/>
        <v>3881.7299999999996</v>
      </c>
      <c r="J77" s="17">
        <f t="shared" si="10"/>
        <v>0</v>
      </c>
      <c r="L77" s="122"/>
      <c r="N77" s="15"/>
      <c r="O77" s="69"/>
      <c r="P77" s="203"/>
      <c r="Q77" s="69">
        <f>O77</f>
        <v>0</v>
      </c>
      <c r="R77" s="70"/>
      <c r="S77" s="71"/>
      <c r="T77" s="259">
        <f t="shared" si="15"/>
        <v>5979.82</v>
      </c>
      <c r="U77" s="17">
        <f t="shared" si="11"/>
        <v>0</v>
      </c>
    </row>
    <row r="78" spans="1:21" ht="15.75" thickBot="1" x14ac:dyDescent="0.3">
      <c r="A78" s="122"/>
      <c r="B78" s="16"/>
      <c r="C78" s="52"/>
      <c r="D78" s="107"/>
      <c r="E78" s="197"/>
      <c r="F78" s="103"/>
      <c r="G78" s="104"/>
      <c r="H78" s="60"/>
      <c r="L78" s="122"/>
      <c r="M78" s="16"/>
      <c r="N78" s="52"/>
      <c r="O78" s="107"/>
      <c r="P78" s="197"/>
      <c r="Q78" s="103"/>
      <c r="R78" s="104"/>
      <c r="S78" s="60"/>
    </row>
    <row r="79" spans="1:21" x14ac:dyDescent="0.25">
      <c r="C79" s="53">
        <f>SUM(C10:C78)</f>
        <v>500</v>
      </c>
      <c r="D79" s="6">
        <f>SUM(D10:D78)</f>
        <v>14815.89</v>
      </c>
      <c r="F79" s="6">
        <f>SUM(F10:F78)</f>
        <v>14815.89</v>
      </c>
      <c r="N79" s="53">
        <f>SUM(N10:N78)</f>
        <v>0</v>
      </c>
      <c r="O79" s="6">
        <f>SUM(O10:O78)</f>
        <v>0</v>
      </c>
      <c r="Q79" s="6">
        <f>SUM(Q10:Q78)</f>
        <v>0</v>
      </c>
    </row>
    <row r="81" spans="3:17" ht="15.75" thickBot="1" x14ac:dyDescent="0.3"/>
    <row r="82" spans="3:17" ht="15.75" thickBot="1" x14ac:dyDescent="0.3">
      <c r="D82" s="45" t="s">
        <v>4</v>
      </c>
      <c r="E82" s="56">
        <f>F5+F6-C79+F7</f>
        <v>136</v>
      </c>
      <c r="O82" s="45" t="s">
        <v>4</v>
      </c>
      <c r="P82" s="56">
        <f>Q5+Q6-N79+Q7</f>
        <v>191</v>
      </c>
    </row>
    <row r="83" spans="3:17" ht="15.75" thickBot="1" x14ac:dyDescent="0.3"/>
    <row r="84" spans="3:17" ht="15.75" thickBot="1" x14ac:dyDescent="0.3">
      <c r="C84" s="1229" t="s">
        <v>11</v>
      </c>
      <c r="D84" s="1230"/>
      <c r="E84" s="57">
        <f>E5+E6-F79+E7</f>
        <v>3881.7300000000014</v>
      </c>
      <c r="F84" s="73"/>
      <c r="N84" s="1229" t="s">
        <v>11</v>
      </c>
      <c r="O84" s="1230"/>
      <c r="P84" s="57">
        <f>P5+P6-Q79+P7</f>
        <v>5979.82</v>
      </c>
      <c r="Q84" s="73"/>
    </row>
  </sheetData>
  <mergeCells count="8">
    <mergeCell ref="A1:G1"/>
    <mergeCell ref="B4:B6"/>
    <mergeCell ref="A5:A6"/>
    <mergeCell ref="C84:D84"/>
    <mergeCell ref="L1:R1"/>
    <mergeCell ref="L5:L6"/>
    <mergeCell ref="N84:O84"/>
    <mergeCell ref="M4:M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49</vt:i4>
      </vt:variant>
      <vt:variant>
        <vt:lpstr>Gráficos</vt:lpstr>
      </vt:variant>
      <vt:variant>
        <vt:i4>1</vt:i4>
      </vt:variant>
    </vt:vector>
  </HeadingPairs>
  <TitlesOfParts>
    <vt:vector size="50" baseType="lpstr">
      <vt:lpstr>COMPRAS DEL MES </vt:lpstr>
      <vt:lpstr>PIERNA</vt:lpstr>
      <vt:lpstr>   PIERNA   CON  CUERO   </vt:lpstr>
      <vt:lpstr>    PIERNA S.H.    CONGELADA   </vt:lpstr>
      <vt:lpstr>PIERNA SH  CONGELADA     </vt:lpstr>
      <vt:lpstr>T A Q U E R A          </vt:lpstr>
      <vt:lpstr> TAMPIQUEÑA     </vt:lpstr>
      <vt:lpstr>T E X A N A      </vt:lpstr>
      <vt:lpstr>CONTRA EXCEL   pulpa blanca</vt:lpstr>
      <vt:lpstr>PECHO  CON CUERO     </vt:lpstr>
      <vt:lpstr>PULPA    NEGRA     </vt:lpstr>
      <vt:lpstr>FILETE    DE    CERDO  </vt:lpstr>
      <vt:lpstr>PULPA    NEGRA    </vt:lpstr>
      <vt:lpstr>B U CH E      </vt:lpstr>
      <vt:lpstr>   MANTECA      </vt:lpstr>
      <vt:lpstr>PULPA DE RES         </vt:lpstr>
      <vt:lpstr>QUESOS    GOUDA   AMERLAND  </vt:lpstr>
      <vt:lpstr>PULPA ESPALDILLA </vt:lpstr>
      <vt:lpstr>RECORTE     ESPECIAL    </vt:lpstr>
      <vt:lpstr>   RECORTE  DE   DIAGRAMA </vt:lpstr>
      <vt:lpstr>SALMON          </vt:lpstr>
      <vt:lpstr>CUERO  EN   COMBO  </vt:lpstr>
      <vt:lpstr> CHAMBARETE   CAJA   </vt:lpstr>
      <vt:lpstr>      A T  U N         </vt:lpstr>
      <vt:lpstr>MENUDO EXCELL   I B P</vt:lpstr>
      <vt:lpstr>ESPALDILLA CARNERO Y CORDERO   </vt:lpstr>
      <vt:lpstr>CARNERO EN CANAL X  CAJA  </vt:lpstr>
      <vt:lpstr>ESPALDILLA     SH    </vt:lpstr>
      <vt:lpstr>QUESOS  GOUDA    </vt:lpstr>
      <vt:lpstr>PIERNA DE CARNERO Nal </vt:lpstr>
      <vt:lpstr>FILETE  TILAPIA   </vt:lpstr>
      <vt:lpstr>CHULETA   DE  CERDO   </vt:lpstr>
      <vt:lpstr>C A M A R O N E S      </vt:lpstr>
      <vt:lpstr>  PUNTAS   DE    CHULETA   </vt:lpstr>
      <vt:lpstr>     CAÑA   DE    LOMO      </vt:lpstr>
      <vt:lpstr>PIERNA    SH      </vt:lpstr>
      <vt:lpstr>COSTILLA ESPECIAL DE CERDO  </vt:lpstr>
      <vt:lpstr>SESOS  CERDO MARQUETA   </vt:lpstr>
      <vt:lpstr>CABEZA DE   LOMO    </vt:lpstr>
      <vt:lpstr>P A V O S           </vt:lpstr>
      <vt:lpstr>CABEZA C PAPADA FRES</vt:lpstr>
      <vt:lpstr>MANITAS DE CERDO </vt:lpstr>
      <vt:lpstr>TOCINO      NACIONAL        </vt:lpstr>
      <vt:lpstr>C O R B A T A        </vt:lpstr>
      <vt:lpstr>CUERO PANCETA    </vt:lpstr>
      <vt:lpstr>   CUERO   EN   COMBO   </vt:lpstr>
      <vt:lpstr>   G R A S A      </vt:lpstr>
      <vt:lpstr>Hoja2</vt:lpstr>
      <vt:lpstr>Hoja3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2022-09-07T15:56:09Z</cp:lastPrinted>
  <dcterms:created xsi:type="dcterms:W3CDTF">2008-07-31T16:59:13Z</dcterms:created>
  <dcterms:modified xsi:type="dcterms:W3CDTF">2022-09-21T17:56:27Z</dcterms:modified>
</cp:coreProperties>
</file>